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 defaultThemeVersion="124226"/>
  <bookViews>
    <workbookView xWindow="-120" yWindow="-120" windowWidth="25890" windowHeight="15840"/>
  </bookViews>
  <sheets>
    <sheet name="운용리스" sheetId="4" r:id="rId1"/>
    <sheet name="M" sheetId="26" r:id="rId2"/>
    <sheet name="ADB" sheetId="30" r:id="rId3"/>
    <sheet name="엑셀 차량모델과 신차DB 결합" sheetId="32" r:id="rId4"/>
    <sheet name="차량등록" sheetId="8" r:id="rId5"/>
    <sheet name="잔가등급" sheetId="34" r:id="rId6"/>
    <sheet name="시가표준기준가격표" sheetId="28" r:id="rId7"/>
  </sheets>
  <definedNames>
    <definedName name="_xlnm._FilterDatabase" localSheetId="2" hidden="1">ADB!$A$1:$M$827</definedName>
    <definedName name="_xlnm._FilterDatabase" localSheetId="3" hidden="1">'엑셀 차량모델과 신차DB 결합'!$A$1:$U$838</definedName>
    <definedName name="_xlnm._FilterDatabase" localSheetId="5" hidden="1">잔가등급!$B$2:$AD$2</definedName>
    <definedName name="_xlnm._FilterDatabase" localSheetId="4" hidden="1">차량등록!$B$2:$BB$753</definedName>
    <definedName name="_xlnm.Print_Area" localSheetId="0">운용리스!$B$1:$Y$53</definedName>
    <definedName name="_xlnm.Print_Area" localSheetId="5">잔가등급!$K$2:$AB$12</definedName>
    <definedName name="_xlnm.Print_Area" localSheetId="4">차량등록!$AG$2:$AZ$12</definedName>
    <definedName name="금융리스_Maker">INDIRECT(CHOOSE(#REF!,#REF!,#REF!))</definedName>
    <definedName name="금융리스_차종">INDIRECT(#REF!)</definedName>
    <definedName name="오토론_Maker">INDIRECT(CHOOSE(#REF!,#REF!,#REF!))</definedName>
    <definedName name="오토론_차종">INDIRECT(#REF!)</definedName>
    <definedName name="오토론카드제휴" localSheetId="3">INDIRECT(#REF!)</definedName>
    <definedName name="오토론카드제휴" localSheetId="5">INDIRECT(#REF!)</definedName>
    <definedName name="오토론카드제휴">INDIRECT(#REF!)</definedName>
    <definedName name="운용리스_0">#REF!</definedName>
    <definedName name="운용리스_60" localSheetId="3">#REF!</definedName>
    <definedName name="운용리스_60" localSheetId="5">#REF!</definedName>
    <definedName name="운용리스_60">#REF!</definedName>
    <definedName name="운용리스_Maker">INDIRECT(CHOOSE(운용리스!$AD$8,운용리스!$AQ$6,운용리스!$AR$6))</definedName>
    <definedName name="운용리스_납입주기">#REF!</definedName>
    <definedName name="운용리스_여신기간">#REF!</definedName>
    <definedName name="운용리스_차종">INDIRECT(운용리스!$AU$6)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9" i="8" l="1"/>
  <c r="W320" i="8"/>
  <c r="H319" i="8"/>
  <c r="J319" i="8"/>
  <c r="K319" i="8"/>
  <c r="H320" i="8"/>
  <c r="J320" i="8"/>
  <c r="K320" i="8"/>
  <c r="W23" i="8" l="1"/>
  <c r="W22" i="8"/>
  <c r="H22" i="8"/>
  <c r="I22" i="8"/>
  <c r="J22" i="8"/>
  <c r="K22" i="8"/>
  <c r="H23" i="8"/>
  <c r="I23" i="8"/>
  <c r="J23" i="8"/>
  <c r="K23" i="8"/>
  <c r="BL25" i="4" l="1"/>
  <c r="AM11" i="4"/>
  <c r="AM12" i="4"/>
  <c r="BL21" i="4"/>
  <c r="W35" i="8" l="1"/>
  <c r="K35" i="8"/>
  <c r="J35" i="8"/>
  <c r="I35" i="8"/>
  <c r="H35" i="8"/>
  <c r="W34" i="8"/>
  <c r="K34" i="8"/>
  <c r="J34" i="8"/>
  <c r="I34" i="8"/>
  <c r="H34" i="8"/>
  <c r="H24" i="8" l="1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H87" i="8"/>
  <c r="I87" i="8"/>
  <c r="J87" i="8"/>
  <c r="K87" i="8"/>
  <c r="H88" i="8"/>
  <c r="I88" i="8"/>
  <c r="J88" i="8"/>
  <c r="K88" i="8"/>
  <c r="H89" i="8"/>
  <c r="I89" i="8"/>
  <c r="J89" i="8"/>
  <c r="K89" i="8"/>
  <c r="H90" i="8"/>
  <c r="I90" i="8"/>
  <c r="J90" i="8"/>
  <c r="K90" i="8"/>
  <c r="H91" i="8"/>
  <c r="I91" i="8"/>
  <c r="J91" i="8"/>
  <c r="K91" i="8"/>
  <c r="H92" i="8"/>
  <c r="I92" i="8"/>
  <c r="J92" i="8"/>
  <c r="K92" i="8"/>
  <c r="H93" i="8"/>
  <c r="I93" i="8"/>
  <c r="J93" i="8"/>
  <c r="K93" i="8"/>
  <c r="H94" i="8"/>
  <c r="I94" i="8"/>
  <c r="J94" i="8"/>
  <c r="K94" i="8"/>
  <c r="H95" i="8"/>
  <c r="I95" i="8"/>
  <c r="J95" i="8"/>
  <c r="K95" i="8"/>
  <c r="H96" i="8"/>
  <c r="I96" i="8"/>
  <c r="J96" i="8"/>
  <c r="K96" i="8"/>
  <c r="H97" i="8"/>
  <c r="I97" i="8"/>
  <c r="J97" i="8"/>
  <c r="K97" i="8"/>
  <c r="H98" i="8"/>
  <c r="I98" i="8"/>
  <c r="J98" i="8"/>
  <c r="K98" i="8"/>
  <c r="H99" i="8"/>
  <c r="I99" i="8"/>
  <c r="J99" i="8"/>
  <c r="K99" i="8"/>
  <c r="H100" i="8"/>
  <c r="I100" i="8"/>
  <c r="J100" i="8"/>
  <c r="K100" i="8"/>
  <c r="H101" i="8"/>
  <c r="I101" i="8"/>
  <c r="J101" i="8"/>
  <c r="K101" i="8"/>
  <c r="H102" i="8"/>
  <c r="I102" i="8"/>
  <c r="J102" i="8"/>
  <c r="K102" i="8"/>
  <c r="H103" i="8"/>
  <c r="I103" i="8"/>
  <c r="J103" i="8"/>
  <c r="K103" i="8"/>
  <c r="H104" i="8"/>
  <c r="I104" i="8"/>
  <c r="J104" i="8"/>
  <c r="K104" i="8"/>
  <c r="H105" i="8"/>
  <c r="I105" i="8"/>
  <c r="J105" i="8"/>
  <c r="K105" i="8"/>
  <c r="H106" i="8"/>
  <c r="I106" i="8"/>
  <c r="J106" i="8"/>
  <c r="K106" i="8"/>
  <c r="H107" i="8"/>
  <c r="I107" i="8"/>
  <c r="J107" i="8"/>
  <c r="K107" i="8"/>
  <c r="H108" i="8"/>
  <c r="I108" i="8"/>
  <c r="J108" i="8"/>
  <c r="K108" i="8"/>
  <c r="H109" i="8"/>
  <c r="I109" i="8"/>
  <c r="J109" i="8"/>
  <c r="K109" i="8"/>
  <c r="H110" i="8"/>
  <c r="I110" i="8"/>
  <c r="J110" i="8"/>
  <c r="K110" i="8"/>
  <c r="H111" i="8"/>
  <c r="I111" i="8"/>
  <c r="J111" i="8"/>
  <c r="K111" i="8"/>
  <c r="H112" i="8"/>
  <c r="I112" i="8"/>
  <c r="J112" i="8"/>
  <c r="K112" i="8"/>
  <c r="H113" i="8"/>
  <c r="I113" i="8"/>
  <c r="J113" i="8"/>
  <c r="K113" i="8"/>
  <c r="H114" i="8"/>
  <c r="I114" i="8"/>
  <c r="J114" i="8"/>
  <c r="K114" i="8"/>
  <c r="H115" i="8"/>
  <c r="I115" i="8"/>
  <c r="J115" i="8"/>
  <c r="K115" i="8"/>
  <c r="H116" i="8"/>
  <c r="I116" i="8"/>
  <c r="J116" i="8"/>
  <c r="K116" i="8"/>
  <c r="H117" i="8"/>
  <c r="I117" i="8"/>
  <c r="J117" i="8"/>
  <c r="K117" i="8"/>
  <c r="H118" i="8"/>
  <c r="I118" i="8"/>
  <c r="J118" i="8"/>
  <c r="K118" i="8"/>
  <c r="H119" i="8"/>
  <c r="I119" i="8"/>
  <c r="J119" i="8"/>
  <c r="K119" i="8"/>
  <c r="H120" i="8"/>
  <c r="I120" i="8"/>
  <c r="J120" i="8"/>
  <c r="K120" i="8"/>
  <c r="H121" i="8"/>
  <c r="I121" i="8"/>
  <c r="J121" i="8"/>
  <c r="K121" i="8"/>
  <c r="H122" i="8"/>
  <c r="I122" i="8"/>
  <c r="J122" i="8"/>
  <c r="K122" i="8"/>
  <c r="H123" i="8"/>
  <c r="I123" i="8"/>
  <c r="J123" i="8"/>
  <c r="K123" i="8"/>
  <c r="H124" i="8"/>
  <c r="I124" i="8"/>
  <c r="J124" i="8"/>
  <c r="K124" i="8"/>
  <c r="H125" i="8"/>
  <c r="I125" i="8"/>
  <c r="J125" i="8"/>
  <c r="K125" i="8"/>
  <c r="H126" i="8"/>
  <c r="I126" i="8"/>
  <c r="J126" i="8"/>
  <c r="K126" i="8"/>
  <c r="H127" i="8"/>
  <c r="I127" i="8"/>
  <c r="J127" i="8"/>
  <c r="K127" i="8"/>
  <c r="H128" i="8"/>
  <c r="I128" i="8"/>
  <c r="J128" i="8"/>
  <c r="K128" i="8"/>
  <c r="H129" i="8"/>
  <c r="I129" i="8"/>
  <c r="J129" i="8"/>
  <c r="K129" i="8"/>
  <c r="H130" i="8"/>
  <c r="I130" i="8"/>
  <c r="J130" i="8"/>
  <c r="K130" i="8"/>
  <c r="H131" i="8"/>
  <c r="I131" i="8"/>
  <c r="J131" i="8"/>
  <c r="K131" i="8"/>
  <c r="H132" i="8"/>
  <c r="I132" i="8"/>
  <c r="J132" i="8"/>
  <c r="K132" i="8"/>
  <c r="H133" i="8"/>
  <c r="I133" i="8"/>
  <c r="J133" i="8"/>
  <c r="K133" i="8"/>
  <c r="H134" i="8"/>
  <c r="I134" i="8"/>
  <c r="J134" i="8"/>
  <c r="K134" i="8"/>
  <c r="H135" i="8"/>
  <c r="I135" i="8"/>
  <c r="J135" i="8"/>
  <c r="K135" i="8"/>
  <c r="H136" i="8"/>
  <c r="I136" i="8"/>
  <c r="J136" i="8"/>
  <c r="K136" i="8"/>
  <c r="H137" i="8"/>
  <c r="I137" i="8"/>
  <c r="J137" i="8"/>
  <c r="K137" i="8"/>
  <c r="H138" i="8"/>
  <c r="I138" i="8"/>
  <c r="J138" i="8"/>
  <c r="K138" i="8"/>
  <c r="H139" i="8"/>
  <c r="I139" i="8"/>
  <c r="J139" i="8"/>
  <c r="K139" i="8"/>
  <c r="H140" i="8"/>
  <c r="I140" i="8"/>
  <c r="J140" i="8"/>
  <c r="K140" i="8"/>
  <c r="H141" i="8"/>
  <c r="I141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199" i="8"/>
  <c r="K199" i="8"/>
  <c r="J200" i="8"/>
  <c r="K200" i="8"/>
  <c r="J201" i="8"/>
  <c r="K201" i="8"/>
  <c r="J202" i="8"/>
  <c r="K202" i="8"/>
  <c r="J203" i="8"/>
  <c r="K203" i="8"/>
  <c r="J204" i="8"/>
  <c r="K204" i="8"/>
  <c r="J205" i="8"/>
  <c r="K205" i="8"/>
  <c r="J206" i="8"/>
  <c r="K206" i="8"/>
  <c r="J207" i="8"/>
  <c r="K207" i="8"/>
  <c r="J208" i="8"/>
  <c r="K208" i="8"/>
  <c r="J209" i="8"/>
  <c r="K209" i="8"/>
  <c r="J210" i="8"/>
  <c r="K210" i="8"/>
  <c r="J211" i="8"/>
  <c r="K211" i="8"/>
  <c r="J212" i="8"/>
  <c r="K212" i="8"/>
  <c r="J213" i="8"/>
  <c r="K213" i="8"/>
  <c r="J214" i="8"/>
  <c r="K214" i="8"/>
  <c r="J215" i="8"/>
  <c r="K215" i="8"/>
  <c r="J216" i="8"/>
  <c r="K216" i="8"/>
  <c r="J217" i="8"/>
  <c r="K217" i="8"/>
  <c r="J218" i="8"/>
  <c r="K218" i="8"/>
  <c r="J219" i="8"/>
  <c r="K219" i="8"/>
  <c r="J220" i="8"/>
  <c r="K220" i="8"/>
  <c r="J221" i="8"/>
  <c r="K221" i="8"/>
  <c r="J222" i="8"/>
  <c r="K222" i="8"/>
  <c r="J223" i="8"/>
  <c r="K223" i="8"/>
  <c r="J224" i="8"/>
  <c r="K224" i="8"/>
  <c r="J225" i="8"/>
  <c r="K225" i="8"/>
  <c r="J226" i="8"/>
  <c r="K226" i="8"/>
  <c r="J227" i="8"/>
  <c r="K227" i="8"/>
  <c r="J228" i="8"/>
  <c r="K228" i="8"/>
  <c r="J229" i="8"/>
  <c r="K229" i="8"/>
  <c r="J230" i="8"/>
  <c r="K230" i="8"/>
  <c r="J231" i="8"/>
  <c r="K231" i="8"/>
  <c r="J232" i="8"/>
  <c r="K232" i="8"/>
  <c r="J233" i="8"/>
  <c r="K233" i="8"/>
  <c r="J234" i="8"/>
  <c r="K234" i="8"/>
  <c r="J235" i="8"/>
  <c r="K235" i="8"/>
  <c r="J236" i="8"/>
  <c r="K236" i="8"/>
  <c r="J237" i="8"/>
  <c r="K237" i="8"/>
  <c r="J238" i="8"/>
  <c r="K238" i="8"/>
  <c r="J239" i="8"/>
  <c r="K239" i="8"/>
  <c r="J240" i="8"/>
  <c r="K240" i="8"/>
  <c r="J241" i="8"/>
  <c r="K241" i="8"/>
  <c r="J242" i="8"/>
  <c r="K242" i="8"/>
  <c r="J243" i="8"/>
  <c r="K243" i="8"/>
  <c r="J244" i="8"/>
  <c r="K244" i="8"/>
  <c r="J245" i="8"/>
  <c r="K245" i="8"/>
  <c r="J246" i="8"/>
  <c r="K246" i="8"/>
  <c r="J247" i="8"/>
  <c r="K247" i="8"/>
  <c r="J248" i="8"/>
  <c r="K248" i="8"/>
  <c r="J249" i="8"/>
  <c r="K249" i="8"/>
  <c r="J250" i="8"/>
  <c r="K250" i="8"/>
  <c r="J251" i="8"/>
  <c r="K251" i="8"/>
  <c r="J252" i="8"/>
  <c r="K252" i="8"/>
  <c r="J253" i="8"/>
  <c r="K253" i="8"/>
  <c r="J254" i="8"/>
  <c r="K254" i="8"/>
  <c r="J255" i="8"/>
  <c r="K255" i="8"/>
  <c r="J256" i="8"/>
  <c r="K256" i="8"/>
  <c r="J257" i="8"/>
  <c r="K257" i="8"/>
  <c r="J258" i="8"/>
  <c r="K258" i="8"/>
  <c r="J259" i="8"/>
  <c r="K259" i="8"/>
  <c r="J260" i="8"/>
  <c r="K260" i="8"/>
  <c r="J261" i="8"/>
  <c r="K261" i="8"/>
  <c r="J262" i="8"/>
  <c r="K262" i="8"/>
  <c r="J263" i="8"/>
  <c r="K263" i="8"/>
  <c r="J264" i="8"/>
  <c r="K264" i="8"/>
  <c r="J265" i="8"/>
  <c r="K265" i="8"/>
  <c r="J266" i="8"/>
  <c r="K266" i="8"/>
  <c r="J267" i="8"/>
  <c r="K267" i="8"/>
  <c r="J268" i="8"/>
  <c r="K268" i="8"/>
  <c r="J269" i="8"/>
  <c r="K269" i="8"/>
  <c r="J270" i="8"/>
  <c r="K270" i="8"/>
  <c r="J271" i="8"/>
  <c r="K271" i="8"/>
  <c r="J272" i="8"/>
  <c r="K272" i="8"/>
  <c r="J273" i="8"/>
  <c r="K273" i="8"/>
  <c r="J274" i="8"/>
  <c r="K274" i="8"/>
  <c r="J275" i="8"/>
  <c r="K275" i="8"/>
  <c r="J276" i="8"/>
  <c r="K276" i="8"/>
  <c r="J277" i="8"/>
  <c r="K277" i="8"/>
  <c r="J278" i="8"/>
  <c r="K278" i="8"/>
  <c r="J279" i="8"/>
  <c r="K279" i="8"/>
  <c r="J280" i="8"/>
  <c r="K280" i="8"/>
  <c r="J281" i="8"/>
  <c r="K281" i="8"/>
  <c r="J282" i="8"/>
  <c r="K282" i="8"/>
  <c r="J283" i="8"/>
  <c r="K283" i="8"/>
  <c r="J284" i="8"/>
  <c r="K284" i="8"/>
  <c r="J285" i="8"/>
  <c r="K285" i="8"/>
  <c r="J286" i="8"/>
  <c r="K286" i="8"/>
  <c r="J287" i="8"/>
  <c r="K287" i="8"/>
  <c r="J288" i="8"/>
  <c r="K288" i="8"/>
  <c r="J289" i="8"/>
  <c r="K289" i="8"/>
  <c r="J290" i="8"/>
  <c r="K290" i="8"/>
  <c r="J291" i="8"/>
  <c r="K291" i="8"/>
  <c r="J292" i="8"/>
  <c r="K292" i="8"/>
  <c r="H293" i="8"/>
  <c r="J293" i="8"/>
  <c r="K293" i="8"/>
  <c r="H294" i="8"/>
  <c r="J294" i="8"/>
  <c r="K294" i="8"/>
  <c r="H295" i="8"/>
  <c r="J295" i="8"/>
  <c r="K295" i="8"/>
  <c r="H296" i="8"/>
  <c r="J296" i="8"/>
  <c r="K296" i="8"/>
  <c r="H297" i="8"/>
  <c r="J297" i="8"/>
  <c r="K297" i="8"/>
  <c r="H298" i="8"/>
  <c r="J298" i="8"/>
  <c r="K298" i="8"/>
  <c r="H299" i="8"/>
  <c r="J299" i="8"/>
  <c r="K299" i="8"/>
  <c r="H300" i="8"/>
  <c r="J300" i="8"/>
  <c r="K300" i="8"/>
  <c r="H301" i="8"/>
  <c r="J301" i="8"/>
  <c r="K301" i="8"/>
  <c r="H302" i="8"/>
  <c r="J302" i="8"/>
  <c r="K302" i="8"/>
  <c r="H303" i="8"/>
  <c r="J303" i="8"/>
  <c r="K303" i="8"/>
  <c r="H304" i="8"/>
  <c r="J304" i="8"/>
  <c r="K304" i="8"/>
  <c r="H305" i="8"/>
  <c r="J305" i="8"/>
  <c r="K305" i="8"/>
  <c r="H306" i="8"/>
  <c r="J306" i="8"/>
  <c r="K306" i="8"/>
  <c r="H307" i="8"/>
  <c r="J307" i="8"/>
  <c r="K307" i="8"/>
  <c r="H308" i="8"/>
  <c r="J308" i="8"/>
  <c r="K308" i="8"/>
  <c r="H309" i="8"/>
  <c r="J309" i="8"/>
  <c r="K309" i="8"/>
  <c r="H310" i="8"/>
  <c r="J310" i="8"/>
  <c r="K310" i="8"/>
  <c r="H311" i="8"/>
  <c r="J311" i="8"/>
  <c r="K311" i="8"/>
  <c r="H312" i="8"/>
  <c r="J312" i="8"/>
  <c r="K312" i="8"/>
  <c r="H313" i="8"/>
  <c r="J313" i="8"/>
  <c r="K313" i="8"/>
  <c r="H314" i="8"/>
  <c r="J314" i="8"/>
  <c r="K314" i="8"/>
  <c r="H315" i="8"/>
  <c r="J315" i="8"/>
  <c r="K315" i="8"/>
  <c r="H316" i="8"/>
  <c r="J316" i="8"/>
  <c r="K316" i="8"/>
  <c r="H317" i="8"/>
  <c r="J317" i="8"/>
  <c r="K317" i="8"/>
  <c r="H318" i="8"/>
  <c r="J318" i="8"/>
  <c r="K318" i="8"/>
  <c r="H321" i="8"/>
  <c r="J321" i="8"/>
  <c r="K321" i="8"/>
  <c r="H322" i="8"/>
  <c r="J322" i="8"/>
  <c r="K322" i="8"/>
  <c r="H323" i="8"/>
  <c r="J323" i="8"/>
  <c r="K323" i="8"/>
  <c r="H324" i="8"/>
  <c r="J324" i="8"/>
  <c r="K324" i="8"/>
  <c r="H325" i="8"/>
  <c r="J325" i="8"/>
  <c r="K325" i="8"/>
  <c r="H326" i="8"/>
  <c r="J326" i="8"/>
  <c r="K326" i="8"/>
  <c r="H327" i="8"/>
  <c r="J327" i="8"/>
  <c r="K327" i="8"/>
  <c r="H328" i="8"/>
  <c r="J328" i="8"/>
  <c r="K328" i="8"/>
  <c r="H329" i="8"/>
  <c r="J329" i="8"/>
  <c r="K329" i="8"/>
  <c r="H330" i="8"/>
  <c r="J330" i="8"/>
  <c r="K330" i="8"/>
  <c r="H331" i="8"/>
  <c r="J331" i="8"/>
  <c r="K331" i="8"/>
  <c r="H332" i="8"/>
  <c r="J332" i="8"/>
  <c r="K332" i="8"/>
  <c r="H333" i="8"/>
  <c r="J333" i="8"/>
  <c r="K333" i="8"/>
  <c r="H334" i="8"/>
  <c r="J334" i="8"/>
  <c r="K334" i="8"/>
  <c r="H335" i="8"/>
  <c r="J335" i="8"/>
  <c r="K335" i="8"/>
  <c r="H336" i="8"/>
  <c r="J336" i="8"/>
  <c r="K336" i="8"/>
  <c r="H337" i="8"/>
  <c r="J337" i="8"/>
  <c r="K337" i="8"/>
  <c r="H338" i="8"/>
  <c r="J338" i="8"/>
  <c r="K338" i="8"/>
  <c r="H339" i="8"/>
  <c r="J339" i="8"/>
  <c r="K339" i="8"/>
  <c r="H340" i="8"/>
  <c r="J340" i="8"/>
  <c r="K340" i="8"/>
  <c r="H341" i="8"/>
  <c r="J341" i="8"/>
  <c r="K341" i="8"/>
  <c r="H342" i="8"/>
  <c r="J342" i="8"/>
  <c r="K342" i="8"/>
  <c r="H343" i="8"/>
  <c r="J343" i="8"/>
  <c r="K343" i="8"/>
  <c r="H344" i="8"/>
  <c r="J344" i="8"/>
  <c r="K344" i="8"/>
  <c r="H345" i="8"/>
  <c r="J345" i="8"/>
  <c r="K345" i="8"/>
  <c r="H346" i="8"/>
  <c r="J346" i="8"/>
  <c r="K346" i="8"/>
  <c r="H347" i="8"/>
  <c r="J347" i="8"/>
  <c r="K347" i="8"/>
  <c r="H348" i="8"/>
  <c r="J348" i="8"/>
  <c r="K348" i="8"/>
  <c r="H349" i="8"/>
  <c r="J349" i="8"/>
  <c r="K349" i="8"/>
  <c r="H350" i="8"/>
  <c r="J350" i="8"/>
  <c r="K350" i="8"/>
  <c r="H351" i="8"/>
  <c r="J351" i="8"/>
  <c r="K351" i="8"/>
  <c r="H352" i="8"/>
  <c r="J352" i="8"/>
  <c r="K352" i="8"/>
  <c r="H353" i="8"/>
  <c r="J353" i="8"/>
  <c r="K353" i="8"/>
  <c r="H354" i="8"/>
  <c r="J354" i="8"/>
  <c r="K354" i="8"/>
  <c r="H355" i="8"/>
  <c r="J355" i="8"/>
  <c r="K355" i="8"/>
  <c r="H356" i="8"/>
  <c r="J356" i="8"/>
  <c r="K356" i="8"/>
  <c r="H357" i="8"/>
  <c r="J357" i="8"/>
  <c r="K357" i="8"/>
  <c r="H358" i="8"/>
  <c r="J358" i="8"/>
  <c r="K358" i="8"/>
  <c r="H359" i="8"/>
  <c r="J359" i="8"/>
  <c r="K359" i="8"/>
  <c r="H360" i="8"/>
  <c r="J360" i="8"/>
  <c r="K360" i="8"/>
  <c r="H361" i="8"/>
  <c r="J361" i="8"/>
  <c r="K361" i="8"/>
  <c r="H362" i="8"/>
  <c r="J362" i="8"/>
  <c r="K362" i="8"/>
  <c r="H363" i="8"/>
  <c r="J363" i="8"/>
  <c r="K363" i="8"/>
  <c r="H364" i="8"/>
  <c r="J364" i="8"/>
  <c r="K364" i="8"/>
  <c r="H365" i="8"/>
  <c r="J365" i="8"/>
  <c r="K365" i="8"/>
  <c r="H366" i="8"/>
  <c r="J366" i="8"/>
  <c r="K366" i="8"/>
  <c r="H367" i="8"/>
  <c r="J367" i="8"/>
  <c r="K367" i="8"/>
  <c r="H368" i="8"/>
  <c r="J368" i="8"/>
  <c r="K368" i="8"/>
  <c r="H369" i="8"/>
  <c r="J369" i="8"/>
  <c r="K369" i="8"/>
  <c r="H370" i="8"/>
  <c r="J370" i="8"/>
  <c r="K370" i="8"/>
  <c r="H371" i="8"/>
  <c r="J371" i="8"/>
  <c r="K371" i="8"/>
  <c r="H372" i="8"/>
  <c r="J372" i="8"/>
  <c r="K372" i="8"/>
  <c r="H373" i="8"/>
  <c r="J373" i="8"/>
  <c r="K373" i="8"/>
  <c r="H374" i="8"/>
  <c r="J374" i="8"/>
  <c r="K374" i="8"/>
  <c r="H375" i="8"/>
  <c r="J375" i="8"/>
  <c r="K375" i="8"/>
  <c r="H376" i="8"/>
  <c r="J376" i="8"/>
  <c r="K376" i="8"/>
  <c r="H377" i="8"/>
  <c r="J377" i="8"/>
  <c r="K377" i="8"/>
  <c r="H378" i="8"/>
  <c r="J378" i="8"/>
  <c r="K378" i="8"/>
  <c r="H379" i="8"/>
  <c r="J379" i="8"/>
  <c r="K379" i="8"/>
  <c r="H380" i="8"/>
  <c r="J380" i="8"/>
  <c r="K380" i="8"/>
  <c r="H381" i="8"/>
  <c r="J381" i="8"/>
  <c r="K381" i="8"/>
  <c r="H382" i="8"/>
  <c r="J382" i="8"/>
  <c r="K382" i="8"/>
  <c r="H383" i="8"/>
  <c r="J383" i="8"/>
  <c r="K383" i="8"/>
  <c r="H384" i="8"/>
  <c r="J384" i="8"/>
  <c r="K384" i="8"/>
  <c r="H385" i="8"/>
  <c r="J385" i="8"/>
  <c r="K385" i="8"/>
  <c r="H386" i="8"/>
  <c r="J386" i="8"/>
  <c r="K386" i="8"/>
  <c r="H387" i="8"/>
  <c r="J387" i="8"/>
  <c r="K387" i="8"/>
  <c r="H388" i="8"/>
  <c r="J388" i="8"/>
  <c r="K388" i="8"/>
  <c r="H389" i="8"/>
  <c r="J389" i="8"/>
  <c r="K389" i="8"/>
  <c r="H390" i="8"/>
  <c r="J390" i="8"/>
  <c r="K390" i="8"/>
  <c r="H391" i="8"/>
  <c r="J391" i="8"/>
  <c r="K391" i="8"/>
  <c r="H392" i="8"/>
  <c r="J392" i="8"/>
  <c r="K392" i="8"/>
  <c r="H393" i="8"/>
  <c r="J393" i="8"/>
  <c r="K393" i="8"/>
  <c r="H394" i="8"/>
  <c r="J394" i="8"/>
  <c r="K394" i="8"/>
  <c r="H395" i="8"/>
  <c r="J395" i="8"/>
  <c r="K395" i="8"/>
  <c r="H396" i="8"/>
  <c r="J396" i="8"/>
  <c r="K396" i="8"/>
  <c r="H397" i="8"/>
  <c r="J397" i="8"/>
  <c r="K397" i="8"/>
  <c r="H398" i="8"/>
  <c r="J398" i="8"/>
  <c r="K398" i="8"/>
  <c r="H399" i="8"/>
  <c r="J399" i="8"/>
  <c r="K399" i="8"/>
  <c r="H400" i="8"/>
  <c r="J400" i="8"/>
  <c r="K400" i="8"/>
  <c r="H401" i="8"/>
  <c r="J401" i="8"/>
  <c r="K401" i="8"/>
  <c r="H402" i="8"/>
  <c r="J402" i="8"/>
  <c r="K402" i="8"/>
  <c r="H403" i="8"/>
  <c r="J403" i="8"/>
  <c r="K403" i="8"/>
  <c r="H404" i="8"/>
  <c r="J404" i="8"/>
  <c r="K404" i="8"/>
  <c r="H405" i="8"/>
  <c r="J405" i="8"/>
  <c r="K405" i="8"/>
  <c r="H406" i="8"/>
  <c r="J406" i="8"/>
  <c r="K406" i="8"/>
  <c r="H407" i="8"/>
  <c r="J407" i="8"/>
  <c r="K407" i="8"/>
  <c r="H408" i="8"/>
  <c r="J408" i="8"/>
  <c r="K408" i="8"/>
  <c r="H409" i="8"/>
  <c r="J409" i="8"/>
  <c r="K409" i="8"/>
  <c r="H410" i="8"/>
  <c r="J410" i="8"/>
  <c r="K410" i="8"/>
  <c r="H411" i="8"/>
  <c r="J411" i="8"/>
  <c r="K411" i="8"/>
  <c r="H412" i="8"/>
  <c r="J412" i="8"/>
  <c r="K412" i="8"/>
  <c r="H413" i="8"/>
  <c r="J413" i="8"/>
  <c r="K413" i="8"/>
  <c r="H414" i="8"/>
  <c r="J414" i="8"/>
  <c r="K414" i="8"/>
  <c r="H415" i="8"/>
  <c r="J415" i="8"/>
  <c r="K415" i="8"/>
  <c r="H416" i="8"/>
  <c r="J416" i="8"/>
  <c r="K416" i="8"/>
  <c r="H417" i="8"/>
  <c r="J417" i="8"/>
  <c r="K417" i="8"/>
  <c r="H418" i="8"/>
  <c r="J418" i="8"/>
  <c r="K418" i="8"/>
  <c r="H419" i="8"/>
  <c r="J419" i="8"/>
  <c r="K419" i="8"/>
  <c r="H420" i="8"/>
  <c r="J420" i="8"/>
  <c r="K420" i="8"/>
  <c r="H421" i="8"/>
  <c r="J421" i="8"/>
  <c r="K421" i="8"/>
  <c r="H422" i="8"/>
  <c r="J422" i="8"/>
  <c r="K422" i="8"/>
  <c r="H423" i="8"/>
  <c r="J423" i="8"/>
  <c r="K423" i="8"/>
  <c r="H424" i="8"/>
  <c r="J424" i="8"/>
  <c r="K424" i="8"/>
  <c r="H425" i="8"/>
  <c r="J425" i="8"/>
  <c r="K425" i="8"/>
  <c r="H426" i="8"/>
  <c r="J426" i="8"/>
  <c r="K426" i="8"/>
  <c r="H427" i="8"/>
  <c r="J427" i="8"/>
  <c r="K427" i="8"/>
  <c r="H428" i="8"/>
  <c r="J428" i="8"/>
  <c r="K428" i="8"/>
  <c r="H429" i="8"/>
  <c r="J429" i="8"/>
  <c r="K429" i="8"/>
  <c r="H430" i="8"/>
  <c r="J430" i="8"/>
  <c r="K430" i="8"/>
  <c r="H431" i="8"/>
  <c r="J431" i="8"/>
  <c r="K431" i="8"/>
  <c r="H432" i="8"/>
  <c r="J432" i="8"/>
  <c r="K432" i="8"/>
  <c r="H433" i="8"/>
  <c r="J433" i="8"/>
  <c r="K433" i="8"/>
  <c r="H434" i="8"/>
  <c r="J434" i="8"/>
  <c r="K434" i="8"/>
  <c r="H435" i="8"/>
  <c r="J435" i="8"/>
  <c r="K435" i="8"/>
  <c r="H436" i="8"/>
  <c r="J436" i="8"/>
  <c r="K436" i="8"/>
  <c r="H437" i="8"/>
  <c r="J437" i="8"/>
  <c r="K437" i="8"/>
  <c r="H438" i="8"/>
  <c r="J438" i="8"/>
  <c r="K438" i="8"/>
  <c r="H439" i="8"/>
  <c r="J439" i="8"/>
  <c r="K439" i="8"/>
  <c r="H440" i="8"/>
  <c r="J440" i="8"/>
  <c r="K440" i="8"/>
  <c r="H441" i="8"/>
  <c r="J441" i="8"/>
  <c r="K441" i="8"/>
  <c r="H442" i="8"/>
  <c r="J442" i="8"/>
  <c r="K442" i="8"/>
  <c r="H443" i="8"/>
  <c r="J443" i="8"/>
  <c r="K443" i="8"/>
  <c r="H444" i="8"/>
  <c r="J444" i="8"/>
  <c r="K444" i="8"/>
  <c r="H445" i="8"/>
  <c r="J445" i="8"/>
  <c r="K445" i="8"/>
  <c r="H446" i="8"/>
  <c r="J446" i="8"/>
  <c r="K446" i="8"/>
  <c r="H447" i="8"/>
  <c r="J447" i="8"/>
  <c r="K447" i="8"/>
  <c r="H448" i="8"/>
  <c r="J448" i="8"/>
  <c r="K448" i="8"/>
  <c r="H449" i="8"/>
  <c r="J449" i="8"/>
  <c r="K449" i="8"/>
  <c r="H450" i="8"/>
  <c r="J450" i="8"/>
  <c r="K450" i="8"/>
  <c r="H451" i="8"/>
  <c r="J451" i="8"/>
  <c r="K451" i="8"/>
  <c r="H452" i="8"/>
  <c r="J452" i="8"/>
  <c r="K452" i="8"/>
  <c r="H453" i="8"/>
  <c r="J453" i="8"/>
  <c r="K453" i="8"/>
  <c r="H454" i="8"/>
  <c r="J454" i="8"/>
  <c r="K454" i="8"/>
  <c r="H455" i="8"/>
  <c r="J455" i="8"/>
  <c r="K455" i="8"/>
  <c r="H456" i="8"/>
  <c r="J456" i="8"/>
  <c r="K456" i="8"/>
  <c r="H457" i="8"/>
  <c r="J457" i="8"/>
  <c r="K457" i="8"/>
  <c r="H458" i="8"/>
  <c r="J458" i="8"/>
  <c r="K458" i="8"/>
  <c r="H459" i="8"/>
  <c r="J459" i="8"/>
  <c r="K459" i="8"/>
  <c r="H460" i="8"/>
  <c r="J460" i="8"/>
  <c r="K460" i="8"/>
  <c r="H461" i="8"/>
  <c r="J461" i="8"/>
  <c r="K461" i="8"/>
  <c r="H462" i="8"/>
  <c r="J462" i="8"/>
  <c r="K462" i="8"/>
  <c r="H463" i="8"/>
  <c r="J463" i="8"/>
  <c r="K463" i="8"/>
  <c r="H464" i="8"/>
  <c r="J464" i="8"/>
  <c r="K464" i="8"/>
  <c r="H465" i="8"/>
  <c r="J465" i="8"/>
  <c r="K465" i="8"/>
  <c r="H466" i="8"/>
  <c r="J466" i="8"/>
  <c r="K466" i="8"/>
  <c r="H467" i="8"/>
  <c r="J467" i="8"/>
  <c r="K467" i="8"/>
  <c r="H468" i="8"/>
  <c r="J468" i="8"/>
  <c r="K468" i="8"/>
  <c r="H469" i="8"/>
  <c r="J469" i="8"/>
  <c r="K469" i="8"/>
  <c r="H470" i="8"/>
  <c r="J470" i="8"/>
  <c r="K470" i="8"/>
  <c r="H471" i="8"/>
  <c r="J471" i="8"/>
  <c r="K471" i="8"/>
  <c r="H472" i="8"/>
  <c r="J472" i="8"/>
  <c r="K472" i="8"/>
  <c r="H473" i="8"/>
  <c r="J473" i="8"/>
  <c r="K473" i="8"/>
  <c r="H474" i="8"/>
  <c r="J474" i="8"/>
  <c r="K474" i="8"/>
  <c r="H475" i="8"/>
  <c r="J475" i="8"/>
  <c r="K475" i="8"/>
  <c r="H476" i="8"/>
  <c r="J476" i="8"/>
  <c r="K476" i="8"/>
  <c r="H477" i="8"/>
  <c r="J477" i="8"/>
  <c r="K477" i="8"/>
  <c r="H478" i="8"/>
  <c r="J478" i="8"/>
  <c r="K478" i="8"/>
  <c r="H479" i="8"/>
  <c r="J479" i="8"/>
  <c r="K479" i="8"/>
  <c r="H480" i="8"/>
  <c r="J480" i="8"/>
  <c r="K480" i="8"/>
  <c r="H481" i="8"/>
  <c r="J481" i="8"/>
  <c r="K481" i="8"/>
  <c r="H482" i="8"/>
  <c r="J482" i="8"/>
  <c r="K482" i="8"/>
  <c r="H483" i="8"/>
  <c r="J483" i="8"/>
  <c r="K483" i="8"/>
  <c r="H484" i="8"/>
  <c r="J484" i="8"/>
  <c r="K484" i="8"/>
  <c r="H485" i="8"/>
  <c r="J485" i="8"/>
  <c r="K485" i="8"/>
  <c r="H486" i="8"/>
  <c r="J486" i="8"/>
  <c r="K486" i="8"/>
  <c r="H487" i="8"/>
  <c r="J487" i="8"/>
  <c r="K487" i="8"/>
  <c r="H488" i="8"/>
  <c r="J488" i="8"/>
  <c r="K488" i="8"/>
  <c r="H489" i="8"/>
  <c r="J489" i="8"/>
  <c r="K489" i="8"/>
  <c r="H490" i="8"/>
  <c r="J490" i="8"/>
  <c r="K490" i="8"/>
  <c r="H491" i="8"/>
  <c r="J491" i="8"/>
  <c r="K491" i="8"/>
  <c r="H492" i="8"/>
  <c r="J492" i="8"/>
  <c r="K492" i="8"/>
  <c r="H493" i="8"/>
  <c r="J493" i="8"/>
  <c r="K493" i="8"/>
  <c r="H494" i="8"/>
  <c r="J494" i="8"/>
  <c r="K494" i="8"/>
  <c r="H495" i="8"/>
  <c r="J495" i="8"/>
  <c r="K495" i="8"/>
  <c r="H496" i="8"/>
  <c r="J496" i="8"/>
  <c r="K496" i="8"/>
  <c r="H497" i="8"/>
  <c r="J497" i="8"/>
  <c r="K497" i="8"/>
  <c r="H498" i="8"/>
  <c r="J498" i="8"/>
  <c r="K498" i="8"/>
  <c r="H499" i="8"/>
  <c r="J499" i="8"/>
  <c r="K499" i="8"/>
  <c r="H500" i="8"/>
  <c r="J500" i="8"/>
  <c r="K500" i="8"/>
  <c r="H501" i="8"/>
  <c r="J501" i="8"/>
  <c r="K501" i="8"/>
  <c r="H502" i="8"/>
  <c r="J502" i="8"/>
  <c r="K502" i="8"/>
  <c r="H503" i="8"/>
  <c r="J503" i="8"/>
  <c r="K503" i="8"/>
  <c r="H504" i="8"/>
  <c r="J504" i="8"/>
  <c r="K504" i="8"/>
  <c r="H505" i="8"/>
  <c r="J505" i="8"/>
  <c r="K505" i="8"/>
  <c r="H506" i="8"/>
  <c r="J506" i="8"/>
  <c r="K506" i="8"/>
  <c r="H507" i="8"/>
  <c r="J507" i="8"/>
  <c r="K507" i="8"/>
  <c r="H508" i="8"/>
  <c r="J508" i="8"/>
  <c r="K508" i="8"/>
  <c r="H509" i="8"/>
  <c r="J509" i="8"/>
  <c r="K509" i="8"/>
  <c r="H510" i="8"/>
  <c r="J510" i="8"/>
  <c r="K510" i="8"/>
  <c r="H511" i="8"/>
  <c r="J511" i="8"/>
  <c r="K511" i="8"/>
  <c r="H512" i="8"/>
  <c r="J512" i="8"/>
  <c r="K512" i="8"/>
  <c r="H513" i="8"/>
  <c r="J513" i="8"/>
  <c r="K513" i="8"/>
  <c r="H514" i="8"/>
  <c r="J514" i="8"/>
  <c r="K514" i="8"/>
  <c r="H515" i="8"/>
  <c r="J515" i="8"/>
  <c r="K515" i="8"/>
  <c r="H516" i="8"/>
  <c r="J516" i="8"/>
  <c r="K516" i="8"/>
  <c r="H517" i="8"/>
  <c r="J517" i="8"/>
  <c r="K517" i="8"/>
  <c r="H518" i="8"/>
  <c r="J518" i="8"/>
  <c r="K518" i="8"/>
  <c r="H519" i="8"/>
  <c r="J519" i="8"/>
  <c r="K519" i="8"/>
  <c r="H520" i="8"/>
  <c r="J520" i="8"/>
  <c r="K520" i="8"/>
  <c r="H521" i="8"/>
  <c r="J521" i="8"/>
  <c r="K521" i="8"/>
  <c r="H522" i="8"/>
  <c r="J522" i="8"/>
  <c r="K522" i="8"/>
  <c r="H523" i="8"/>
  <c r="J523" i="8"/>
  <c r="K523" i="8"/>
  <c r="H524" i="8"/>
  <c r="J524" i="8"/>
  <c r="K524" i="8"/>
  <c r="H525" i="8"/>
  <c r="J525" i="8"/>
  <c r="K525" i="8"/>
  <c r="H526" i="8"/>
  <c r="J526" i="8"/>
  <c r="K526" i="8"/>
  <c r="H527" i="8"/>
  <c r="J527" i="8"/>
  <c r="K527" i="8"/>
  <c r="H528" i="8"/>
  <c r="J528" i="8"/>
  <c r="K528" i="8"/>
  <c r="H529" i="8"/>
  <c r="J529" i="8"/>
  <c r="K529" i="8"/>
  <c r="H530" i="8"/>
  <c r="J530" i="8"/>
  <c r="K530" i="8"/>
  <c r="H531" i="8"/>
  <c r="J531" i="8"/>
  <c r="K531" i="8"/>
  <c r="H532" i="8"/>
  <c r="I532" i="8"/>
  <c r="J532" i="8"/>
  <c r="K532" i="8"/>
  <c r="H533" i="8"/>
  <c r="I533" i="8"/>
  <c r="J533" i="8"/>
  <c r="K533" i="8"/>
  <c r="H534" i="8"/>
  <c r="I534" i="8"/>
  <c r="J534" i="8"/>
  <c r="K534" i="8"/>
  <c r="H535" i="8"/>
  <c r="I535" i="8"/>
  <c r="J535" i="8"/>
  <c r="K535" i="8"/>
  <c r="H536" i="8"/>
  <c r="I536" i="8"/>
  <c r="J536" i="8"/>
  <c r="K536" i="8"/>
  <c r="H537" i="8"/>
  <c r="I537" i="8"/>
  <c r="J537" i="8"/>
  <c r="K537" i="8"/>
  <c r="H538" i="8"/>
  <c r="I538" i="8"/>
  <c r="J538" i="8"/>
  <c r="K538" i="8"/>
  <c r="H539" i="8"/>
  <c r="I539" i="8"/>
  <c r="J539" i="8"/>
  <c r="K539" i="8"/>
  <c r="H540" i="8"/>
  <c r="I540" i="8"/>
  <c r="J540" i="8"/>
  <c r="K540" i="8"/>
  <c r="H541" i="8"/>
  <c r="I541" i="8"/>
  <c r="J541" i="8"/>
  <c r="K541" i="8"/>
  <c r="H542" i="8"/>
  <c r="I542" i="8"/>
  <c r="J542" i="8"/>
  <c r="K542" i="8"/>
  <c r="H543" i="8"/>
  <c r="I543" i="8"/>
  <c r="J543" i="8"/>
  <c r="K543" i="8"/>
  <c r="H544" i="8"/>
  <c r="I544" i="8"/>
  <c r="J544" i="8"/>
  <c r="K544" i="8"/>
  <c r="H545" i="8"/>
  <c r="I545" i="8"/>
  <c r="J545" i="8"/>
  <c r="K545" i="8"/>
  <c r="H546" i="8"/>
  <c r="I546" i="8"/>
  <c r="J546" i="8"/>
  <c r="K546" i="8"/>
  <c r="H547" i="8"/>
  <c r="I547" i="8"/>
  <c r="J547" i="8"/>
  <c r="K547" i="8"/>
  <c r="H548" i="8"/>
  <c r="I548" i="8"/>
  <c r="J548" i="8"/>
  <c r="K548" i="8"/>
  <c r="H549" i="8"/>
  <c r="I549" i="8"/>
  <c r="J549" i="8"/>
  <c r="K549" i="8"/>
  <c r="H550" i="8"/>
  <c r="I550" i="8"/>
  <c r="J550" i="8"/>
  <c r="K550" i="8"/>
  <c r="H551" i="8"/>
  <c r="I551" i="8"/>
  <c r="J551" i="8"/>
  <c r="K551" i="8"/>
  <c r="H552" i="8"/>
  <c r="I552" i="8"/>
  <c r="J552" i="8"/>
  <c r="K552" i="8"/>
  <c r="H553" i="8"/>
  <c r="I553" i="8"/>
  <c r="J553" i="8"/>
  <c r="K553" i="8"/>
  <c r="H554" i="8"/>
  <c r="I554" i="8"/>
  <c r="J554" i="8"/>
  <c r="K554" i="8"/>
  <c r="H555" i="8"/>
  <c r="I555" i="8"/>
  <c r="J555" i="8"/>
  <c r="K555" i="8"/>
  <c r="H556" i="8"/>
  <c r="I556" i="8"/>
  <c r="J556" i="8"/>
  <c r="K556" i="8"/>
  <c r="H557" i="8"/>
  <c r="I557" i="8"/>
  <c r="J557" i="8"/>
  <c r="K557" i="8"/>
  <c r="H558" i="8"/>
  <c r="I558" i="8"/>
  <c r="J558" i="8"/>
  <c r="K558" i="8"/>
  <c r="H559" i="8"/>
  <c r="I559" i="8"/>
  <c r="J559" i="8"/>
  <c r="K559" i="8"/>
  <c r="H560" i="8"/>
  <c r="I560" i="8"/>
  <c r="J560" i="8"/>
  <c r="K560" i="8"/>
  <c r="H561" i="8"/>
  <c r="I561" i="8"/>
  <c r="J561" i="8"/>
  <c r="K561" i="8"/>
  <c r="H562" i="8"/>
  <c r="I562" i="8"/>
  <c r="J562" i="8"/>
  <c r="K562" i="8"/>
  <c r="H563" i="8"/>
  <c r="I563" i="8"/>
  <c r="J563" i="8"/>
  <c r="K563" i="8"/>
  <c r="H564" i="8"/>
  <c r="I564" i="8"/>
  <c r="J564" i="8"/>
  <c r="K564" i="8"/>
  <c r="H565" i="8"/>
  <c r="I565" i="8"/>
  <c r="J565" i="8"/>
  <c r="K565" i="8"/>
  <c r="H566" i="8"/>
  <c r="I566" i="8"/>
  <c r="J566" i="8"/>
  <c r="K566" i="8"/>
  <c r="H567" i="8"/>
  <c r="I567" i="8"/>
  <c r="J567" i="8"/>
  <c r="K567" i="8"/>
  <c r="H568" i="8"/>
  <c r="I568" i="8"/>
  <c r="J568" i="8"/>
  <c r="K568" i="8"/>
  <c r="H569" i="8"/>
  <c r="I569" i="8"/>
  <c r="J569" i="8"/>
  <c r="K569" i="8"/>
  <c r="H570" i="8"/>
  <c r="I570" i="8"/>
  <c r="J570" i="8"/>
  <c r="K570" i="8"/>
  <c r="H571" i="8"/>
  <c r="I571" i="8"/>
  <c r="J571" i="8"/>
  <c r="K571" i="8"/>
  <c r="H572" i="8"/>
  <c r="I572" i="8"/>
  <c r="J572" i="8"/>
  <c r="K572" i="8"/>
  <c r="H573" i="8"/>
  <c r="I573" i="8"/>
  <c r="J573" i="8"/>
  <c r="K573" i="8"/>
  <c r="H574" i="8"/>
  <c r="I574" i="8"/>
  <c r="J574" i="8"/>
  <c r="K574" i="8"/>
  <c r="H575" i="8"/>
  <c r="I575" i="8"/>
  <c r="J575" i="8"/>
  <c r="K575" i="8"/>
  <c r="H576" i="8"/>
  <c r="I576" i="8"/>
  <c r="J576" i="8"/>
  <c r="K576" i="8"/>
  <c r="H577" i="8"/>
  <c r="I577" i="8"/>
  <c r="J577" i="8"/>
  <c r="K577" i="8"/>
  <c r="H578" i="8"/>
  <c r="I578" i="8"/>
  <c r="J578" i="8"/>
  <c r="K578" i="8"/>
  <c r="H579" i="8"/>
  <c r="I579" i="8"/>
  <c r="J579" i="8"/>
  <c r="K579" i="8"/>
  <c r="H580" i="8"/>
  <c r="J580" i="8"/>
  <c r="K580" i="8"/>
  <c r="H581" i="8"/>
  <c r="J581" i="8"/>
  <c r="K581" i="8"/>
  <c r="H582" i="8"/>
  <c r="J582" i="8"/>
  <c r="K582" i="8"/>
  <c r="H583" i="8"/>
  <c r="J583" i="8"/>
  <c r="K583" i="8"/>
  <c r="H584" i="8"/>
  <c r="J584" i="8"/>
  <c r="K584" i="8"/>
  <c r="H585" i="8"/>
  <c r="J585" i="8"/>
  <c r="K585" i="8"/>
  <c r="H586" i="8"/>
  <c r="J586" i="8"/>
  <c r="K586" i="8"/>
  <c r="H587" i="8"/>
  <c r="J587" i="8"/>
  <c r="K587" i="8"/>
  <c r="H588" i="8"/>
  <c r="J588" i="8"/>
  <c r="K588" i="8"/>
  <c r="H589" i="8"/>
  <c r="J589" i="8"/>
  <c r="K589" i="8"/>
  <c r="H590" i="8"/>
  <c r="J590" i="8"/>
  <c r="K590" i="8"/>
  <c r="H591" i="8"/>
  <c r="J591" i="8"/>
  <c r="K591" i="8"/>
  <c r="H592" i="8"/>
  <c r="J592" i="8"/>
  <c r="K592" i="8"/>
  <c r="H593" i="8"/>
  <c r="J593" i="8"/>
  <c r="K593" i="8"/>
  <c r="H594" i="8"/>
  <c r="J594" i="8"/>
  <c r="K594" i="8"/>
  <c r="H595" i="8"/>
  <c r="J595" i="8"/>
  <c r="K595" i="8"/>
  <c r="H596" i="8"/>
  <c r="J596" i="8"/>
  <c r="K596" i="8"/>
  <c r="H597" i="8"/>
  <c r="J597" i="8"/>
  <c r="K597" i="8"/>
  <c r="H598" i="8"/>
  <c r="J598" i="8"/>
  <c r="K598" i="8"/>
  <c r="H599" i="8"/>
  <c r="J599" i="8"/>
  <c r="K599" i="8"/>
  <c r="H600" i="8"/>
  <c r="J600" i="8"/>
  <c r="K600" i="8"/>
  <c r="H601" i="8"/>
  <c r="J601" i="8"/>
  <c r="K601" i="8"/>
  <c r="H602" i="8"/>
  <c r="I602" i="8"/>
  <c r="J602" i="8"/>
  <c r="K602" i="8"/>
  <c r="H603" i="8"/>
  <c r="I603" i="8"/>
  <c r="J603" i="8"/>
  <c r="K603" i="8"/>
  <c r="H604" i="8"/>
  <c r="I604" i="8"/>
  <c r="J604" i="8"/>
  <c r="K604" i="8"/>
  <c r="H605" i="8"/>
  <c r="I605" i="8"/>
  <c r="J605" i="8"/>
  <c r="K605" i="8"/>
  <c r="H606" i="8"/>
  <c r="I606" i="8"/>
  <c r="J606" i="8"/>
  <c r="K606" i="8"/>
  <c r="H607" i="8"/>
  <c r="I607" i="8"/>
  <c r="J607" i="8"/>
  <c r="K607" i="8"/>
  <c r="H608" i="8"/>
  <c r="I608" i="8"/>
  <c r="J608" i="8"/>
  <c r="K608" i="8"/>
  <c r="H609" i="8"/>
  <c r="I609" i="8"/>
  <c r="J609" i="8"/>
  <c r="K609" i="8"/>
  <c r="H610" i="8"/>
  <c r="I610" i="8"/>
  <c r="J610" i="8"/>
  <c r="K610" i="8"/>
  <c r="H611" i="8"/>
  <c r="I611" i="8"/>
  <c r="J611" i="8"/>
  <c r="K611" i="8"/>
  <c r="H612" i="8"/>
  <c r="I612" i="8"/>
  <c r="J612" i="8"/>
  <c r="K612" i="8"/>
  <c r="H613" i="8"/>
  <c r="I613" i="8"/>
  <c r="J613" i="8"/>
  <c r="K613" i="8"/>
  <c r="H614" i="8"/>
  <c r="I614" i="8"/>
  <c r="J614" i="8"/>
  <c r="K614" i="8"/>
  <c r="H615" i="8"/>
  <c r="I615" i="8"/>
  <c r="J615" i="8"/>
  <c r="K615" i="8"/>
  <c r="H616" i="8"/>
  <c r="I616" i="8"/>
  <c r="J616" i="8"/>
  <c r="K616" i="8"/>
  <c r="H617" i="8"/>
  <c r="I617" i="8"/>
  <c r="J617" i="8"/>
  <c r="K617" i="8"/>
  <c r="H618" i="8"/>
  <c r="I618" i="8"/>
  <c r="J618" i="8"/>
  <c r="K618" i="8"/>
  <c r="H619" i="8"/>
  <c r="I619" i="8"/>
  <c r="J619" i="8"/>
  <c r="K619" i="8"/>
  <c r="H620" i="8"/>
  <c r="I620" i="8"/>
  <c r="J620" i="8"/>
  <c r="K620" i="8"/>
  <c r="H621" i="8"/>
  <c r="I621" i="8"/>
  <c r="J621" i="8"/>
  <c r="K621" i="8"/>
  <c r="H622" i="8"/>
  <c r="I622" i="8"/>
  <c r="J622" i="8"/>
  <c r="K622" i="8"/>
  <c r="H623" i="8"/>
  <c r="I623" i="8"/>
  <c r="J623" i="8"/>
  <c r="K623" i="8"/>
  <c r="H624" i="8"/>
  <c r="I624" i="8"/>
  <c r="J624" i="8"/>
  <c r="K624" i="8"/>
  <c r="H625" i="8"/>
  <c r="I625" i="8"/>
  <c r="J625" i="8"/>
  <c r="K625" i="8"/>
  <c r="H626" i="8"/>
  <c r="I626" i="8"/>
  <c r="J626" i="8"/>
  <c r="K626" i="8"/>
  <c r="H627" i="8"/>
  <c r="I627" i="8"/>
  <c r="J627" i="8"/>
  <c r="K627" i="8"/>
  <c r="H628" i="8"/>
  <c r="I628" i="8"/>
  <c r="J628" i="8"/>
  <c r="K628" i="8"/>
  <c r="H629" i="8"/>
  <c r="I629" i="8"/>
  <c r="J629" i="8"/>
  <c r="K629" i="8"/>
  <c r="H630" i="8"/>
  <c r="I630" i="8"/>
  <c r="J630" i="8"/>
  <c r="K630" i="8"/>
  <c r="H631" i="8"/>
  <c r="I631" i="8"/>
  <c r="J631" i="8"/>
  <c r="K631" i="8"/>
  <c r="H632" i="8"/>
  <c r="I632" i="8"/>
  <c r="J632" i="8"/>
  <c r="K632" i="8"/>
  <c r="H633" i="8"/>
  <c r="I633" i="8"/>
  <c r="J633" i="8"/>
  <c r="K633" i="8"/>
  <c r="H634" i="8"/>
  <c r="I634" i="8"/>
  <c r="J634" i="8"/>
  <c r="K634" i="8"/>
  <c r="H635" i="8"/>
  <c r="I635" i="8"/>
  <c r="J635" i="8"/>
  <c r="K635" i="8"/>
  <c r="H636" i="8"/>
  <c r="I636" i="8"/>
  <c r="J636" i="8"/>
  <c r="K636" i="8"/>
  <c r="H637" i="8"/>
  <c r="I637" i="8"/>
  <c r="J637" i="8"/>
  <c r="K637" i="8"/>
  <c r="H638" i="8"/>
  <c r="I638" i="8"/>
  <c r="J638" i="8"/>
  <c r="K638" i="8"/>
  <c r="H639" i="8"/>
  <c r="I639" i="8"/>
  <c r="J639" i="8"/>
  <c r="K639" i="8"/>
  <c r="H640" i="8"/>
  <c r="I640" i="8"/>
  <c r="J640" i="8"/>
  <c r="K640" i="8"/>
  <c r="H641" i="8"/>
  <c r="I641" i="8"/>
  <c r="J641" i="8"/>
  <c r="K641" i="8"/>
  <c r="H642" i="8"/>
  <c r="I642" i="8"/>
  <c r="J642" i="8"/>
  <c r="K642" i="8"/>
  <c r="H643" i="8"/>
  <c r="I643" i="8"/>
  <c r="J643" i="8"/>
  <c r="K643" i="8"/>
  <c r="H644" i="8"/>
  <c r="I644" i="8"/>
  <c r="J644" i="8"/>
  <c r="K644" i="8"/>
  <c r="H645" i="8"/>
  <c r="I645" i="8"/>
  <c r="J645" i="8"/>
  <c r="K645" i="8"/>
  <c r="H646" i="8"/>
  <c r="I646" i="8"/>
  <c r="J646" i="8"/>
  <c r="K646" i="8"/>
  <c r="H647" i="8"/>
  <c r="I647" i="8"/>
  <c r="J647" i="8"/>
  <c r="K647" i="8"/>
  <c r="H648" i="8"/>
  <c r="I648" i="8"/>
  <c r="J648" i="8"/>
  <c r="K648" i="8"/>
  <c r="H649" i="8"/>
  <c r="I649" i="8"/>
  <c r="J649" i="8"/>
  <c r="K649" i="8"/>
  <c r="H650" i="8"/>
  <c r="I650" i="8"/>
  <c r="J650" i="8"/>
  <c r="K650" i="8"/>
  <c r="H651" i="8"/>
  <c r="I651" i="8"/>
  <c r="J651" i="8"/>
  <c r="K651" i="8"/>
  <c r="H652" i="8"/>
  <c r="I652" i="8"/>
  <c r="J652" i="8"/>
  <c r="K652" i="8"/>
  <c r="H653" i="8"/>
  <c r="I653" i="8"/>
  <c r="J653" i="8"/>
  <c r="K653" i="8"/>
  <c r="H654" i="8"/>
  <c r="I654" i="8"/>
  <c r="J654" i="8"/>
  <c r="K654" i="8"/>
  <c r="H655" i="8"/>
  <c r="I655" i="8"/>
  <c r="J655" i="8"/>
  <c r="K655" i="8"/>
  <c r="H656" i="8"/>
  <c r="I656" i="8"/>
  <c r="J656" i="8"/>
  <c r="K656" i="8"/>
  <c r="H657" i="8"/>
  <c r="I657" i="8"/>
  <c r="J657" i="8"/>
  <c r="K657" i="8"/>
  <c r="H658" i="8"/>
  <c r="I658" i="8"/>
  <c r="J658" i="8"/>
  <c r="K658" i="8"/>
  <c r="H659" i="8"/>
  <c r="I659" i="8"/>
  <c r="J659" i="8"/>
  <c r="K659" i="8"/>
  <c r="H660" i="8"/>
  <c r="I660" i="8"/>
  <c r="J660" i="8"/>
  <c r="K660" i="8"/>
  <c r="H661" i="8"/>
  <c r="I661" i="8"/>
  <c r="J661" i="8"/>
  <c r="K661" i="8"/>
  <c r="H662" i="8"/>
  <c r="I662" i="8"/>
  <c r="J662" i="8"/>
  <c r="K662" i="8"/>
  <c r="H663" i="8"/>
  <c r="I663" i="8"/>
  <c r="J663" i="8"/>
  <c r="K663" i="8"/>
  <c r="H664" i="8"/>
  <c r="I664" i="8"/>
  <c r="J664" i="8"/>
  <c r="K664" i="8"/>
  <c r="H665" i="8"/>
  <c r="I665" i="8"/>
  <c r="J665" i="8"/>
  <c r="K665" i="8"/>
  <c r="H666" i="8"/>
  <c r="I666" i="8"/>
  <c r="J666" i="8"/>
  <c r="K666" i="8"/>
  <c r="H667" i="8"/>
  <c r="I667" i="8"/>
  <c r="J667" i="8"/>
  <c r="K667" i="8"/>
  <c r="H668" i="8"/>
  <c r="I668" i="8"/>
  <c r="J668" i="8"/>
  <c r="K668" i="8"/>
  <c r="H669" i="8"/>
  <c r="I669" i="8"/>
  <c r="J669" i="8"/>
  <c r="K669" i="8"/>
  <c r="H670" i="8"/>
  <c r="I670" i="8"/>
  <c r="J670" i="8"/>
  <c r="K670" i="8"/>
  <c r="H671" i="8"/>
  <c r="I671" i="8"/>
  <c r="J671" i="8"/>
  <c r="K671" i="8"/>
  <c r="H672" i="8"/>
  <c r="I672" i="8"/>
  <c r="J672" i="8"/>
  <c r="K672" i="8"/>
  <c r="H673" i="8"/>
  <c r="I673" i="8"/>
  <c r="J673" i="8"/>
  <c r="K673" i="8"/>
  <c r="H674" i="8"/>
  <c r="I674" i="8"/>
  <c r="J674" i="8"/>
  <c r="K674" i="8"/>
  <c r="H675" i="8"/>
  <c r="I675" i="8"/>
  <c r="J675" i="8"/>
  <c r="K675" i="8"/>
  <c r="H676" i="8"/>
  <c r="I676" i="8"/>
  <c r="J676" i="8"/>
  <c r="K676" i="8"/>
  <c r="H677" i="8"/>
  <c r="J677" i="8"/>
  <c r="K677" i="8"/>
  <c r="H678" i="8"/>
  <c r="J678" i="8"/>
  <c r="K678" i="8"/>
  <c r="H679" i="8"/>
  <c r="J679" i="8"/>
  <c r="K679" i="8"/>
  <c r="H680" i="8"/>
  <c r="J680" i="8"/>
  <c r="K680" i="8"/>
  <c r="H681" i="8"/>
  <c r="J681" i="8"/>
  <c r="K681" i="8"/>
  <c r="H682" i="8"/>
  <c r="J682" i="8"/>
  <c r="K682" i="8"/>
  <c r="H683" i="8"/>
  <c r="J683" i="8"/>
  <c r="K683" i="8"/>
  <c r="H684" i="8"/>
  <c r="J684" i="8"/>
  <c r="K684" i="8"/>
  <c r="H685" i="8"/>
  <c r="J685" i="8"/>
  <c r="K685" i="8"/>
  <c r="H686" i="8"/>
  <c r="J686" i="8"/>
  <c r="K686" i="8"/>
  <c r="H687" i="8"/>
  <c r="I687" i="8"/>
  <c r="J687" i="8"/>
  <c r="K687" i="8"/>
  <c r="H688" i="8"/>
  <c r="I688" i="8"/>
  <c r="J688" i="8"/>
  <c r="K688" i="8"/>
  <c r="H689" i="8"/>
  <c r="I689" i="8"/>
  <c r="J689" i="8"/>
  <c r="K689" i="8"/>
  <c r="H690" i="8"/>
  <c r="I690" i="8"/>
  <c r="J690" i="8"/>
  <c r="K690" i="8"/>
  <c r="H691" i="8"/>
  <c r="I691" i="8"/>
  <c r="J691" i="8"/>
  <c r="K691" i="8"/>
  <c r="H692" i="8"/>
  <c r="I692" i="8"/>
  <c r="J692" i="8"/>
  <c r="K692" i="8"/>
  <c r="H693" i="8"/>
  <c r="I693" i="8"/>
  <c r="J693" i="8"/>
  <c r="K693" i="8"/>
  <c r="H694" i="8"/>
  <c r="I694" i="8"/>
  <c r="J694" i="8"/>
  <c r="K694" i="8"/>
  <c r="H695" i="8"/>
  <c r="I695" i="8"/>
  <c r="J695" i="8"/>
  <c r="K695" i="8"/>
  <c r="H696" i="8"/>
  <c r="J696" i="8"/>
  <c r="K696" i="8"/>
  <c r="H697" i="8"/>
  <c r="J697" i="8"/>
  <c r="K697" i="8"/>
  <c r="H698" i="8"/>
  <c r="J698" i="8"/>
  <c r="K698" i="8"/>
  <c r="H699" i="8"/>
  <c r="J699" i="8"/>
  <c r="K699" i="8"/>
  <c r="H700" i="8"/>
  <c r="J700" i="8"/>
  <c r="K700" i="8"/>
  <c r="H701" i="8"/>
  <c r="J701" i="8"/>
  <c r="K701" i="8"/>
  <c r="H702" i="8"/>
  <c r="J702" i="8"/>
  <c r="K702" i="8"/>
  <c r="H703" i="8"/>
  <c r="J703" i="8"/>
  <c r="K703" i="8"/>
  <c r="H704" i="8"/>
  <c r="J704" i="8"/>
  <c r="K704" i="8"/>
  <c r="H705" i="8"/>
  <c r="J705" i="8"/>
  <c r="K705" i="8"/>
  <c r="H706" i="8"/>
  <c r="J706" i="8"/>
  <c r="K706" i="8"/>
  <c r="H707" i="8"/>
  <c r="J707" i="8"/>
  <c r="K707" i="8"/>
  <c r="H708" i="8"/>
  <c r="J708" i="8"/>
  <c r="K708" i="8"/>
  <c r="H709" i="8"/>
  <c r="J709" i="8"/>
  <c r="K709" i="8"/>
  <c r="H710" i="8"/>
  <c r="J710" i="8"/>
  <c r="K710" i="8"/>
  <c r="H711" i="8"/>
  <c r="J711" i="8"/>
  <c r="K711" i="8"/>
  <c r="H712" i="8"/>
  <c r="J712" i="8"/>
  <c r="K712" i="8"/>
  <c r="H713" i="8"/>
  <c r="J713" i="8"/>
  <c r="K713" i="8"/>
  <c r="H714" i="8"/>
  <c r="J714" i="8"/>
  <c r="K714" i="8"/>
  <c r="H715" i="8"/>
  <c r="J715" i="8"/>
  <c r="K715" i="8"/>
  <c r="H716" i="8"/>
  <c r="J716" i="8"/>
  <c r="K716" i="8"/>
  <c r="H717" i="8"/>
  <c r="J717" i="8"/>
  <c r="K717" i="8"/>
  <c r="H718" i="8"/>
  <c r="J718" i="8"/>
  <c r="K718" i="8"/>
  <c r="H719" i="8"/>
  <c r="J719" i="8"/>
  <c r="K719" i="8"/>
  <c r="H720" i="8"/>
  <c r="J720" i="8"/>
  <c r="K720" i="8"/>
  <c r="H721" i="8"/>
  <c r="J721" i="8"/>
  <c r="K721" i="8"/>
  <c r="H722" i="8"/>
  <c r="I722" i="8"/>
  <c r="J722" i="8"/>
  <c r="K722" i="8"/>
  <c r="H723" i="8"/>
  <c r="I723" i="8"/>
  <c r="J723" i="8"/>
  <c r="K723" i="8"/>
  <c r="H724" i="8"/>
  <c r="I724" i="8"/>
  <c r="J724" i="8"/>
  <c r="K724" i="8"/>
  <c r="H725" i="8"/>
  <c r="I725" i="8"/>
  <c r="J725" i="8"/>
  <c r="K725" i="8"/>
  <c r="H726" i="8"/>
  <c r="I726" i="8"/>
  <c r="J726" i="8"/>
  <c r="K726" i="8"/>
  <c r="H727" i="8"/>
  <c r="I727" i="8"/>
  <c r="J727" i="8"/>
  <c r="K727" i="8"/>
  <c r="H728" i="8"/>
  <c r="I728" i="8"/>
  <c r="J728" i="8"/>
  <c r="K728" i="8"/>
  <c r="H729" i="8"/>
  <c r="I729" i="8"/>
  <c r="J729" i="8"/>
  <c r="K729" i="8"/>
  <c r="H730" i="8"/>
  <c r="I730" i="8"/>
  <c r="J730" i="8"/>
  <c r="K730" i="8"/>
  <c r="H731" i="8"/>
  <c r="I731" i="8"/>
  <c r="J731" i="8"/>
  <c r="K731" i="8"/>
  <c r="H732" i="8"/>
  <c r="I732" i="8"/>
  <c r="J732" i="8"/>
  <c r="K732" i="8"/>
  <c r="H733" i="8"/>
  <c r="I733" i="8"/>
  <c r="J733" i="8"/>
  <c r="K733" i="8"/>
  <c r="H734" i="8"/>
  <c r="I734" i="8"/>
  <c r="J734" i="8"/>
  <c r="K734" i="8"/>
  <c r="H735" i="8"/>
  <c r="I735" i="8"/>
  <c r="J735" i="8"/>
  <c r="K735" i="8"/>
  <c r="H736" i="8"/>
  <c r="I736" i="8"/>
  <c r="J736" i="8"/>
  <c r="K736" i="8"/>
  <c r="H737" i="8"/>
  <c r="I737" i="8"/>
  <c r="J737" i="8"/>
  <c r="K737" i="8"/>
  <c r="H738" i="8"/>
  <c r="I738" i="8"/>
  <c r="J738" i="8"/>
  <c r="K738" i="8"/>
  <c r="H739" i="8"/>
  <c r="I739" i="8"/>
  <c r="J739" i="8"/>
  <c r="K739" i="8"/>
  <c r="H740" i="8"/>
  <c r="I740" i="8"/>
  <c r="J740" i="8"/>
  <c r="K740" i="8"/>
  <c r="H741" i="8"/>
  <c r="I741" i="8"/>
  <c r="J741" i="8"/>
  <c r="K741" i="8"/>
  <c r="H742" i="8"/>
  <c r="I742" i="8"/>
  <c r="J742" i="8"/>
  <c r="K742" i="8"/>
  <c r="H743" i="8"/>
  <c r="I743" i="8"/>
  <c r="J743" i="8"/>
  <c r="K743" i="8"/>
  <c r="H744" i="8"/>
  <c r="I744" i="8"/>
  <c r="J744" i="8"/>
  <c r="K744" i="8"/>
  <c r="H745" i="8"/>
  <c r="I745" i="8"/>
  <c r="J745" i="8"/>
  <c r="K745" i="8"/>
  <c r="H746" i="8"/>
  <c r="I746" i="8"/>
  <c r="J746" i="8"/>
  <c r="K746" i="8"/>
  <c r="H747" i="8"/>
  <c r="I747" i="8"/>
  <c r="J747" i="8"/>
  <c r="K747" i="8"/>
  <c r="H748" i="8"/>
  <c r="I748" i="8"/>
  <c r="J748" i="8"/>
  <c r="K748" i="8"/>
  <c r="H749" i="8"/>
  <c r="I749" i="8"/>
  <c r="J749" i="8"/>
  <c r="K749" i="8"/>
  <c r="H750" i="8"/>
  <c r="I750" i="8"/>
  <c r="J750" i="8"/>
  <c r="K750" i="8"/>
  <c r="H751" i="8"/>
  <c r="I751" i="8"/>
  <c r="J751" i="8"/>
  <c r="K751" i="8"/>
  <c r="H752" i="8"/>
  <c r="I752" i="8"/>
  <c r="J752" i="8"/>
  <c r="K752" i="8"/>
  <c r="H753" i="8"/>
  <c r="I753" i="8"/>
  <c r="J753" i="8"/>
  <c r="K753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3" i="8"/>
  <c r="I433" i="8" l="1"/>
  <c r="I437" i="8"/>
  <c r="I441" i="8"/>
  <c r="I445" i="8"/>
  <c r="I449" i="8"/>
  <c r="I453" i="8"/>
  <c r="I457" i="8"/>
  <c r="I461" i="8"/>
  <c r="I465" i="8"/>
  <c r="I469" i="8"/>
  <c r="I473" i="8"/>
  <c r="I477" i="8"/>
  <c r="I481" i="8"/>
  <c r="I431" i="8"/>
  <c r="I448" i="8"/>
  <c r="I478" i="8"/>
  <c r="I432" i="8"/>
  <c r="I462" i="8"/>
  <c r="I479" i="8"/>
  <c r="I458" i="8"/>
  <c r="I475" i="8"/>
  <c r="I454" i="8"/>
  <c r="I471" i="8"/>
  <c r="I450" i="8"/>
  <c r="I467" i="8"/>
  <c r="I440" i="8"/>
  <c r="I436" i="8"/>
  <c r="I463" i="8"/>
  <c r="I472" i="8"/>
  <c r="I459" i="8"/>
  <c r="I468" i="8"/>
  <c r="I482" i="8"/>
  <c r="I455" i="8"/>
  <c r="I460" i="8"/>
  <c r="I442" i="8"/>
  <c r="I451" i="8"/>
  <c r="I470" i="8"/>
  <c r="I447" i="8"/>
  <c r="I466" i="8"/>
  <c r="I434" i="8"/>
  <c r="I443" i="8"/>
  <c r="I452" i="8"/>
  <c r="I430" i="8"/>
  <c r="I444" i="8"/>
  <c r="I474" i="8"/>
  <c r="I446" i="8"/>
  <c r="I480" i="8"/>
  <c r="I438" i="8"/>
  <c r="I456" i="8"/>
  <c r="I476" i="8"/>
  <c r="I439" i="8"/>
  <c r="I435" i="8"/>
  <c r="I464" i="8"/>
  <c r="I485" i="8"/>
  <c r="I489" i="8"/>
  <c r="I493" i="8"/>
  <c r="I497" i="8"/>
  <c r="I501" i="8"/>
  <c r="I495" i="8"/>
  <c r="I496" i="8"/>
  <c r="I492" i="8"/>
  <c r="I488" i="8"/>
  <c r="I484" i="8"/>
  <c r="I486" i="8"/>
  <c r="I500" i="8"/>
  <c r="I491" i="8"/>
  <c r="I494" i="8"/>
  <c r="I502" i="8"/>
  <c r="I498" i="8"/>
  <c r="I499" i="8"/>
  <c r="I490" i="8"/>
  <c r="I487" i="8"/>
  <c r="I483" i="8"/>
  <c r="I581" i="8"/>
  <c r="I585" i="8"/>
  <c r="I589" i="8"/>
  <c r="I593" i="8"/>
  <c r="I590" i="8"/>
  <c r="I591" i="8"/>
  <c r="I587" i="8"/>
  <c r="I583" i="8"/>
  <c r="I588" i="8"/>
  <c r="I584" i="8"/>
  <c r="I580" i="8"/>
  <c r="I594" i="8"/>
  <c r="I595" i="8"/>
  <c r="I592" i="8"/>
  <c r="I586" i="8"/>
  <c r="I582" i="8"/>
  <c r="I505" i="8"/>
  <c r="I509" i="8"/>
  <c r="I513" i="8"/>
  <c r="I517" i="8"/>
  <c r="I521" i="8"/>
  <c r="I525" i="8"/>
  <c r="I529" i="8"/>
  <c r="I512" i="8"/>
  <c r="I526" i="8"/>
  <c r="I522" i="8"/>
  <c r="I518" i="8"/>
  <c r="I514" i="8"/>
  <c r="I531" i="8"/>
  <c r="I508" i="8"/>
  <c r="I504" i="8"/>
  <c r="I527" i="8"/>
  <c r="I523" i="8"/>
  <c r="I503" i="8"/>
  <c r="I528" i="8"/>
  <c r="I510" i="8"/>
  <c r="I515" i="8"/>
  <c r="I506" i="8"/>
  <c r="I520" i="8"/>
  <c r="I511" i="8"/>
  <c r="I530" i="8"/>
  <c r="I507" i="8"/>
  <c r="I519" i="8"/>
  <c r="I524" i="8"/>
  <c r="I516" i="8"/>
  <c r="I697" i="8"/>
  <c r="I701" i="8"/>
  <c r="I705" i="8"/>
  <c r="I699" i="8"/>
  <c r="I704" i="8"/>
  <c r="I700" i="8"/>
  <c r="I702" i="8"/>
  <c r="I698" i="8"/>
  <c r="I703" i="8"/>
  <c r="I696" i="8"/>
  <c r="I709" i="8"/>
  <c r="I713" i="8"/>
  <c r="I710" i="8"/>
  <c r="I712" i="8"/>
  <c r="I708" i="8"/>
  <c r="I707" i="8"/>
  <c r="I706" i="8"/>
  <c r="I711" i="8"/>
  <c r="I717" i="8"/>
  <c r="I721" i="8"/>
  <c r="I718" i="8"/>
  <c r="I714" i="8"/>
  <c r="I716" i="8"/>
  <c r="I719" i="8"/>
  <c r="I715" i="8"/>
  <c r="I720" i="8"/>
  <c r="I677" i="8"/>
  <c r="I681" i="8"/>
  <c r="I685" i="8"/>
  <c r="I680" i="8"/>
  <c r="I678" i="8"/>
  <c r="I683" i="8"/>
  <c r="I679" i="8"/>
  <c r="I686" i="8"/>
  <c r="I682" i="8"/>
  <c r="I684" i="8"/>
  <c r="I597" i="8"/>
  <c r="I601" i="8"/>
  <c r="I600" i="8"/>
  <c r="I598" i="8"/>
  <c r="I599" i="8"/>
  <c r="I596" i="8"/>
  <c r="W128" i="8"/>
  <c r="AM13" i="4" l="1"/>
  <c r="W480" i="8" l="1"/>
  <c r="W481" i="8"/>
  <c r="W482" i="8"/>
  <c r="R23" i="4"/>
  <c r="I142" i="8" l="1"/>
  <c r="I158" i="8"/>
  <c r="I174" i="8"/>
  <c r="I190" i="8"/>
  <c r="I206" i="8"/>
  <c r="I222" i="8"/>
  <c r="I238" i="8"/>
  <c r="I254" i="8"/>
  <c r="I270" i="8"/>
  <c r="I286" i="8"/>
  <c r="I152" i="8"/>
  <c r="I168" i="8"/>
  <c r="I184" i="8"/>
  <c r="I200" i="8"/>
  <c r="I216" i="8"/>
  <c r="I232" i="8"/>
  <c r="I248" i="8"/>
  <c r="I264" i="8"/>
  <c r="I280" i="8"/>
  <c r="I147" i="8"/>
  <c r="I148" i="8"/>
  <c r="I176" i="8"/>
  <c r="I187" i="8"/>
  <c r="I198" i="8"/>
  <c r="I226" i="8"/>
  <c r="I237" i="8"/>
  <c r="I265" i="8"/>
  <c r="I276" i="8"/>
  <c r="I155" i="8"/>
  <c r="I166" i="8"/>
  <c r="I194" i="8"/>
  <c r="I205" i="8"/>
  <c r="I233" i="8"/>
  <c r="I244" i="8"/>
  <c r="I272" i="8"/>
  <c r="I283" i="8"/>
  <c r="I144" i="8"/>
  <c r="I161" i="8"/>
  <c r="I172" i="8"/>
  <c r="I183" i="8"/>
  <c r="I211" i="8"/>
  <c r="I239" i="8"/>
  <c r="I250" i="8"/>
  <c r="I261" i="8"/>
  <c r="I289" i="8"/>
  <c r="I150" i="8"/>
  <c r="I178" i="8"/>
  <c r="I189" i="8"/>
  <c r="I217" i="8"/>
  <c r="I228" i="8"/>
  <c r="I256" i="8"/>
  <c r="I267" i="8"/>
  <c r="I278" i="8"/>
  <c r="I156" i="8"/>
  <c r="I167" i="8"/>
  <c r="I195" i="8"/>
  <c r="I223" i="8"/>
  <c r="I234" i="8"/>
  <c r="I245" i="8"/>
  <c r="I273" i="8"/>
  <c r="I284" i="8"/>
  <c r="I145" i="8"/>
  <c r="I170" i="8"/>
  <c r="I182" i="8"/>
  <c r="I201" i="8"/>
  <c r="I207" i="8"/>
  <c r="I268" i="8"/>
  <c r="I287" i="8"/>
  <c r="I164" i="8"/>
  <c r="I213" i="8"/>
  <c r="I219" i="8"/>
  <c r="I225" i="8"/>
  <c r="I231" i="8"/>
  <c r="I262" i="8"/>
  <c r="I281" i="8"/>
  <c r="I177" i="8"/>
  <c r="I275" i="8"/>
  <c r="I146" i="8"/>
  <c r="I159" i="8"/>
  <c r="I171" i="8"/>
  <c r="I196" i="8"/>
  <c r="I202" i="8"/>
  <c r="I208" i="8"/>
  <c r="I251" i="8"/>
  <c r="I257" i="8"/>
  <c r="I269" i="8"/>
  <c r="I288" i="8"/>
  <c r="I153" i="8"/>
  <c r="I165" i="8"/>
  <c r="I214" i="8"/>
  <c r="I220" i="8"/>
  <c r="I263" i="8"/>
  <c r="I282" i="8"/>
  <c r="I203" i="8"/>
  <c r="I249" i="8"/>
  <c r="I163" i="8"/>
  <c r="I210" i="8"/>
  <c r="I230" i="8"/>
  <c r="I243" i="8"/>
  <c r="I143" i="8"/>
  <c r="I197" i="8"/>
  <c r="I224" i="8"/>
  <c r="I185" i="8"/>
  <c r="I218" i="8"/>
  <c r="I212" i="8"/>
  <c r="I258" i="8"/>
  <c r="I186" i="8"/>
  <c r="I199" i="8"/>
  <c r="I252" i="8"/>
  <c r="I180" i="8"/>
  <c r="I246" i="8"/>
  <c r="I160" i="8"/>
  <c r="I266" i="8"/>
  <c r="I241" i="8"/>
  <c r="I175" i="8"/>
  <c r="I235" i="8"/>
  <c r="I215" i="8"/>
  <c r="I162" i="8"/>
  <c r="I209" i="8"/>
  <c r="I229" i="8"/>
  <c r="I242" i="8"/>
  <c r="I157" i="8"/>
  <c r="I277" i="8"/>
  <c r="I291" i="8"/>
  <c r="I191" i="8"/>
  <c r="I204" i="8"/>
  <c r="I151" i="8"/>
  <c r="I271" i="8"/>
  <c r="I285" i="8"/>
  <c r="I179" i="8"/>
  <c r="I292" i="8"/>
  <c r="I192" i="8"/>
  <c r="I173" i="8"/>
  <c r="I279" i="8"/>
  <c r="I240" i="8"/>
  <c r="I193" i="8"/>
  <c r="I227" i="8"/>
  <c r="I259" i="8"/>
  <c r="I253" i="8"/>
  <c r="I154" i="8"/>
  <c r="I181" i="8"/>
  <c r="I221" i="8"/>
  <c r="I247" i="8"/>
  <c r="I274" i="8"/>
  <c r="I188" i="8"/>
  <c r="I260" i="8"/>
  <c r="I169" i="8"/>
  <c r="I149" i="8"/>
  <c r="I236" i="8"/>
  <c r="I255" i="8"/>
  <c r="I290" i="8"/>
  <c r="I341" i="8"/>
  <c r="I345" i="8"/>
  <c r="I349" i="8"/>
  <c r="I353" i="8"/>
  <c r="I357" i="8"/>
  <c r="I361" i="8"/>
  <c r="I365" i="8"/>
  <c r="I369" i="8"/>
  <c r="I373" i="8"/>
  <c r="I377" i="8"/>
  <c r="I381" i="8"/>
  <c r="I385" i="8"/>
  <c r="I389" i="8"/>
  <c r="I393" i="8"/>
  <c r="I397" i="8"/>
  <c r="I401" i="8"/>
  <c r="I405" i="8"/>
  <c r="I409" i="8"/>
  <c r="I413" i="8"/>
  <c r="I417" i="8"/>
  <c r="I421" i="8"/>
  <c r="I425" i="8"/>
  <c r="I429" i="8"/>
  <c r="I350" i="8"/>
  <c r="I367" i="8"/>
  <c r="I384" i="8"/>
  <c r="I414" i="8"/>
  <c r="I351" i="8"/>
  <c r="I368" i="8"/>
  <c r="I398" i="8"/>
  <c r="I415" i="8"/>
  <c r="I347" i="8"/>
  <c r="I364" i="8"/>
  <c r="I394" i="8"/>
  <c r="I411" i="8"/>
  <c r="I428" i="8"/>
  <c r="I343" i="8"/>
  <c r="I360" i="8"/>
  <c r="I390" i="8"/>
  <c r="I407" i="8"/>
  <c r="I424" i="8"/>
  <c r="I356" i="8"/>
  <c r="I386" i="8"/>
  <c r="I403" i="8"/>
  <c r="I420" i="8"/>
  <c r="I372" i="8"/>
  <c r="I399" i="8"/>
  <c r="I408" i="8"/>
  <c r="I422" i="8"/>
  <c r="I354" i="8"/>
  <c r="I363" i="8"/>
  <c r="I395" i="8"/>
  <c r="I404" i="8"/>
  <c r="I418" i="8"/>
  <c r="I427" i="8"/>
  <c r="I359" i="8"/>
  <c r="I391" i="8"/>
  <c r="I400" i="8"/>
  <c r="I423" i="8"/>
  <c r="I355" i="8"/>
  <c r="I382" i="8"/>
  <c r="I383" i="8"/>
  <c r="I388" i="8"/>
  <c r="I379" i="8"/>
  <c r="I371" i="8"/>
  <c r="I376" i="8"/>
  <c r="I348" i="8"/>
  <c r="I358" i="8"/>
  <c r="I406" i="8"/>
  <c r="I344" i="8"/>
  <c r="I387" i="8"/>
  <c r="I402" i="8"/>
  <c r="I370" i="8"/>
  <c r="I346" i="8"/>
  <c r="I375" i="8"/>
  <c r="I366" i="8"/>
  <c r="I342" i="8"/>
  <c r="I380" i="8"/>
  <c r="I419" i="8"/>
  <c r="I352" i="8"/>
  <c r="I362" i="8"/>
  <c r="I410" i="8"/>
  <c r="I396" i="8"/>
  <c r="I416" i="8"/>
  <c r="I426" i="8"/>
  <c r="I378" i="8"/>
  <c r="I392" i="8"/>
  <c r="I374" i="8"/>
  <c r="I412" i="8"/>
  <c r="I319" i="8"/>
  <c r="I320" i="8"/>
  <c r="I295" i="8"/>
  <c r="I299" i="8"/>
  <c r="I303" i="8"/>
  <c r="I307" i="8"/>
  <c r="I311" i="8"/>
  <c r="I315" i="8"/>
  <c r="I321" i="8"/>
  <c r="I325" i="8"/>
  <c r="I329" i="8"/>
  <c r="I333" i="8"/>
  <c r="I337" i="8"/>
  <c r="I301" i="8"/>
  <c r="I318" i="8"/>
  <c r="I302" i="8"/>
  <c r="I334" i="8"/>
  <c r="I298" i="8"/>
  <c r="I330" i="8"/>
  <c r="I294" i="8"/>
  <c r="I326" i="8"/>
  <c r="I322" i="8"/>
  <c r="I339" i="8"/>
  <c r="I297" i="8"/>
  <c r="I331" i="8"/>
  <c r="I340" i="8"/>
  <c r="I293" i="8"/>
  <c r="I327" i="8"/>
  <c r="I336" i="8"/>
  <c r="I316" i="8"/>
  <c r="I312" i="8"/>
  <c r="I323" i="8"/>
  <c r="I332" i="8"/>
  <c r="I305" i="8"/>
  <c r="I314" i="8"/>
  <c r="I296" i="8"/>
  <c r="I310" i="8"/>
  <c r="I306" i="8"/>
  <c r="I328" i="8"/>
  <c r="I338" i="8"/>
  <c r="I308" i="8"/>
  <c r="I317" i="8"/>
  <c r="I304" i="8"/>
  <c r="I335" i="8"/>
  <c r="I309" i="8"/>
  <c r="I324" i="8"/>
  <c r="I313" i="8"/>
  <c r="I300" i="8"/>
  <c r="H142" i="8"/>
  <c r="H146" i="8"/>
  <c r="H150" i="8"/>
  <c r="H154" i="8"/>
  <c r="H158" i="8"/>
  <c r="H162" i="8"/>
  <c r="H166" i="8"/>
  <c r="H170" i="8"/>
  <c r="H174" i="8"/>
  <c r="H178" i="8"/>
  <c r="H182" i="8"/>
  <c r="H186" i="8"/>
  <c r="H190" i="8"/>
  <c r="H194" i="8"/>
  <c r="H198" i="8"/>
  <c r="H202" i="8"/>
  <c r="H206" i="8"/>
  <c r="H210" i="8"/>
  <c r="H214" i="8"/>
  <c r="H218" i="8"/>
  <c r="H222" i="8"/>
  <c r="H226" i="8"/>
  <c r="H230" i="8"/>
  <c r="H234" i="8"/>
  <c r="H238" i="8"/>
  <c r="H242" i="8"/>
  <c r="H246" i="8"/>
  <c r="H250" i="8"/>
  <c r="H254" i="8"/>
  <c r="H258" i="8"/>
  <c r="H262" i="8"/>
  <c r="H266" i="8"/>
  <c r="H270" i="8"/>
  <c r="H274" i="8"/>
  <c r="H278" i="8"/>
  <c r="H282" i="8"/>
  <c r="H286" i="8"/>
  <c r="H290" i="8"/>
  <c r="H151" i="8"/>
  <c r="H155" i="8"/>
  <c r="H167" i="8"/>
  <c r="H179" i="8"/>
  <c r="H191" i="8"/>
  <c r="H203" i="8"/>
  <c r="H207" i="8"/>
  <c r="H219" i="8"/>
  <c r="H231" i="8"/>
  <c r="H243" i="8"/>
  <c r="H255" i="8"/>
  <c r="H271" i="8"/>
  <c r="H283" i="8"/>
  <c r="H148" i="8"/>
  <c r="H152" i="8"/>
  <c r="H164" i="8"/>
  <c r="H172" i="8"/>
  <c r="H180" i="8"/>
  <c r="H220" i="8"/>
  <c r="H232" i="8"/>
  <c r="H244" i="8"/>
  <c r="H252" i="8"/>
  <c r="H260" i="8"/>
  <c r="H268" i="8"/>
  <c r="H276" i="8"/>
  <c r="H284" i="8"/>
  <c r="H292" i="8"/>
  <c r="H145" i="8"/>
  <c r="H157" i="8"/>
  <c r="H169" i="8"/>
  <c r="H181" i="8"/>
  <c r="H193" i="8"/>
  <c r="H205" i="8"/>
  <c r="H217" i="8"/>
  <c r="H229" i="8"/>
  <c r="H245" i="8"/>
  <c r="H253" i="8"/>
  <c r="H261" i="8"/>
  <c r="H273" i="8"/>
  <c r="H285" i="8"/>
  <c r="H143" i="8"/>
  <c r="H159" i="8"/>
  <c r="H171" i="8"/>
  <c r="H183" i="8"/>
  <c r="H195" i="8"/>
  <c r="H211" i="8"/>
  <c r="H223" i="8"/>
  <c r="H235" i="8"/>
  <c r="H247" i="8"/>
  <c r="H259" i="8"/>
  <c r="H267" i="8"/>
  <c r="H279" i="8"/>
  <c r="H291" i="8"/>
  <c r="H144" i="8"/>
  <c r="H156" i="8"/>
  <c r="H168" i="8"/>
  <c r="H176" i="8"/>
  <c r="H184" i="8"/>
  <c r="H188" i="8"/>
  <c r="H192" i="8"/>
  <c r="H196" i="8"/>
  <c r="H200" i="8"/>
  <c r="H204" i="8"/>
  <c r="H208" i="8"/>
  <c r="H212" i="8"/>
  <c r="H216" i="8"/>
  <c r="H224" i="8"/>
  <c r="H228" i="8"/>
  <c r="H236" i="8"/>
  <c r="H240" i="8"/>
  <c r="H248" i="8"/>
  <c r="H256" i="8"/>
  <c r="H264" i="8"/>
  <c r="H272" i="8"/>
  <c r="H280" i="8"/>
  <c r="H288" i="8"/>
  <c r="H149" i="8"/>
  <c r="H161" i="8"/>
  <c r="H173" i="8"/>
  <c r="H185" i="8"/>
  <c r="H197" i="8"/>
  <c r="H209" i="8"/>
  <c r="H221" i="8"/>
  <c r="H233" i="8"/>
  <c r="H237" i="8"/>
  <c r="H249" i="8"/>
  <c r="H265" i="8"/>
  <c r="H277" i="8"/>
  <c r="H289" i="8"/>
  <c r="H147" i="8"/>
  <c r="H163" i="8"/>
  <c r="H175" i="8"/>
  <c r="H187" i="8"/>
  <c r="H199" i="8"/>
  <c r="H215" i="8"/>
  <c r="H227" i="8"/>
  <c r="H239" i="8"/>
  <c r="H251" i="8"/>
  <c r="H263" i="8"/>
  <c r="H275" i="8"/>
  <c r="H287" i="8"/>
  <c r="H160" i="8"/>
  <c r="H153" i="8"/>
  <c r="H165" i="8"/>
  <c r="H177" i="8"/>
  <c r="H189" i="8"/>
  <c r="H201" i="8"/>
  <c r="H213" i="8"/>
  <c r="H225" i="8"/>
  <c r="H241" i="8"/>
  <c r="H257" i="8"/>
  <c r="H269" i="8"/>
  <c r="H281" i="8"/>
  <c r="W338" i="8"/>
  <c r="W339" i="8"/>
  <c r="W340" i="8"/>
  <c r="W9" i="34"/>
  <c r="X9" i="34" s="1"/>
  <c r="Y9" i="34" s="1"/>
  <c r="Z9" i="34" s="1"/>
  <c r="AA9" i="34" s="1"/>
  <c r="W8" i="34"/>
  <c r="X8" i="34" s="1"/>
  <c r="Y8" i="34" s="1"/>
  <c r="Z8" i="34" s="1"/>
  <c r="AA8" i="34" s="1"/>
  <c r="W7" i="34"/>
  <c r="X7" i="34" s="1"/>
  <c r="Y7" i="34" s="1"/>
  <c r="Z7" i="34" s="1"/>
  <c r="AA7" i="34" s="1"/>
  <c r="W6" i="34"/>
  <c r="X6" i="34" s="1"/>
  <c r="Y6" i="34" s="1"/>
  <c r="Z6" i="34" s="1"/>
  <c r="AA6" i="34" s="1"/>
  <c r="W5" i="34"/>
  <c r="X5" i="34" s="1"/>
  <c r="Y5" i="34" s="1"/>
  <c r="Z5" i="34" s="1"/>
  <c r="AA5" i="34" s="1"/>
  <c r="W231" i="8"/>
  <c r="W751" i="8"/>
  <c r="W752" i="8"/>
  <c r="W753" i="8"/>
  <c r="K3" i="8" l="1"/>
  <c r="J3" i="8"/>
  <c r="I3" i="8"/>
  <c r="W4" i="8" l="1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4" i="8"/>
  <c r="W25" i="8"/>
  <c r="W26" i="8"/>
  <c r="W27" i="8"/>
  <c r="W28" i="8"/>
  <c r="W29" i="8"/>
  <c r="W30" i="8"/>
  <c r="W31" i="8"/>
  <c r="W32" i="8"/>
  <c r="W33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AS9" i="8" l="1"/>
  <c r="AT9" i="8" s="1"/>
  <c r="AU9" i="8" s="1"/>
  <c r="AV9" i="8" s="1"/>
  <c r="AW9" i="8" s="1"/>
  <c r="AS8" i="8"/>
  <c r="AT8" i="8" s="1"/>
  <c r="AU8" i="8" s="1"/>
  <c r="AV8" i="8" s="1"/>
  <c r="AW8" i="8" s="1"/>
  <c r="AS7" i="8"/>
  <c r="AT7" i="8" s="1"/>
  <c r="AU7" i="8" s="1"/>
  <c r="AV7" i="8" s="1"/>
  <c r="AW7" i="8" s="1"/>
  <c r="AS6" i="8"/>
  <c r="AT6" i="8" s="1"/>
  <c r="AU6" i="8" s="1"/>
  <c r="AV6" i="8" s="1"/>
  <c r="AW6" i="8" s="1"/>
  <c r="AS5" i="8"/>
  <c r="AT5" i="8" s="1"/>
  <c r="AU5" i="8" s="1"/>
  <c r="AV5" i="8" s="1"/>
  <c r="AW5" i="8" s="1"/>
  <c r="N392" i="32" l="1"/>
  <c r="N128" i="32" l="1"/>
  <c r="N412" i="32" l="1"/>
  <c r="N387" i="32" l="1"/>
  <c r="N90" i="32" l="1"/>
  <c r="N178" i="32"/>
  <c r="N179" i="32"/>
  <c r="N289" i="32" l="1"/>
  <c r="N290" i="32"/>
  <c r="N291" i="32"/>
  <c r="N292" i="32"/>
  <c r="N3" i="32" l="1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232" i="32"/>
  <c r="N231" i="32"/>
  <c r="N145" i="32"/>
  <c r="N283" i="32"/>
  <c r="N282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N171" i="32"/>
  <c r="N172" i="32"/>
  <c r="N173" i="32"/>
  <c r="N174" i="32"/>
  <c r="N175" i="32"/>
  <c r="N176" i="32"/>
  <c r="N177" i="32"/>
  <c r="N180" i="32"/>
  <c r="N181" i="32"/>
  <c r="N182" i="32"/>
  <c r="N183" i="32"/>
  <c r="N184" i="32"/>
  <c r="N185" i="32"/>
  <c r="N186" i="32"/>
  <c r="N187" i="32"/>
  <c r="N188" i="32"/>
  <c r="N189" i="32"/>
  <c r="N190" i="32"/>
  <c r="N191" i="32"/>
  <c r="N192" i="32"/>
  <c r="N193" i="32"/>
  <c r="N194" i="32"/>
  <c r="N195" i="32"/>
  <c r="N196" i="32"/>
  <c r="N197" i="32"/>
  <c r="N198" i="32"/>
  <c r="N199" i="32"/>
  <c r="N200" i="32"/>
  <c r="N201" i="32"/>
  <c r="N202" i="32"/>
  <c r="N203" i="32"/>
  <c r="N204" i="32"/>
  <c r="N205" i="32"/>
  <c r="N206" i="32"/>
  <c r="N207" i="32"/>
  <c r="N208" i="32"/>
  <c r="N209" i="32"/>
  <c r="N210" i="32"/>
  <c r="N230" i="32"/>
  <c r="N212" i="32"/>
  <c r="N213" i="32"/>
  <c r="N214" i="32"/>
  <c r="N215" i="32"/>
  <c r="N216" i="32"/>
  <c r="N217" i="32"/>
  <c r="N218" i="32"/>
  <c r="N219" i="32"/>
  <c r="N220" i="32"/>
  <c r="N221" i="32"/>
  <c r="N222" i="32"/>
  <c r="N223" i="32"/>
  <c r="N224" i="32"/>
  <c r="N225" i="32"/>
  <c r="N226" i="32"/>
  <c r="N227" i="32"/>
  <c r="N228" i="32"/>
  <c r="N229" i="32"/>
  <c r="N144" i="32"/>
  <c r="N143" i="32"/>
  <c r="N146" i="32"/>
  <c r="N233" i="32"/>
  <c r="N234" i="32"/>
  <c r="N235" i="32"/>
  <c r="N236" i="32"/>
  <c r="N237" i="32"/>
  <c r="N238" i="32"/>
  <c r="N239" i="32"/>
  <c r="N240" i="32"/>
  <c r="N241" i="32"/>
  <c r="N242" i="32"/>
  <c r="N243" i="32"/>
  <c r="N244" i="32"/>
  <c r="N245" i="32"/>
  <c r="N246" i="32"/>
  <c r="N247" i="32"/>
  <c r="N248" i="32"/>
  <c r="N249" i="32"/>
  <c r="N250" i="32"/>
  <c r="N251" i="32"/>
  <c r="N252" i="32"/>
  <c r="N253" i="32"/>
  <c r="N254" i="32"/>
  <c r="N255" i="32"/>
  <c r="N256" i="32"/>
  <c r="N257" i="32"/>
  <c r="N258" i="32"/>
  <c r="N259" i="32"/>
  <c r="N260" i="32"/>
  <c r="N261" i="32"/>
  <c r="N262" i="32"/>
  <c r="N263" i="32"/>
  <c r="N264" i="32"/>
  <c r="N265" i="32"/>
  <c r="N266" i="32"/>
  <c r="N267" i="32"/>
  <c r="N268" i="32"/>
  <c r="N269" i="32"/>
  <c r="N270" i="32"/>
  <c r="N271" i="32"/>
  <c r="N272" i="32"/>
  <c r="N273" i="32"/>
  <c r="N274" i="32"/>
  <c r="N275" i="32"/>
  <c r="N276" i="32"/>
  <c r="N277" i="32"/>
  <c r="N278" i="32"/>
  <c r="N279" i="32"/>
  <c r="N280" i="32"/>
  <c r="N281" i="32"/>
  <c r="N147" i="32"/>
  <c r="N211" i="32"/>
  <c r="N284" i="32"/>
  <c r="N285" i="32"/>
  <c r="N286" i="32"/>
  <c r="N287" i="32"/>
  <c r="N288" i="32"/>
  <c r="N293" i="32"/>
  <c r="N294" i="32"/>
  <c r="N295" i="32"/>
  <c r="N296" i="32"/>
  <c r="N297" i="32"/>
  <c r="N298" i="32"/>
  <c r="N299" i="32"/>
  <c r="N300" i="32"/>
  <c r="N301" i="32"/>
  <c r="N302" i="32"/>
  <c r="N303" i="32"/>
  <c r="N304" i="32"/>
  <c r="N305" i="32"/>
  <c r="N306" i="32"/>
  <c r="N307" i="32"/>
  <c r="N308" i="32"/>
  <c r="N309" i="32"/>
  <c r="N310" i="32"/>
  <c r="N311" i="32"/>
  <c r="N312" i="32"/>
  <c r="N313" i="32"/>
  <c r="N314" i="32"/>
  <c r="N315" i="32"/>
  <c r="N316" i="32"/>
  <c r="N317" i="32"/>
  <c r="N318" i="32"/>
  <c r="N319" i="32"/>
  <c r="N320" i="32"/>
  <c r="N321" i="32"/>
  <c r="N322" i="32"/>
  <c r="N323" i="32"/>
  <c r="N324" i="32"/>
  <c r="N325" i="32"/>
  <c r="N326" i="32"/>
  <c r="N327" i="32"/>
  <c r="N328" i="32"/>
  <c r="N329" i="32"/>
  <c r="N330" i="32"/>
  <c r="N331" i="32"/>
  <c r="N332" i="32"/>
  <c r="N333" i="32"/>
  <c r="N334" i="32"/>
  <c r="N335" i="32"/>
  <c r="N336" i="32"/>
  <c r="N337" i="32"/>
  <c r="N338" i="32"/>
  <c r="N339" i="32"/>
  <c r="N340" i="32"/>
  <c r="N341" i="32"/>
  <c r="N342" i="32"/>
  <c r="N343" i="32"/>
  <c r="N344" i="32"/>
  <c r="N345" i="32"/>
  <c r="N346" i="32"/>
  <c r="N347" i="32"/>
  <c r="N348" i="32"/>
  <c r="N349" i="32"/>
  <c r="N350" i="32"/>
  <c r="N351" i="32"/>
  <c r="N352" i="32"/>
  <c r="N353" i="32"/>
  <c r="N354" i="32"/>
  <c r="N355" i="32"/>
  <c r="N356" i="32"/>
  <c r="N357" i="32"/>
  <c r="N358" i="32"/>
  <c r="N359" i="32"/>
  <c r="N360" i="32"/>
  <c r="N361" i="32"/>
  <c r="N362" i="32"/>
  <c r="N363" i="32"/>
  <c r="N364" i="32"/>
  <c r="N365" i="32"/>
  <c r="N366" i="32"/>
  <c r="N367" i="32"/>
  <c r="N368" i="32"/>
  <c r="N369" i="32"/>
  <c r="N370" i="32"/>
  <c r="N371" i="32"/>
  <c r="N372" i="32"/>
  <c r="N373" i="32"/>
  <c r="N374" i="32"/>
  <c r="N375" i="32"/>
  <c r="N376" i="32"/>
  <c r="N377" i="32"/>
  <c r="N378" i="32"/>
  <c r="N379" i="32"/>
  <c r="N380" i="32"/>
  <c r="N381" i="32"/>
  <c r="N382" i="32"/>
  <c r="N383" i="32"/>
  <c r="N384" i="32"/>
  <c r="N385" i="32"/>
  <c r="N386" i="32"/>
  <c r="N388" i="32"/>
  <c r="N389" i="32"/>
  <c r="N390" i="32"/>
  <c r="N391" i="32"/>
  <c r="N393" i="32"/>
  <c r="N394" i="32"/>
  <c r="N395" i="32"/>
  <c r="N396" i="32"/>
  <c r="N397" i="32"/>
  <c r="N398" i="32"/>
  <c r="N399" i="32"/>
  <c r="N400" i="32"/>
  <c r="N401" i="32"/>
  <c r="N402" i="32"/>
  <c r="N403" i="32"/>
  <c r="N404" i="32"/>
  <c r="N405" i="32"/>
  <c r="N406" i="32"/>
  <c r="N407" i="32"/>
  <c r="N408" i="32"/>
  <c r="N409" i="32"/>
  <c r="N410" i="32"/>
  <c r="N411" i="32"/>
  <c r="N413" i="32"/>
  <c r="N414" i="32"/>
  <c r="N415" i="32"/>
  <c r="N416" i="32"/>
  <c r="N417" i="32"/>
  <c r="N418" i="32"/>
  <c r="N419" i="32"/>
  <c r="N420" i="32"/>
  <c r="N421" i="32"/>
  <c r="N422" i="32"/>
  <c r="N423" i="32"/>
  <c r="N424" i="32"/>
  <c r="N425" i="32"/>
  <c r="N426" i="32"/>
  <c r="N427" i="32"/>
  <c r="N428" i="32"/>
  <c r="N429" i="32"/>
  <c r="N430" i="32"/>
  <c r="N431" i="32"/>
  <c r="N432" i="32"/>
  <c r="N433" i="32"/>
  <c r="N434" i="32"/>
  <c r="N435" i="32"/>
  <c r="N436" i="32"/>
  <c r="N437" i="32"/>
  <c r="N438" i="32"/>
  <c r="N439" i="32"/>
  <c r="N440" i="32"/>
  <c r="N441" i="32"/>
  <c r="N442" i="32"/>
  <c r="N443" i="32"/>
  <c r="N444" i="32"/>
  <c r="N445" i="32"/>
  <c r="N446" i="32"/>
  <c r="N447" i="32"/>
  <c r="N448" i="32"/>
  <c r="N449" i="32"/>
  <c r="N450" i="32"/>
  <c r="N451" i="32"/>
  <c r="N452" i="32"/>
  <c r="N453" i="32"/>
  <c r="N454" i="32"/>
  <c r="N455" i="32"/>
  <c r="N456" i="32"/>
  <c r="N457" i="32"/>
  <c r="N458" i="32"/>
  <c r="N459" i="32"/>
  <c r="N460" i="32"/>
  <c r="N461" i="32"/>
  <c r="N462" i="32"/>
  <c r="N463" i="32"/>
  <c r="N464" i="32"/>
  <c r="N465" i="32"/>
  <c r="N466" i="32"/>
  <c r="N467" i="32"/>
  <c r="N468" i="32"/>
  <c r="N469" i="32"/>
  <c r="N470" i="32"/>
  <c r="N471" i="32"/>
  <c r="N472" i="32"/>
  <c r="N473" i="32"/>
  <c r="N474" i="32"/>
  <c r="N475" i="32"/>
  <c r="N476" i="32"/>
  <c r="N477" i="32"/>
  <c r="N478" i="32"/>
  <c r="N479" i="32"/>
  <c r="N480" i="32"/>
  <c r="N481" i="32"/>
  <c r="N482" i="32"/>
  <c r="N483" i="32"/>
  <c r="N484" i="32"/>
  <c r="N485" i="32"/>
  <c r="N486" i="32"/>
  <c r="N487" i="32"/>
  <c r="N488" i="32"/>
  <c r="N489" i="32"/>
  <c r="N490" i="32"/>
  <c r="N762" i="32"/>
  <c r="N810" i="32"/>
  <c r="N821" i="32"/>
  <c r="N491" i="32"/>
  <c r="N492" i="32"/>
  <c r="N493" i="32"/>
  <c r="N494" i="32"/>
  <c r="N498" i="32"/>
  <c r="N499" i="32"/>
  <c r="N500" i="32"/>
  <c r="N501" i="32"/>
  <c r="N502" i="32"/>
  <c r="N503" i="32"/>
  <c r="N504" i="32"/>
  <c r="N505" i="32"/>
  <c r="N506" i="32"/>
  <c r="N507" i="32"/>
  <c r="N508" i="32"/>
  <c r="N509" i="32"/>
  <c r="N510" i="32"/>
  <c r="N511" i="32"/>
  <c r="N512" i="32"/>
  <c r="N513" i="32"/>
  <c r="N514" i="32"/>
  <c r="N515" i="32"/>
  <c r="N516" i="32"/>
  <c r="N517" i="32"/>
  <c r="N518" i="32"/>
  <c r="N519" i="32"/>
  <c r="N520" i="32"/>
  <c r="N521" i="32"/>
  <c r="N522" i="32"/>
  <c r="N523" i="32"/>
  <c r="N524" i="32"/>
  <c r="N525" i="32"/>
  <c r="N526" i="32"/>
  <c r="N527" i="32"/>
  <c r="N528" i="32"/>
  <c r="N529" i="32"/>
  <c r="N530" i="32"/>
  <c r="N531" i="32"/>
  <c r="N532" i="32"/>
  <c r="N533" i="32"/>
  <c r="N534" i="32"/>
  <c r="N535" i="32"/>
  <c r="N536" i="32"/>
  <c r="N537" i="32"/>
  <c r="N538" i="32"/>
  <c r="N539" i="32"/>
  <c r="N566" i="32"/>
  <c r="N544" i="32"/>
  <c r="N545" i="32"/>
  <c r="N495" i="32"/>
  <c r="N567" i="32"/>
  <c r="N496" i="32"/>
  <c r="N540" i="32"/>
  <c r="N542" i="32"/>
  <c r="N541" i="32"/>
  <c r="N568" i="32"/>
  <c r="N543" i="32"/>
  <c r="N569" i="32"/>
  <c r="N551" i="32"/>
  <c r="N550" i="32"/>
  <c r="N549" i="32"/>
  <c r="N546" i="32"/>
  <c r="N548" i="32"/>
  <c r="N570" i="32"/>
  <c r="N571" i="32"/>
  <c r="N572" i="32"/>
  <c r="N553" i="32"/>
  <c r="N552" i="32"/>
  <c r="N573" i="32"/>
  <c r="N574" i="32"/>
  <c r="N575" i="32"/>
  <c r="N576" i="32"/>
  <c r="N577" i="32"/>
  <c r="N578" i="32"/>
  <c r="N579" i="32"/>
  <c r="N557" i="32"/>
  <c r="N555" i="32"/>
  <c r="N556" i="32"/>
  <c r="N561" i="32"/>
  <c r="N560" i="32"/>
  <c r="N558" i="32"/>
  <c r="N559" i="32"/>
  <c r="N563" i="32"/>
  <c r="N562" i="32"/>
  <c r="N565" i="32"/>
  <c r="N564" i="32"/>
  <c r="N497" i="32"/>
  <c r="N547" i="32"/>
  <c r="N554" i="32"/>
  <c r="N580" i="32"/>
  <c r="N602" i="32"/>
  <c r="N603" i="32"/>
  <c r="N605" i="32"/>
  <c r="N584" i="32"/>
  <c r="N581" i="32"/>
  <c r="N582" i="32"/>
  <c r="N583" i="32"/>
  <c r="N585" i="32"/>
  <c r="N586" i="32"/>
  <c r="N587" i="32"/>
  <c r="N588" i="32"/>
  <c r="N591" i="32"/>
  <c r="N592" i="32"/>
  <c r="N593" i="32"/>
  <c r="N594" i="32"/>
  <c r="N595" i="32"/>
  <c r="N596" i="32"/>
  <c r="N597" i="32"/>
  <c r="N598" i="32"/>
  <c r="N600" i="32"/>
  <c r="N599" i="32"/>
  <c r="N601" i="32"/>
  <c r="N606" i="32"/>
  <c r="N607" i="32"/>
  <c r="N608" i="32"/>
  <c r="N609" i="32"/>
  <c r="N610" i="32"/>
  <c r="N611" i="32"/>
  <c r="N589" i="32"/>
  <c r="N590" i="32"/>
  <c r="N604" i="32"/>
  <c r="N615" i="32"/>
  <c r="N616" i="32"/>
  <c r="N617" i="32"/>
  <c r="N618" i="32"/>
  <c r="N619" i="32"/>
  <c r="N620" i="32"/>
  <c r="N621" i="32"/>
  <c r="N622" i="32"/>
  <c r="N612" i="32"/>
  <c r="N613" i="32"/>
  <c r="N614" i="32"/>
  <c r="N623" i="32"/>
  <c r="N627" i="32"/>
  <c r="N624" i="32"/>
  <c r="N629" i="32"/>
  <c r="N630" i="32"/>
  <c r="N625" i="32"/>
  <c r="N626" i="32"/>
  <c r="N628" i="32"/>
  <c r="N631" i="32"/>
  <c r="N632" i="32"/>
  <c r="N633" i="32"/>
  <c r="N634" i="32"/>
  <c r="N635" i="32"/>
  <c r="N639" i="32"/>
  <c r="N644" i="32"/>
  <c r="N645" i="32"/>
  <c r="N642" i="32"/>
  <c r="N643" i="32"/>
  <c r="N650" i="32"/>
  <c r="N658" i="32"/>
  <c r="N659" i="32"/>
  <c r="N647" i="32"/>
  <c r="N648" i="32"/>
  <c r="N649" i="32"/>
  <c r="N651" i="32"/>
  <c r="N655" i="32"/>
  <c r="N652" i="32"/>
  <c r="N653" i="32"/>
  <c r="N654" i="32"/>
  <c r="N640" i="32"/>
  <c r="N656" i="32"/>
  <c r="N660" i="32"/>
  <c r="N641" i="32"/>
  <c r="N657" i="32"/>
  <c r="N646" i="32"/>
  <c r="N682" i="32"/>
  <c r="N683" i="32"/>
  <c r="N680" i="32"/>
  <c r="N681" i="32"/>
  <c r="N662" i="32"/>
  <c r="N661" i="32"/>
  <c r="N670" i="32"/>
  <c r="N669" i="32"/>
  <c r="N664" i="32"/>
  <c r="N663" i="32"/>
  <c r="N665" i="32"/>
  <c r="N666" i="32"/>
  <c r="N667" i="32"/>
  <c r="N668" i="32"/>
  <c r="N684" i="32"/>
  <c r="N677" i="32"/>
  <c r="N678" i="32"/>
  <c r="N679" i="32"/>
  <c r="N671" i="32"/>
  <c r="N672" i="32"/>
  <c r="N673" i="32"/>
  <c r="N674" i="32"/>
  <c r="N675" i="32"/>
  <c r="N676" i="32"/>
  <c r="N685" i="32"/>
  <c r="N686" i="32"/>
  <c r="N687" i="32"/>
  <c r="N636" i="32"/>
  <c r="N689" i="32"/>
  <c r="N690" i="32"/>
  <c r="N691" i="32"/>
  <c r="N692" i="32"/>
  <c r="N693" i="32"/>
  <c r="N694" i="32"/>
  <c r="N695" i="32"/>
  <c r="N696" i="32"/>
  <c r="N697" i="32"/>
  <c r="N698" i="32"/>
  <c r="N699" i="32"/>
  <c r="N637" i="32"/>
  <c r="N638" i="32"/>
  <c r="N702" i="32"/>
  <c r="N703" i="32"/>
  <c r="N704" i="32"/>
  <c r="N705" i="32"/>
  <c r="N706" i="32"/>
  <c r="N688" i="32"/>
  <c r="N708" i="32"/>
  <c r="N709" i="32"/>
  <c r="N710" i="32"/>
  <c r="N711" i="32"/>
  <c r="N712" i="32"/>
  <c r="N713" i="32"/>
  <c r="N714" i="32"/>
  <c r="N715" i="32"/>
  <c r="N716" i="32"/>
  <c r="N717" i="32"/>
  <c r="N718" i="32"/>
  <c r="N719" i="32"/>
  <c r="N720" i="32"/>
  <c r="N721" i="32"/>
  <c r="N722" i="32"/>
  <c r="N723" i="32"/>
  <c r="N724" i="32"/>
  <c r="N725" i="32"/>
  <c r="N726" i="32"/>
  <c r="N700" i="32"/>
  <c r="N728" i="32"/>
  <c r="N729" i="32"/>
  <c r="N730" i="32"/>
  <c r="N731" i="32"/>
  <c r="N732" i="32"/>
  <c r="N733" i="32"/>
  <c r="N701" i="32"/>
  <c r="N735" i="32"/>
  <c r="N736" i="32"/>
  <c r="N737" i="32"/>
  <c r="N738" i="32"/>
  <c r="N739" i="32"/>
  <c r="N740" i="32"/>
  <c r="N741" i="32"/>
  <c r="N742" i="32"/>
  <c r="N743" i="32"/>
  <c r="N744" i="32"/>
  <c r="N745" i="32"/>
  <c r="N707" i="32"/>
  <c r="N747" i="32"/>
  <c r="N748" i="32"/>
  <c r="N749" i="32"/>
  <c r="N750" i="32"/>
  <c r="N751" i="32"/>
  <c r="N727" i="32"/>
  <c r="N734" i="32"/>
  <c r="N754" i="32"/>
  <c r="N755" i="32"/>
  <c r="N756" i="32"/>
  <c r="N757" i="32"/>
  <c r="N758" i="32"/>
  <c r="N759" i="32"/>
  <c r="N760" i="32"/>
  <c r="N761" i="32"/>
  <c r="N746" i="32"/>
  <c r="N763" i="32"/>
  <c r="N764" i="32"/>
  <c r="N765" i="32"/>
  <c r="N766" i="32"/>
  <c r="N767" i="32"/>
  <c r="N768" i="32"/>
  <c r="N769" i="32"/>
  <c r="N770" i="32"/>
  <c r="N771" i="32"/>
  <c r="N772" i="32"/>
  <c r="N773" i="32"/>
  <c r="N774" i="32"/>
  <c r="N775" i="32"/>
  <c r="N776" i="32"/>
  <c r="N777" i="32"/>
  <c r="N778" i="32"/>
  <c r="N779" i="32"/>
  <c r="N780" i="32"/>
  <c r="N781" i="32"/>
  <c r="N782" i="32"/>
  <c r="N783" i="32"/>
  <c r="N784" i="32"/>
  <c r="N785" i="32"/>
  <c r="N786" i="32"/>
  <c r="N787" i="32"/>
  <c r="N788" i="32"/>
  <c r="N789" i="32"/>
  <c r="N790" i="32"/>
  <c r="N791" i="32"/>
  <c r="N792" i="32"/>
  <c r="N793" i="32"/>
  <c r="N794" i="32"/>
  <c r="N795" i="32"/>
  <c r="N796" i="32"/>
  <c r="N797" i="32"/>
  <c r="N798" i="32"/>
  <c r="N799" i="32"/>
  <c r="N800" i="32"/>
  <c r="N801" i="32"/>
  <c r="N802" i="32"/>
  <c r="N803" i="32"/>
  <c r="N804" i="32"/>
  <c r="N805" i="32"/>
  <c r="N806" i="32"/>
  <c r="N807" i="32"/>
  <c r="N808" i="32"/>
  <c r="N809" i="32"/>
  <c r="N753" i="32"/>
  <c r="N811" i="32"/>
  <c r="N812" i="32"/>
  <c r="N813" i="32"/>
  <c r="N814" i="32"/>
  <c r="N815" i="32"/>
  <c r="N816" i="32"/>
  <c r="N817" i="32"/>
  <c r="N818" i="32"/>
  <c r="N819" i="32"/>
  <c r="N820" i="32"/>
  <c r="N752" i="32"/>
  <c r="N822" i="32"/>
  <c r="N823" i="32"/>
  <c r="N824" i="32"/>
  <c r="N825" i="32"/>
  <c r="N826" i="32"/>
  <c r="N827" i="32"/>
  <c r="N828" i="32"/>
  <c r="N829" i="32"/>
  <c r="N830" i="32"/>
  <c r="N831" i="32"/>
  <c r="N832" i="32"/>
  <c r="N833" i="32"/>
  <c r="N834" i="32"/>
  <c r="N835" i="32"/>
  <c r="N836" i="32"/>
  <c r="N837" i="32"/>
  <c r="N838" i="32"/>
  <c r="N2" i="32"/>
  <c r="W3" i="8" l="1"/>
  <c r="AP19" i="4" l="1"/>
  <c r="AP21" i="4"/>
  <c r="G7469" i="28"/>
  <c r="F7469" i="28"/>
  <c r="G7468" i="28"/>
  <c r="F7468" i="28"/>
  <c r="G7467" i="28"/>
  <c r="F7467" i="28"/>
  <c r="G7466" i="28"/>
  <c r="F7466" i="28"/>
  <c r="G7465" i="28"/>
  <c r="F7465" i="28"/>
  <c r="G7464" i="28"/>
  <c r="F7464" i="28"/>
  <c r="G7463" i="28"/>
  <c r="F7463" i="28"/>
  <c r="G7462" i="28"/>
  <c r="F7462" i="28"/>
  <c r="G7461" i="28"/>
  <c r="F7461" i="28"/>
  <c r="G7460" i="28"/>
  <c r="F7460" i="28"/>
  <c r="G7459" i="28"/>
  <c r="F7459" i="28"/>
  <c r="G7458" i="28"/>
  <c r="F7458" i="28"/>
  <c r="G7457" i="28"/>
  <c r="F7457" i="28"/>
  <c r="G7456" i="28"/>
  <c r="F7456" i="28"/>
  <c r="G7455" i="28"/>
  <c r="F7455" i="28"/>
  <c r="G7454" i="28"/>
  <c r="F7454" i="28"/>
  <c r="G7453" i="28"/>
  <c r="F7453" i="28"/>
  <c r="G7452" i="28"/>
  <c r="F7452" i="28"/>
  <c r="G7451" i="28"/>
  <c r="F7451" i="28"/>
  <c r="G7450" i="28"/>
  <c r="F7450" i="28"/>
  <c r="G7449" i="28"/>
  <c r="F7449" i="28"/>
  <c r="G7448" i="28"/>
  <c r="F7448" i="28"/>
  <c r="G7447" i="28"/>
  <c r="F7447" i="28"/>
  <c r="G7446" i="28"/>
  <c r="F7446" i="28"/>
  <c r="G7445" i="28"/>
  <c r="F7445" i="28"/>
  <c r="G7444" i="28"/>
  <c r="F7444" i="28"/>
  <c r="G7443" i="28"/>
  <c r="F7443" i="28"/>
  <c r="G7442" i="28"/>
  <c r="F7442" i="28"/>
  <c r="G7441" i="28"/>
  <c r="F7441" i="28"/>
  <c r="G7440" i="28"/>
  <c r="F7440" i="28"/>
  <c r="G7439" i="28"/>
  <c r="F7439" i="28"/>
  <c r="G7438" i="28"/>
  <c r="F7438" i="28"/>
  <c r="G7437" i="28"/>
  <c r="F7437" i="28"/>
  <c r="G7436" i="28"/>
  <c r="F7436" i="28"/>
  <c r="G7435" i="28"/>
  <c r="F7435" i="28"/>
  <c r="G7434" i="28"/>
  <c r="F7434" i="28"/>
  <c r="G7433" i="28"/>
  <c r="F7433" i="28"/>
  <c r="G7432" i="28"/>
  <c r="F7432" i="28"/>
  <c r="G7431" i="28"/>
  <c r="F7431" i="28"/>
  <c r="G7430" i="28"/>
  <c r="F7430" i="28"/>
  <c r="G7429" i="28"/>
  <c r="F7429" i="28"/>
  <c r="G7428" i="28"/>
  <c r="F7428" i="28"/>
  <c r="G7427" i="28"/>
  <c r="F7427" i="28"/>
  <c r="G7426" i="28"/>
  <c r="F7426" i="28"/>
  <c r="G7425" i="28"/>
  <c r="F7425" i="28"/>
  <c r="G7424" i="28"/>
  <c r="F7424" i="28"/>
  <c r="G7423" i="28"/>
  <c r="F7423" i="28"/>
  <c r="G7422" i="28"/>
  <c r="F7422" i="28"/>
  <c r="G7421" i="28"/>
  <c r="F7421" i="28"/>
  <c r="G7420" i="28"/>
  <c r="F7420" i="28"/>
  <c r="G7419" i="28"/>
  <c r="F7419" i="28"/>
  <c r="G7418" i="28"/>
  <c r="F7418" i="28"/>
  <c r="G7417" i="28"/>
  <c r="F7417" i="28"/>
  <c r="G7416" i="28"/>
  <c r="F7416" i="28"/>
  <c r="G7415" i="28"/>
  <c r="F7415" i="28"/>
  <c r="G7414" i="28"/>
  <c r="F7414" i="28"/>
  <c r="G7413" i="28"/>
  <c r="F7413" i="28"/>
  <c r="G7412" i="28"/>
  <c r="F7412" i="28"/>
  <c r="G7411" i="28"/>
  <c r="F7411" i="28"/>
  <c r="G7410" i="28"/>
  <c r="F7410" i="28"/>
  <c r="G7409" i="28"/>
  <c r="F7409" i="28"/>
  <c r="G7408" i="28"/>
  <c r="F7408" i="28"/>
  <c r="G7407" i="28"/>
  <c r="F7407" i="28"/>
  <c r="G7406" i="28"/>
  <c r="F7406" i="28"/>
  <c r="G7405" i="28"/>
  <c r="F7405" i="28"/>
  <c r="G7404" i="28"/>
  <c r="F7404" i="28"/>
  <c r="G7403" i="28"/>
  <c r="F7403" i="28"/>
  <c r="G7402" i="28"/>
  <c r="F7402" i="28"/>
  <c r="G7401" i="28"/>
  <c r="F7401" i="28"/>
  <c r="G7400" i="28"/>
  <c r="F7400" i="28"/>
  <c r="G7399" i="28"/>
  <c r="F7399" i="28"/>
  <c r="G7398" i="28"/>
  <c r="F7398" i="28"/>
  <c r="G7397" i="28"/>
  <c r="F7397" i="28"/>
  <c r="G7396" i="28"/>
  <c r="F7396" i="28"/>
  <c r="G7395" i="28"/>
  <c r="F7395" i="28"/>
  <c r="G7394" i="28"/>
  <c r="F7394" i="28"/>
  <c r="G7393" i="28"/>
  <c r="F7393" i="28"/>
  <c r="G7392" i="28"/>
  <c r="F7392" i="28"/>
  <c r="G7391" i="28"/>
  <c r="F7391" i="28"/>
  <c r="G7390" i="28"/>
  <c r="F7390" i="28"/>
  <c r="G7389" i="28"/>
  <c r="F7389" i="28"/>
  <c r="G7388" i="28"/>
  <c r="F7388" i="28"/>
  <c r="G7387" i="28"/>
  <c r="F7387" i="28"/>
  <c r="G7386" i="28"/>
  <c r="F7386" i="28"/>
  <c r="G7385" i="28"/>
  <c r="F7385" i="28"/>
  <c r="G7384" i="28"/>
  <c r="F7384" i="28"/>
  <c r="G7383" i="28"/>
  <c r="F7383" i="28"/>
  <c r="G7382" i="28"/>
  <c r="F7382" i="28"/>
  <c r="G7381" i="28"/>
  <c r="F7381" i="28"/>
  <c r="G7380" i="28"/>
  <c r="F7380" i="28"/>
  <c r="G7379" i="28"/>
  <c r="F7379" i="28"/>
  <c r="G7378" i="28"/>
  <c r="F7378" i="28"/>
  <c r="G7377" i="28"/>
  <c r="F7377" i="28"/>
  <c r="G7376" i="28"/>
  <c r="F7376" i="28"/>
  <c r="G7375" i="28"/>
  <c r="F7375" i="28"/>
  <c r="G7374" i="28"/>
  <c r="F7374" i="28"/>
  <c r="G7373" i="28"/>
  <c r="F7373" i="28"/>
  <c r="G7372" i="28"/>
  <c r="F7372" i="28"/>
  <c r="G7371" i="28"/>
  <c r="F7371" i="28"/>
  <c r="G7370" i="28"/>
  <c r="F7370" i="28"/>
  <c r="G7369" i="28"/>
  <c r="F7369" i="28"/>
  <c r="G7368" i="28"/>
  <c r="F7368" i="28"/>
  <c r="G7367" i="28"/>
  <c r="F7367" i="28"/>
  <c r="G7366" i="28"/>
  <c r="F7366" i="28"/>
  <c r="G7365" i="28"/>
  <c r="F7365" i="28"/>
  <c r="G7364" i="28"/>
  <c r="F7364" i="28"/>
  <c r="G7363" i="28"/>
  <c r="F7363" i="28"/>
  <c r="G7362" i="28"/>
  <c r="F7362" i="28"/>
  <c r="G7361" i="28"/>
  <c r="F7361" i="28"/>
  <c r="G7360" i="28"/>
  <c r="F7360" i="28"/>
  <c r="G7359" i="28"/>
  <c r="F7359" i="28"/>
  <c r="G7358" i="28"/>
  <c r="F7358" i="28"/>
  <c r="G7357" i="28"/>
  <c r="F7357" i="28"/>
  <c r="G7356" i="28"/>
  <c r="F7356" i="28"/>
  <c r="G7355" i="28"/>
  <c r="F7355" i="28"/>
  <c r="G7354" i="28"/>
  <c r="F7354" i="28"/>
  <c r="G7353" i="28"/>
  <c r="F7353" i="28"/>
  <c r="G7352" i="28"/>
  <c r="F7352" i="28"/>
  <c r="G7351" i="28"/>
  <c r="F7351" i="28"/>
  <c r="G7350" i="28"/>
  <c r="F7350" i="28"/>
  <c r="G7349" i="28"/>
  <c r="F7349" i="28"/>
  <c r="G7348" i="28"/>
  <c r="F7348" i="28"/>
  <c r="G7347" i="28"/>
  <c r="F7347" i="28"/>
  <c r="G7346" i="28"/>
  <c r="F7346" i="28"/>
  <c r="G7345" i="28"/>
  <c r="F7345" i="28"/>
  <c r="G7344" i="28"/>
  <c r="F7344" i="28"/>
  <c r="G7343" i="28"/>
  <c r="F7343" i="28"/>
  <c r="G7342" i="28"/>
  <c r="F7342" i="28"/>
  <c r="G7341" i="28"/>
  <c r="F7341" i="28"/>
  <c r="G7340" i="28"/>
  <c r="F7340" i="28"/>
  <c r="G7339" i="28"/>
  <c r="F7339" i="28"/>
  <c r="G7338" i="28"/>
  <c r="F7338" i="28"/>
  <c r="G7337" i="28"/>
  <c r="F7337" i="28"/>
  <c r="G7336" i="28"/>
  <c r="F7336" i="28"/>
  <c r="G7335" i="28"/>
  <c r="F7335" i="28"/>
  <c r="G7334" i="28"/>
  <c r="F7334" i="28"/>
  <c r="G7333" i="28"/>
  <c r="F7333" i="28"/>
  <c r="G7332" i="28"/>
  <c r="F7332" i="28"/>
  <c r="G7331" i="28"/>
  <c r="F7331" i="28"/>
  <c r="G7330" i="28"/>
  <c r="F7330" i="28"/>
  <c r="G7329" i="28"/>
  <c r="F7329" i="28"/>
  <c r="G7328" i="28"/>
  <c r="F7328" i="28"/>
  <c r="G7327" i="28"/>
  <c r="F7327" i="28"/>
  <c r="G7326" i="28"/>
  <c r="F7326" i="28"/>
  <c r="G7325" i="28"/>
  <c r="F7325" i="28"/>
  <c r="G7324" i="28"/>
  <c r="F7324" i="28"/>
  <c r="G7323" i="28"/>
  <c r="F7323" i="28"/>
  <c r="G7322" i="28"/>
  <c r="F7322" i="28"/>
  <c r="G7321" i="28"/>
  <c r="F7321" i="28"/>
  <c r="G7320" i="28"/>
  <c r="F7320" i="28"/>
  <c r="G7319" i="28"/>
  <c r="F7319" i="28"/>
  <c r="G7318" i="28"/>
  <c r="F7318" i="28"/>
  <c r="G7317" i="28"/>
  <c r="F7317" i="28"/>
  <c r="G7316" i="28"/>
  <c r="F7316" i="28"/>
  <c r="G7315" i="28"/>
  <c r="F7315" i="28"/>
  <c r="G7314" i="28"/>
  <c r="F7314" i="28"/>
  <c r="G7313" i="28"/>
  <c r="F7313" i="28"/>
  <c r="G7312" i="28"/>
  <c r="F7312" i="28"/>
  <c r="G7311" i="28"/>
  <c r="F7311" i="28"/>
  <c r="G7310" i="28"/>
  <c r="F7310" i="28"/>
  <c r="G7309" i="28"/>
  <c r="F7309" i="28"/>
  <c r="G7308" i="28"/>
  <c r="F7308" i="28"/>
  <c r="G7307" i="28"/>
  <c r="F7307" i="28"/>
  <c r="G7306" i="28"/>
  <c r="F7306" i="28"/>
  <c r="G7305" i="28"/>
  <c r="F7305" i="28"/>
  <c r="G7304" i="28"/>
  <c r="F7304" i="28"/>
  <c r="G7303" i="28"/>
  <c r="F7303" i="28"/>
  <c r="G7302" i="28"/>
  <c r="F7302" i="28"/>
  <c r="G7301" i="28"/>
  <c r="F7301" i="28"/>
  <c r="G7300" i="28"/>
  <c r="F7300" i="28"/>
  <c r="G7299" i="28"/>
  <c r="F7299" i="28"/>
  <c r="G7298" i="28"/>
  <c r="F7298" i="28"/>
  <c r="G7297" i="28"/>
  <c r="F7297" i="28"/>
  <c r="G7296" i="28"/>
  <c r="F7296" i="28"/>
  <c r="G7295" i="28"/>
  <c r="F7295" i="28"/>
  <c r="G7294" i="28"/>
  <c r="F7294" i="28"/>
  <c r="G7293" i="28"/>
  <c r="F7293" i="28"/>
  <c r="G7292" i="28"/>
  <c r="F7292" i="28"/>
  <c r="G7291" i="28"/>
  <c r="F7291" i="28"/>
  <c r="G7290" i="28"/>
  <c r="F7290" i="28"/>
  <c r="G7289" i="28"/>
  <c r="F7289" i="28"/>
  <c r="G7288" i="28"/>
  <c r="F7288" i="28"/>
  <c r="G7287" i="28"/>
  <c r="F7287" i="28"/>
  <c r="G7286" i="28"/>
  <c r="F7286" i="28"/>
  <c r="G7285" i="28"/>
  <c r="F7285" i="28"/>
  <c r="G7284" i="28"/>
  <c r="F7284" i="28"/>
  <c r="G7283" i="28"/>
  <c r="F7283" i="28"/>
  <c r="G7282" i="28"/>
  <c r="F7282" i="28"/>
  <c r="G7281" i="28"/>
  <c r="F7281" i="28"/>
  <c r="G7280" i="28"/>
  <c r="F7280" i="28"/>
  <c r="G7279" i="28"/>
  <c r="F7279" i="28"/>
  <c r="G7278" i="28"/>
  <c r="F7278" i="28"/>
  <c r="G7277" i="28"/>
  <c r="F7277" i="28"/>
  <c r="G7276" i="28"/>
  <c r="F7276" i="28"/>
  <c r="G7275" i="28"/>
  <c r="F7275" i="28"/>
  <c r="G7274" i="28"/>
  <c r="F7274" i="28"/>
  <c r="G7273" i="28"/>
  <c r="F7273" i="28"/>
  <c r="G7272" i="28"/>
  <c r="F7272" i="28"/>
  <c r="G7271" i="28"/>
  <c r="F7271" i="28"/>
  <c r="G7270" i="28"/>
  <c r="F7270" i="28"/>
  <c r="G7269" i="28"/>
  <c r="F7269" i="28"/>
  <c r="G7268" i="28"/>
  <c r="F7268" i="28"/>
  <c r="G7267" i="28"/>
  <c r="F7267" i="28"/>
  <c r="G7266" i="28"/>
  <c r="F7266" i="28"/>
  <c r="G7265" i="28"/>
  <c r="F7265" i="28"/>
  <c r="G7264" i="28"/>
  <c r="F7264" i="28"/>
  <c r="G7263" i="28"/>
  <c r="F7263" i="28"/>
  <c r="G7262" i="28"/>
  <c r="F7262" i="28"/>
  <c r="G7261" i="28"/>
  <c r="F7261" i="28"/>
  <c r="G7260" i="28"/>
  <c r="F7260" i="28"/>
  <c r="G7259" i="28"/>
  <c r="F7259" i="28"/>
  <c r="G7258" i="28"/>
  <c r="F7258" i="28"/>
  <c r="G7257" i="28"/>
  <c r="F7257" i="28"/>
  <c r="G7256" i="28"/>
  <c r="F7256" i="28"/>
  <c r="G7255" i="28"/>
  <c r="F7255" i="28"/>
  <c r="G7254" i="28"/>
  <c r="F7254" i="28"/>
  <c r="G7253" i="28"/>
  <c r="F7253" i="28"/>
  <c r="G7252" i="28"/>
  <c r="F7252" i="28"/>
  <c r="G7251" i="28"/>
  <c r="F7251" i="28"/>
  <c r="G7250" i="28"/>
  <c r="F7250" i="28"/>
  <c r="G7249" i="28"/>
  <c r="F7249" i="28"/>
  <c r="G7248" i="28"/>
  <c r="F7248" i="28"/>
  <c r="G7247" i="28"/>
  <c r="F7247" i="28"/>
  <c r="G7246" i="28"/>
  <c r="F7246" i="28"/>
  <c r="G7245" i="28"/>
  <c r="F7245" i="28"/>
  <c r="G7244" i="28"/>
  <c r="F7244" i="28"/>
  <c r="G7243" i="28"/>
  <c r="F7243" i="28"/>
  <c r="G7242" i="28"/>
  <c r="F7242" i="28"/>
  <c r="G7241" i="28"/>
  <c r="F7241" i="28"/>
  <c r="G7240" i="28"/>
  <c r="F7240" i="28"/>
  <c r="G7239" i="28"/>
  <c r="F7239" i="28"/>
  <c r="G7238" i="28"/>
  <c r="F7238" i="28"/>
  <c r="G7237" i="28"/>
  <c r="F7237" i="28"/>
  <c r="G7236" i="28"/>
  <c r="F7236" i="28"/>
  <c r="G7235" i="28"/>
  <c r="F7235" i="28"/>
  <c r="G7234" i="28"/>
  <c r="F7234" i="28"/>
  <c r="G7233" i="28"/>
  <c r="F7233" i="28"/>
  <c r="G7232" i="28"/>
  <c r="F7232" i="28"/>
  <c r="G7231" i="28"/>
  <c r="F7231" i="28"/>
  <c r="G7230" i="28"/>
  <c r="F7230" i="28"/>
  <c r="G7229" i="28"/>
  <c r="F7229" i="28"/>
  <c r="G7228" i="28"/>
  <c r="F7228" i="28"/>
  <c r="G7227" i="28"/>
  <c r="F7227" i="28"/>
  <c r="G7226" i="28"/>
  <c r="F7226" i="28"/>
  <c r="G7225" i="28"/>
  <c r="F7225" i="28"/>
  <c r="G7224" i="28"/>
  <c r="F7224" i="28"/>
  <c r="G7223" i="28"/>
  <c r="F7223" i="28"/>
  <c r="G7222" i="28"/>
  <c r="F7222" i="28"/>
  <c r="G7221" i="28"/>
  <c r="F7221" i="28"/>
  <c r="G7220" i="28"/>
  <c r="F7220" i="28"/>
  <c r="G7219" i="28"/>
  <c r="F7219" i="28"/>
  <c r="G7218" i="28"/>
  <c r="F7218" i="28"/>
  <c r="G7217" i="28"/>
  <c r="F7217" i="28"/>
  <c r="G7216" i="28"/>
  <c r="F7216" i="28"/>
  <c r="G7215" i="28"/>
  <c r="F7215" i="28"/>
  <c r="G7214" i="28"/>
  <c r="F7214" i="28"/>
  <c r="G7213" i="28"/>
  <c r="F7213" i="28"/>
  <c r="G7212" i="28"/>
  <c r="F7212" i="28"/>
  <c r="G7211" i="28"/>
  <c r="F7211" i="28"/>
  <c r="G7210" i="28"/>
  <c r="F7210" i="28"/>
  <c r="G7209" i="28"/>
  <c r="F7209" i="28"/>
  <c r="G7208" i="28"/>
  <c r="F7208" i="28"/>
  <c r="G7207" i="28"/>
  <c r="F7207" i="28"/>
  <c r="G7206" i="28"/>
  <c r="F7206" i="28"/>
  <c r="G7205" i="28"/>
  <c r="F7205" i="28"/>
  <c r="G7204" i="28"/>
  <c r="F7204" i="28"/>
  <c r="G7203" i="28"/>
  <c r="F7203" i="28"/>
  <c r="G7202" i="28"/>
  <c r="F7202" i="28"/>
  <c r="G7201" i="28"/>
  <c r="F7201" i="28"/>
  <c r="G7200" i="28"/>
  <c r="F7200" i="28"/>
  <c r="G7199" i="28"/>
  <c r="F7199" i="28"/>
  <c r="G7198" i="28"/>
  <c r="F7198" i="28"/>
  <c r="G7197" i="28"/>
  <c r="F7197" i="28"/>
  <c r="G7196" i="28"/>
  <c r="F7196" i="28"/>
  <c r="G7195" i="28"/>
  <c r="F7195" i="28"/>
  <c r="G7194" i="28"/>
  <c r="F7194" i="28"/>
  <c r="G7193" i="28"/>
  <c r="F7193" i="28"/>
  <c r="G7192" i="28"/>
  <c r="F7192" i="28"/>
  <c r="G7191" i="28"/>
  <c r="F7191" i="28"/>
  <c r="G7190" i="28"/>
  <c r="F7190" i="28"/>
  <c r="G7189" i="28"/>
  <c r="F7189" i="28"/>
  <c r="G7188" i="28"/>
  <c r="F7188" i="28"/>
  <c r="G7187" i="28"/>
  <c r="F7187" i="28"/>
  <c r="G7186" i="28"/>
  <c r="F7186" i="28"/>
  <c r="G7185" i="28"/>
  <c r="F7185" i="28"/>
  <c r="G7184" i="28"/>
  <c r="F7184" i="28"/>
  <c r="G7183" i="28"/>
  <c r="F7183" i="28"/>
  <c r="G7182" i="28"/>
  <c r="F7182" i="28"/>
  <c r="G7181" i="28"/>
  <c r="F7181" i="28"/>
  <c r="G7180" i="28"/>
  <c r="F7180" i="28"/>
  <c r="G7179" i="28"/>
  <c r="F7179" i="28"/>
  <c r="G7178" i="28"/>
  <c r="F7178" i="28"/>
  <c r="G7177" i="28"/>
  <c r="F7177" i="28"/>
  <c r="G7176" i="28"/>
  <c r="F7176" i="28"/>
  <c r="G7175" i="28"/>
  <c r="F7175" i="28"/>
  <c r="G7174" i="28"/>
  <c r="F7174" i="28"/>
  <c r="G7173" i="28"/>
  <c r="F7173" i="28"/>
  <c r="G7172" i="28"/>
  <c r="F7172" i="28"/>
  <c r="G7171" i="28"/>
  <c r="F7171" i="28"/>
  <c r="G7170" i="28"/>
  <c r="F7170" i="28"/>
  <c r="G7169" i="28"/>
  <c r="F7169" i="28"/>
  <c r="G7168" i="28"/>
  <c r="F7168" i="28"/>
  <c r="G7167" i="28"/>
  <c r="F7167" i="28"/>
  <c r="G7166" i="28"/>
  <c r="F7166" i="28"/>
  <c r="G7165" i="28"/>
  <c r="F7165" i="28"/>
  <c r="G7164" i="28"/>
  <c r="F7164" i="28"/>
  <c r="G7163" i="28"/>
  <c r="F7163" i="28"/>
  <c r="G7162" i="28"/>
  <c r="F7162" i="28"/>
  <c r="G7161" i="28"/>
  <c r="F7161" i="28"/>
  <c r="G7160" i="28"/>
  <c r="F7160" i="28"/>
  <c r="G7159" i="28"/>
  <c r="F7159" i="28"/>
  <c r="G7158" i="28"/>
  <c r="F7158" i="28"/>
  <c r="G7157" i="28"/>
  <c r="F7157" i="28"/>
  <c r="G7156" i="28"/>
  <c r="F7156" i="28"/>
  <c r="G7155" i="28"/>
  <c r="F7155" i="28"/>
  <c r="G7154" i="28"/>
  <c r="F7154" i="28"/>
  <c r="G7153" i="28"/>
  <c r="F7153" i="28"/>
  <c r="G7152" i="28"/>
  <c r="F7152" i="28"/>
  <c r="G7151" i="28"/>
  <c r="F7151" i="28"/>
  <c r="G7150" i="28"/>
  <c r="F7150" i="28"/>
  <c r="G7149" i="28"/>
  <c r="F7149" i="28"/>
  <c r="G7148" i="28"/>
  <c r="F7148" i="28"/>
  <c r="G7147" i="28"/>
  <c r="F7147" i="28"/>
  <c r="G7146" i="28"/>
  <c r="F7146" i="28"/>
  <c r="G7145" i="28"/>
  <c r="F7145" i="28"/>
  <c r="G7144" i="28"/>
  <c r="F7144" i="28"/>
  <c r="G7143" i="28"/>
  <c r="F7143" i="28"/>
  <c r="G7142" i="28"/>
  <c r="F7142" i="28"/>
  <c r="G7141" i="28"/>
  <c r="F7141" i="28"/>
  <c r="G7140" i="28"/>
  <c r="F7140" i="28"/>
  <c r="G7139" i="28"/>
  <c r="F7139" i="28"/>
  <c r="G7138" i="28"/>
  <c r="F7138" i="28"/>
  <c r="G7137" i="28"/>
  <c r="F7137" i="28"/>
  <c r="G7136" i="28"/>
  <c r="F7136" i="28"/>
  <c r="G7135" i="28"/>
  <c r="F7135" i="28"/>
  <c r="G7134" i="28"/>
  <c r="F7134" i="28"/>
  <c r="G7133" i="28"/>
  <c r="F7133" i="28"/>
  <c r="G7132" i="28"/>
  <c r="F7132" i="28"/>
  <c r="G7131" i="28"/>
  <c r="F7131" i="28"/>
  <c r="G7130" i="28"/>
  <c r="F7130" i="28"/>
  <c r="G7129" i="28"/>
  <c r="F7129" i="28"/>
  <c r="G7128" i="28"/>
  <c r="F7128" i="28"/>
  <c r="G7127" i="28"/>
  <c r="F7127" i="28"/>
  <c r="G7126" i="28"/>
  <c r="F7126" i="28"/>
  <c r="G7125" i="28"/>
  <c r="F7125" i="28"/>
  <c r="G7124" i="28"/>
  <c r="F7124" i="28"/>
  <c r="G7123" i="28"/>
  <c r="F7123" i="28"/>
  <c r="G7122" i="28"/>
  <c r="F7122" i="28"/>
  <c r="G7121" i="28"/>
  <c r="F7121" i="28"/>
  <c r="G7120" i="28"/>
  <c r="F7120" i="28"/>
  <c r="G7119" i="28"/>
  <c r="F7119" i="28"/>
  <c r="G7118" i="28"/>
  <c r="F7118" i="28"/>
  <c r="G7117" i="28"/>
  <c r="F7117" i="28"/>
  <c r="G7116" i="28"/>
  <c r="F7116" i="28"/>
  <c r="G7115" i="28"/>
  <c r="F7115" i="28"/>
  <c r="G7114" i="28"/>
  <c r="F7114" i="28"/>
  <c r="G7113" i="28"/>
  <c r="F7113" i="28"/>
  <c r="G7112" i="28"/>
  <c r="F7112" i="28"/>
  <c r="G7111" i="28"/>
  <c r="F7111" i="28"/>
  <c r="G7110" i="28"/>
  <c r="F7110" i="28"/>
  <c r="G7109" i="28"/>
  <c r="F7109" i="28"/>
  <c r="G7108" i="28"/>
  <c r="F7108" i="28"/>
  <c r="G7107" i="28"/>
  <c r="F7107" i="28"/>
  <c r="G7106" i="28"/>
  <c r="F7106" i="28"/>
  <c r="G7105" i="28"/>
  <c r="F7105" i="28"/>
  <c r="G7104" i="28"/>
  <c r="F7104" i="28"/>
  <c r="G7103" i="28"/>
  <c r="F7103" i="28"/>
  <c r="G7102" i="28"/>
  <c r="F7102" i="28"/>
  <c r="G7101" i="28"/>
  <c r="F7101" i="28"/>
  <c r="G7100" i="28"/>
  <c r="F7100" i="28"/>
  <c r="G7099" i="28"/>
  <c r="F7099" i="28"/>
  <c r="G7098" i="28"/>
  <c r="F7098" i="28"/>
  <c r="G7097" i="28"/>
  <c r="F7097" i="28"/>
  <c r="G7096" i="28"/>
  <c r="F7096" i="28"/>
  <c r="G7095" i="28"/>
  <c r="F7095" i="28"/>
  <c r="G7094" i="28"/>
  <c r="F7094" i="28"/>
  <c r="G7093" i="28"/>
  <c r="F7093" i="28"/>
  <c r="G7092" i="28"/>
  <c r="F7092" i="28"/>
  <c r="G7091" i="28"/>
  <c r="F7091" i="28"/>
  <c r="G7090" i="28"/>
  <c r="F7090" i="28"/>
  <c r="G7089" i="28"/>
  <c r="F7089" i="28"/>
  <c r="G7088" i="28"/>
  <c r="F7088" i="28"/>
  <c r="G7087" i="28"/>
  <c r="F7087" i="28"/>
  <c r="G7086" i="28"/>
  <c r="F7086" i="28"/>
  <c r="G7085" i="28"/>
  <c r="F7085" i="28"/>
  <c r="G7084" i="28"/>
  <c r="F7084" i="28"/>
  <c r="G7083" i="28"/>
  <c r="F7083" i="28"/>
  <c r="G7082" i="28"/>
  <c r="F7082" i="28"/>
  <c r="G7081" i="28"/>
  <c r="F7081" i="28"/>
  <c r="G7080" i="28"/>
  <c r="F7080" i="28"/>
  <c r="G7079" i="28"/>
  <c r="F7079" i="28"/>
  <c r="G7078" i="28"/>
  <c r="F7078" i="28"/>
  <c r="G7077" i="28"/>
  <c r="F7077" i="28"/>
  <c r="G7076" i="28"/>
  <c r="F7076" i="28"/>
  <c r="G7075" i="28"/>
  <c r="F7075" i="28"/>
  <c r="G7074" i="28"/>
  <c r="F7074" i="28"/>
  <c r="G7073" i="28"/>
  <c r="F7073" i="28"/>
  <c r="G7072" i="28"/>
  <c r="F7072" i="28"/>
  <c r="G7071" i="28"/>
  <c r="F7071" i="28"/>
  <c r="G7070" i="28"/>
  <c r="F7070" i="28"/>
  <c r="G7069" i="28"/>
  <c r="F7069" i="28"/>
  <c r="G7068" i="28"/>
  <c r="F7068" i="28"/>
  <c r="G7067" i="28"/>
  <c r="F7067" i="28"/>
  <c r="G7066" i="28"/>
  <c r="F7066" i="28"/>
  <c r="G7065" i="28"/>
  <c r="F7065" i="28"/>
  <c r="G7064" i="28"/>
  <c r="F7064" i="28"/>
  <c r="G7063" i="28"/>
  <c r="F7063" i="28"/>
  <c r="G7062" i="28"/>
  <c r="F7062" i="28"/>
  <c r="G7061" i="28"/>
  <c r="F7061" i="28"/>
  <c r="G7060" i="28"/>
  <c r="F7060" i="28"/>
  <c r="G7059" i="28"/>
  <c r="F7059" i="28"/>
  <c r="G7058" i="28"/>
  <c r="F7058" i="28"/>
  <c r="G7057" i="28"/>
  <c r="F7057" i="28"/>
  <c r="G7056" i="28"/>
  <c r="F7056" i="28"/>
  <c r="G7055" i="28"/>
  <c r="F7055" i="28"/>
  <c r="G7054" i="28"/>
  <c r="F7054" i="28"/>
  <c r="G7053" i="28"/>
  <c r="F7053" i="28"/>
  <c r="G7052" i="28"/>
  <c r="F7052" i="28"/>
  <c r="G7051" i="28"/>
  <c r="F7051" i="28"/>
  <c r="G7050" i="28"/>
  <c r="F7050" i="28"/>
  <c r="G7049" i="28"/>
  <c r="F7049" i="28"/>
  <c r="G7048" i="28"/>
  <c r="F7048" i="28"/>
  <c r="G7047" i="28"/>
  <c r="F7047" i="28"/>
  <c r="G7046" i="28"/>
  <c r="F7046" i="28"/>
  <c r="G7045" i="28"/>
  <c r="F7045" i="28"/>
  <c r="G7044" i="28"/>
  <c r="F7044" i="28"/>
  <c r="G7043" i="28"/>
  <c r="F7043" i="28"/>
  <c r="G7042" i="28"/>
  <c r="F7042" i="28"/>
  <c r="G7041" i="28"/>
  <c r="F7041" i="28"/>
  <c r="G7040" i="28"/>
  <c r="F7040" i="28"/>
  <c r="G7039" i="28"/>
  <c r="F7039" i="28"/>
  <c r="G7038" i="28"/>
  <c r="F7038" i="28"/>
  <c r="G7037" i="28"/>
  <c r="F7037" i="28"/>
  <c r="G7036" i="28"/>
  <c r="F7036" i="28"/>
  <c r="G7035" i="28"/>
  <c r="F7035" i="28"/>
  <c r="G7034" i="28"/>
  <c r="F7034" i="28"/>
  <c r="G7033" i="28"/>
  <c r="F7033" i="28"/>
  <c r="G7032" i="28"/>
  <c r="F7032" i="28"/>
  <c r="G7031" i="28"/>
  <c r="F7031" i="28"/>
  <c r="G7030" i="28"/>
  <c r="F7030" i="28"/>
  <c r="G7029" i="28"/>
  <c r="F7029" i="28"/>
  <c r="G7028" i="28"/>
  <c r="F7028" i="28"/>
  <c r="G7027" i="28"/>
  <c r="F7027" i="28"/>
  <c r="G7026" i="28"/>
  <c r="F7026" i="28"/>
  <c r="G7025" i="28"/>
  <c r="F7025" i="28"/>
  <c r="G7024" i="28"/>
  <c r="F7024" i="28"/>
  <c r="G7023" i="28"/>
  <c r="F7023" i="28"/>
  <c r="G7022" i="28"/>
  <c r="F7022" i="28"/>
  <c r="G7021" i="28"/>
  <c r="F7021" i="28"/>
  <c r="G7020" i="28"/>
  <c r="F7020" i="28"/>
  <c r="G7019" i="28"/>
  <c r="F7019" i="28"/>
  <c r="G7018" i="28"/>
  <c r="F7018" i="28"/>
  <c r="G7017" i="28"/>
  <c r="F7017" i="28"/>
  <c r="G7016" i="28"/>
  <c r="F7016" i="28"/>
  <c r="G7015" i="28"/>
  <c r="F7015" i="28"/>
  <c r="G7014" i="28"/>
  <c r="F7014" i="28"/>
  <c r="G7013" i="28"/>
  <c r="F7013" i="28"/>
  <c r="G7012" i="28"/>
  <c r="F7012" i="28"/>
  <c r="G7011" i="28"/>
  <c r="F7011" i="28"/>
  <c r="G7010" i="28"/>
  <c r="F7010" i="28"/>
  <c r="G7009" i="28"/>
  <c r="F7009" i="28"/>
  <c r="G7008" i="28"/>
  <c r="F7008" i="28"/>
  <c r="G7007" i="28"/>
  <c r="F7007" i="28"/>
  <c r="G7006" i="28"/>
  <c r="F7006" i="28"/>
  <c r="G7005" i="28"/>
  <c r="F7005" i="28"/>
  <c r="G7004" i="28"/>
  <c r="F7004" i="28"/>
  <c r="G7003" i="28"/>
  <c r="F7003" i="28"/>
  <c r="G7002" i="28"/>
  <c r="F7002" i="28"/>
  <c r="G7001" i="28"/>
  <c r="F7001" i="28"/>
  <c r="G7000" i="28"/>
  <c r="F7000" i="28"/>
  <c r="G6999" i="28"/>
  <c r="F6999" i="28"/>
  <c r="G6998" i="28"/>
  <c r="F6998" i="28"/>
  <c r="G6997" i="28"/>
  <c r="F6997" i="28"/>
  <c r="G6996" i="28"/>
  <c r="F6996" i="28"/>
  <c r="G6995" i="28"/>
  <c r="F6995" i="28"/>
  <c r="G6994" i="28"/>
  <c r="F6994" i="28"/>
  <c r="G6993" i="28"/>
  <c r="F6993" i="28"/>
  <c r="G6992" i="28"/>
  <c r="F6992" i="28"/>
  <c r="G6991" i="28"/>
  <c r="F6991" i="28"/>
  <c r="G6990" i="28"/>
  <c r="F6990" i="28"/>
  <c r="G6989" i="28"/>
  <c r="F6989" i="28"/>
  <c r="G6988" i="28"/>
  <c r="F6988" i="28"/>
  <c r="G6987" i="28"/>
  <c r="F6987" i="28"/>
  <c r="G6986" i="28"/>
  <c r="F6986" i="28"/>
  <c r="G6985" i="28"/>
  <c r="F6985" i="28"/>
  <c r="G6984" i="28"/>
  <c r="F6984" i="28"/>
  <c r="G6983" i="28"/>
  <c r="F6983" i="28"/>
  <c r="G6982" i="28"/>
  <c r="F6982" i="28"/>
  <c r="G6981" i="28"/>
  <c r="F6981" i="28"/>
  <c r="G6980" i="28"/>
  <c r="F6980" i="28"/>
  <c r="G6979" i="28"/>
  <c r="F6979" i="28"/>
  <c r="G6978" i="28"/>
  <c r="F6978" i="28"/>
  <c r="G6977" i="28"/>
  <c r="F6977" i="28"/>
  <c r="G6976" i="28"/>
  <c r="F6976" i="28"/>
  <c r="G6975" i="28"/>
  <c r="F6975" i="28"/>
  <c r="G6974" i="28"/>
  <c r="F6974" i="28"/>
  <c r="G6973" i="28"/>
  <c r="F6973" i="28"/>
  <c r="G6972" i="28"/>
  <c r="F6972" i="28"/>
  <c r="G6971" i="28"/>
  <c r="F6971" i="28"/>
  <c r="G6970" i="28"/>
  <c r="F6970" i="28"/>
  <c r="G6969" i="28"/>
  <c r="F6969" i="28"/>
  <c r="G6968" i="28"/>
  <c r="F6968" i="28"/>
  <c r="G6967" i="28"/>
  <c r="F6967" i="28"/>
  <c r="G6966" i="28"/>
  <c r="F6966" i="28"/>
  <c r="G6965" i="28"/>
  <c r="F6965" i="28"/>
  <c r="G6964" i="28"/>
  <c r="F6964" i="28"/>
  <c r="G6963" i="28"/>
  <c r="F6963" i="28"/>
  <c r="G6962" i="28"/>
  <c r="F6962" i="28"/>
  <c r="G6961" i="28"/>
  <c r="F6961" i="28"/>
  <c r="G6960" i="28"/>
  <c r="F6960" i="28"/>
  <c r="G6959" i="28"/>
  <c r="F6959" i="28"/>
  <c r="G6958" i="28"/>
  <c r="F6958" i="28"/>
  <c r="G6957" i="28"/>
  <c r="F6957" i="28"/>
  <c r="G6956" i="28"/>
  <c r="F6956" i="28"/>
  <c r="G6955" i="28"/>
  <c r="F6955" i="28"/>
  <c r="G6954" i="28"/>
  <c r="F6954" i="28"/>
  <c r="G6953" i="28"/>
  <c r="F6953" i="28"/>
  <c r="G6952" i="28"/>
  <c r="F6952" i="28"/>
  <c r="G6951" i="28"/>
  <c r="F6951" i="28"/>
  <c r="G6950" i="28"/>
  <c r="F6950" i="28"/>
  <c r="G6949" i="28"/>
  <c r="F6949" i="28"/>
  <c r="G6948" i="28"/>
  <c r="F6948" i="28"/>
  <c r="G6947" i="28"/>
  <c r="F6947" i="28"/>
  <c r="G6946" i="28"/>
  <c r="F6946" i="28"/>
  <c r="G6945" i="28"/>
  <c r="F6945" i="28"/>
  <c r="G6944" i="28"/>
  <c r="F6944" i="28"/>
  <c r="G6943" i="28"/>
  <c r="F6943" i="28"/>
  <c r="G6942" i="28"/>
  <c r="F6942" i="28"/>
  <c r="G6941" i="28"/>
  <c r="F6941" i="28"/>
  <c r="G6940" i="28"/>
  <c r="F6940" i="28"/>
  <c r="G6939" i="28"/>
  <c r="F6939" i="28"/>
  <c r="G6938" i="28"/>
  <c r="F6938" i="28"/>
  <c r="G6937" i="28"/>
  <c r="F6937" i="28"/>
  <c r="G6936" i="28"/>
  <c r="F6936" i="28"/>
  <c r="G6935" i="28"/>
  <c r="F6935" i="28"/>
  <c r="G6934" i="28"/>
  <c r="F6934" i="28"/>
  <c r="G6933" i="28"/>
  <c r="F6933" i="28"/>
  <c r="G6932" i="28"/>
  <c r="F6932" i="28"/>
  <c r="G6931" i="28"/>
  <c r="F6931" i="28"/>
  <c r="G6930" i="28"/>
  <c r="F6930" i="28"/>
  <c r="G6929" i="28"/>
  <c r="F6929" i="28"/>
  <c r="G6928" i="28"/>
  <c r="F6928" i="28"/>
  <c r="G6927" i="28"/>
  <c r="F6927" i="28"/>
  <c r="G6926" i="28"/>
  <c r="F6926" i="28"/>
  <c r="G6925" i="28"/>
  <c r="F6925" i="28"/>
  <c r="G6924" i="28"/>
  <c r="F6924" i="28"/>
  <c r="G6923" i="28"/>
  <c r="F6923" i="28"/>
  <c r="G6922" i="28"/>
  <c r="F6922" i="28"/>
  <c r="G6921" i="28"/>
  <c r="F6921" i="28"/>
  <c r="G6920" i="28"/>
  <c r="F6920" i="28"/>
  <c r="G6919" i="28"/>
  <c r="F6919" i="28"/>
  <c r="G6918" i="28"/>
  <c r="F6918" i="28"/>
  <c r="G6917" i="28"/>
  <c r="F6917" i="28"/>
  <c r="G6916" i="28"/>
  <c r="F6916" i="28"/>
  <c r="G6915" i="28"/>
  <c r="F6915" i="28"/>
  <c r="G6914" i="28"/>
  <c r="F6914" i="28"/>
  <c r="G6913" i="28"/>
  <c r="F6913" i="28"/>
  <c r="G6912" i="28"/>
  <c r="F6912" i="28"/>
  <c r="G6911" i="28"/>
  <c r="F6911" i="28"/>
  <c r="G6910" i="28"/>
  <c r="F6910" i="28"/>
  <c r="G6909" i="28"/>
  <c r="F6909" i="28"/>
  <c r="G6908" i="28"/>
  <c r="F6908" i="28"/>
  <c r="G6907" i="28"/>
  <c r="F6907" i="28"/>
  <c r="G6906" i="28"/>
  <c r="F6906" i="28"/>
  <c r="G6905" i="28"/>
  <c r="F6905" i="28"/>
  <c r="G6904" i="28"/>
  <c r="F6904" i="28"/>
  <c r="G6903" i="28"/>
  <c r="F6903" i="28"/>
  <c r="G6902" i="28"/>
  <c r="F6902" i="28"/>
  <c r="G6901" i="28"/>
  <c r="F6901" i="28"/>
  <c r="G6900" i="28"/>
  <c r="F6900" i="28"/>
  <c r="G6899" i="28"/>
  <c r="F6899" i="28"/>
  <c r="G6898" i="28"/>
  <c r="F6898" i="28"/>
  <c r="G6897" i="28"/>
  <c r="F6897" i="28"/>
  <c r="G6896" i="28"/>
  <c r="F6896" i="28"/>
  <c r="G6895" i="28"/>
  <c r="F6895" i="28"/>
  <c r="G6894" i="28"/>
  <c r="F6894" i="28"/>
  <c r="G6893" i="28"/>
  <c r="F6893" i="28"/>
  <c r="G6892" i="28"/>
  <c r="F6892" i="28"/>
  <c r="G6891" i="28"/>
  <c r="F6891" i="28"/>
  <c r="G6890" i="28"/>
  <c r="F6890" i="28"/>
  <c r="G6889" i="28"/>
  <c r="F6889" i="28"/>
  <c r="G6888" i="28"/>
  <c r="F6888" i="28"/>
  <c r="G6887" i="28"/>
  <c r="F6887" i="28"/>
  <c r="G6886" i="28"/>
  <c r="F6886" i="28"/>
  <c r="G6885" i="28"/>
  <c r="F6885" i="28"/>
  <c r="G6884" i="28"/>
  <c r="F6884" i="28"/>
  <c r="G6883" i="28"/>
  <c r="F6883" i="28"/>
  <c r="G6882" i="28"/>
  <c r="F6882" i="28"/>
  <c r="G6881" i="28"/>
  <c r="F6881" i="28"/>
  <c r="G6880" i="28"/>
  <c r="F6880" i="28"/>
  <c r="G6879" i="28"/>
  <c r="F6879" i="28"/>
  <c r="G6878" i="28"/>
  <c r="F6878" i="28"/>
  <c r="G6877" i="28"/>
  <c r="F6877" i="28"/>
  <c r="G6876" i="28"/>
  <c r="F6876" i="28"/>
  <c r="G6875" i="28"/>
  <c r="F6875" i="28"/>
  <c r="G6874" i="28"/>
  <c r="F6874" i="28"/>
  <c r="G6873" i="28"/>
  <c r="F6873" i="28"/>
  <c r="G6872" i="28"/>
  <c r="F6872" i="28"/>
  <c r="G6871" i="28"/>
  <c r="F6871" i="28"/>
  <c r="G6870" i="28"/>
  <c r="F6870" i="28"/>
  <c r="G6869" i="28"/>
  <c r="F6869" i="28"/>
  <c r="G6868" i="28"/>
  <c r="F6868" i="28"/>
  <c r="G6867" i="28"/>
  <c r="F6867" i="28"/>
  <c r="G6866" i="28"/>
  <c r="F6866" i="28"/>
  <c r="G6865" i="28"/>
  <c r="F6865" i="28"/>
  <c r="G6864" i="28"/>
  <c r="F6864" i="28"/>
  <c r="G6863" i="28"/>
  <c r="F6863" i="28"/>
  <c r="G6862" i="28"/>
  <c r="F6862" i="28"/>
  <c r="G6861" i="28"/>
  <c r="F6861" i="28"/>
  <c r="G6860" i="28"/>
  <c r="F6860" i="28"/>
  <c r="G6859" i="28"/>
  <c r="F6859" i="28"/>
  <c r="G6858" i="28"/>
  <c r="F6858" i="28"/>
  <c r="G6857" i="28"/>
  <c r="F6857" i="28"/>
  <c r="G6856" i="28"/>
  <c r="F6856" i="28"/>
  <c r="G6855" i="28"/>
  <c r="F6855" i="28"/>
  <c r="G6854" i="28"/>
  <c r="F6854" i="28"/>
  <c r="G6853" i="28"/>
  <c r="F6853" i="28"/>
  <c r="G6852" i="28"/>
  <c r="F6852" i="28"/>
  <c r="G6851" i="28"/>
  <c r="F6851" i="28"/>
  <c r="G6850" i="28"/>
  <c r="F6850" i="28"/>
  <c r="G6849" i="28"/>
  <c r="F6849" i="28"/>
  <c r="G6848" i="28"/>
  <c r="F6848" i="28"/>
  <c r="G6847" i="28"/>
  <c r="F6847" i="28"/>
  <c r="G6846" i="28"/>
  <c r="F6846" i="28"/>
  <c r="G6845" i="28"/>
  <c r="F6845" i="28"/>
  <c r="G6844" i="28"/>
  <c r="F6844" i="28"/>
  <c r="G6843" i="28"/>
  <c r="F6843" i="28"/>
  <c r="G6842" i="28"/>
  <c r="F6842" i="28"/>
  <c r="G6841" i="28"/>
  <c r="F6841" i="28"/>
  <c r="G6840" i="28"/>
  <c r="F6840" i="28"/>
  <c r="G6839" i="28"/>
  <c r="F6839" i="28"/>
  <c r="G6838" i="28"/>
  <c r="F6838" i="28"/>
  <c r="G6837" i="28"/>
  <c r="F6837" i="28"/>
  <c r="G6836" i="28"/>
  <c r="F6836" i="28"/>
  <c r="G6835" i="28"/>
  <c r="F6835" i="28"/>
  <c r="G6834" i="28"/>
  <c r="F6834" i="28"/>
  <c r="G6833" i="28"/>
  <c r="F6833" i="28"/>
  <c r="G6832" i="28"/>
  <c r="F6832" i="28"/>
  <c r="G6831" i="28"/>
  <c r="F6831" i="28"/>
  <c r="G6830" i="28"/>
  <c r="F6830" i="28"/>
  <c r="G6829" i="28"/>
  <c r="F6829" i="28"/>
  <c r="G6828" i="28"/>
  <c r="F6828" i="28"/>
  <c r="G6827" i="28"/>
  <c r="F6827" i="28"/>
  <c r="G6826" i="28"/>
  <c r="F6826" i="28"/>
  <c r="G6825" i="28"/>
  <c r="F6825" i="28"/>
  <c r="G6824" i="28"/>
  <c r="F6824" i="28"/>
  <c r="G6823" i="28"/>
  <c r="F6823" i="28"/>
  <c r="G6822" i="28"/>
  <c r="F6822" i="28"/>
  <c r="G6821" i="28"/>
  <c r="F6821" i="28"/>
  <c r="G6820" i="28"/>
  <c r="F6820" i="28"/>
  <c r="G6819" i="28"/>
  <c r="F6819" i="28"/>
  <c r="G6818" i="28"/>
  <c r="F6818" i="28"/>
  <c r="G6817" i="28"/>
  <c r="F6817" i="28"/>
  <c r="G6816" i="28"/>
  <c r="F6816" i="28"/>
  <c r="G6815" i="28"/>
  <c r="F6815" i="28"/>
  <c r="G6814" i="28"/>
  <c r="F6814" i="28"/>
  <c r="G6813" i="28"/>
  <c r="F6813" i="28"/>
  <c r="G6812" i="28"/>
  <c r="F6812" i="28"/>
  <c r="G6811" i="28"/>
  <c r="F6811" i="28"/>
  <c r="G6810" i="28"/>
  <c r="F6810" i="28"/>
  <c r="G6809" i="28"/>
  <c r="F6809" i="28"/>
  <c r="G6808" i="28"/>
  <c r="F6808" i="28"/>
  <c r="G6807" i="28"/>
  <c r="F6807" i="28"/>
  <c r="G6806" i="28"/>
  <c r="F6806" i="28"/>
  <c r="G6805" i="28"/>
  <c r="F6805" i="28"/>
  <c r="G6804" i="28"/>
  <c r="F6804" i="28"/>
  <c r="G6803" i="28"/>
  <c r="F6803" i="28"/>
  <c r="G6802" i="28"/>
  <c r="F6802" i="28"/>
  <c r="G6801" i="28"/>
  <c r="F6801" i="28"/>
  <c r="G6800" i="28"/>
  <c r="F6800" i="28"/>
  <c r="G6799" i="28"/>
  <c r="F6799" i="28"/>
  <c r="G6798" i="28"/>
  <c r="F6798" i="28"/>
  <c r="G6797" i="28"/>
  <c r="F6797" i="28"/>
  <c r="G6796" i="28"/>
  <c r="F6796" i="28"/>
  <c r="G6795" i="28"/>
  <c r="F6795" i="28"/>
  <c r="G6794" i="28"/>
  <c r="F6794" i="28"/>
  <c r="G6793" i="28"/>
  <c r="F6793" i="28"/>
  <c r="G6792" i="28"/>
  <c r="F6792" i="28"/>
  <c r="G6791" i="28"/>
  <c r="F6791" i="28"/>
  <c r="G6790" i="28"/>
  <c r="F6790" i="28"/>
  <c r="G6789" i="28"/>
  <c r="F6789" i="28"/>
  <c r="G6788" i="28"/>
  <c r="F6788" i="28"/>
  <c r="G6787" i="28"/>
  <c r="F6787" i="28"/>
  <c r="G6786" i="28"/>
  <c r="F6786" i="28"/>
  <c r="G6785" i="28"/>
  <c r="F6785" i="28"/>
  <c r="G6784" i="28"/>
  <c r="F6784" i="28"/>
  <c r="G6783" i="28"/>
  <c r="F6783" i="28"/>
  <c r="G6782" i="28"/>
  <c r="F6782" i="28"/>
  <c r="G6781" i="28"/>
  <c r="F6781" i="28"/>
  <c r="G6780" i="28"/>
  <c r="F6780" i="28"/>
  <c r="G6779" i="28"/>
  <c r="F6779" i="28"/>
  <c r="G6778" i="28"/>
  <c r="F6778" i="28"/>
  <c r="G6777" i="28"/>
  <c r="F6777" i="28"/>
  <c r="G6776" i="28"/>
  <c r="F6776" i="28"/>
  <c r="G6775" i="28"/>
  <c r="F6775" i="28"/>
  <c r="G6774" i="28"/>
  <c r="F6774" i="28"/>
  <c r="G6773" i="28"/>
  <c r="F6773" i="28"/>
  <c r="G6772" i="28"/>
  <c r="F6772" i="28"/>
  <c r="G6771" i="28"/>
  <c r="F6771" i="28"/>
  <c r="G6770" i="28"/>
  <c r="F6770" i="28"/>
  <c r="G6769" i="28"/>
  <c r="F6769" i="28"/>
  <c r="G6768" i="28"/>
  <c r="F6768" i="28"/>
  <c r="G6767" i="28"/>
  <c r="F6767" i="28"/>
  <c r="G6766" i="28"/>
  <c r="F6766" i="28"/>
  <c r="G6765" i="28"/>
  <c r="F6765" i="28"/>
  <c r="G6764" i="28"/>
  <c r="F6764" i="28"/>
  <c r="G6763" i="28"/>
  <c r="F6763" i="28"/>
  <c r="G6762" i="28"/>
  <c r="F6762" i="28"/>
  <c r="G6761" i="28"/>
  <c r="F6761" i="28"/>
  <c r="G6760" i="28"/>
  <c r="F6760" i="28"/>
  <c r="G6759" i="28"/>
  <c r="F6759" i="28"/>
  <c r="G6758" i="28"/>
  <c r="F6758" i="28"/>
  <c r="G6757" i="28"/>
  <c r="F6757" i="28"/>
  <c r="G6756" i="28"/>
  <c r="F6756" i="28"/>
  <c r="G6755" i="28"/>
  <c r="F6755" i="28"/>
  <c r="G6754" i="28"/>
  <c r="F6754" i="28"/>
  <c r="G6753" i="28"/>
  <c r="F6753" i="28"/>
  <c r="G6752" i="28"/>
  <c r="F6752" i="28"/>
  <c r="G6751" i="28"/>
  <c r="F6751" i="28"/>
  <c r="G6750" i="28"/>
  <c r="F6750" i="28"/>
  <c r="G6749" i="28"/>
  <c r="F6749" i="28"/>
  <c r="G6748" i="28"/>
  <c r="F6748" i="28"/>
  <c r="G6747" i="28"/>
  <c r="F6747" i="28"/>
  <c r="G6746" i="28"/>
  <c r="F6746" i="28"/>
  <c r="G6745" i="28"/>
  <c r="F6745" i="28"/>
  <c r="G6744" i="28"/>
  <c r="F6744" i="28"/>
  <c r="G6743" i="28"/>
  <c r="F6743" i="28"/>
  <c r="G6742" i="28"/>
  <c r="F6742" i="28"/>
  <c r="G6741" i="28"/>
  <c r="F6741" i="28"/>
  <c r="G6740" i="28"/>
  <c r="F6740" i="28"/>
  <c r="G6739" i="28"/>
  <c r="F6739" i="28"/>
  <c r="G6738" i="28"/>
  <c r="F6738" i="28"/>
  <c r="G6737" i="28"/>
  <c r="F6737" i="28"/>
  <c r="G6736" i="28"/>
  <c r="F6736" i="28"/>
  <c r="G6735" i="28"/>
  <c r="F6735" i="28"/>
  <c r="G6734" i="28"/>
  <c r="F6734" i="28"/>
  <c r="G6733" i="28"/>
  <c r="F6733" i="28"/>
  <c r="G6732" i="28"/>
  <c r="F6732" i="28"/>
  <c r="G6731" i="28"/>
  <c r="F6731" i="28"/>
  <c r="G6730" i="28"/>
  <c r="F6730" i="28"/>
  <c r="G6729" i="28"/>
  <c r="F6729" i="28"/>
  <c r="G6728" i="28"/>
  <c r="F6728" i="28"/>
  <c r="G6727" i="28"/>
  <c r="F6727" i="28"/>
  <c r="G6726" i="28"/>
  <c r="F6726" i="28"/>
  <c r="G6725" i="28"/>
  <c r="F6725" i="28"/>
  <c r="G6724" i="28"/>
  <c r="F6724" i="28"/>
  <c r="G6723" i="28"/>
  <c r="F6723" i="28"/>
  <c r="G6722" i="28"/>
  <c r="F6722" i="28"/>
  <c r="G6721" i="28"/>
  <c r="F6721" i="28"/>
  <c r="G6720" i="28"/>
  <c r="F6720" i="28"/>
  <c r="G6719" i="28"/>
  <c r="F6719" i="28"/>
  <c r="G6718" i="28"/>
  <c r="F6718" i="28"/>
  <c r="G6717" i="28"/>
  <c r="F6717" i="28"/>
  <c r="G6716" i="28"/>
  <c r="F6716" i="28"/>
  <c r="G6715" i="28"/>
  <c r="F6715" i="28"/>
  <c r="G6714" i="28"/>
  <c r="F6714" i="28"/>
  <c r="G6713" i="28"/>
  <c r="F6713" i="28"/>
  <c r="G6712" i="28"/>
  <c r="F6712" i="28"/>
  <c r="G6711" i="28"/>
  <c r="F6711" i="28"/>
  <c r="G6710" i="28"/>
  <c r="F6710" i="28"/>
  <c r="G6709" i="28"/>
  <c r="F6709" i="28"/>
  <c r="G6708" i="28"/>
  <c r="F6708" i="28"/>
  <c r="G6707" i="28"/>
  <c r="F6707" i="28"/>
  <c r="G6706" i="28"/>
  <c r="F6706" i="28"/>
  <c r="G6705" i="28"/>
  <c r="F6705" i="28"/>
  <c r="G6704" i="28"/>
  <c r="F6704" i="28"/>
  <c r="G6703" i="28"/>
  <c r="F6703" i="28"/>
  <c r="G6702" i="28"/>
  <c r="F6702" i="28"/>
  <c r="G6701" i="28"/>
  <c r="F6701" i="28"/>
  <c r="G6700" i="28"/>
  <c r="F6700" i="28"/>
  <c r="G6699" i="28"/>
  <c r="F6699" i="28"/>
  <c r="G6698" i="28"/>
  <c r="F6698" i="28"/>
  <c r="G6697" i="28"/>
  <c r="F6697" i="28"/>
  <c r="G6696" i="28"/>
  <c r="F6696" i="28"/>
  <c r="G6695" i="28"/>
  <c r="F6695" i="28"/>
  <c r="G6694" i="28"/>
  <c r="F6694" i="28"/>
  <c r="G6693" i="28"/>
  <c r="F6693" i="28"/>
  <c r="G6692" i="28"/>
  <c r="F6692" i="28"/>
  <c r="G6691" i="28"/>
  <c r="F6691" i="28"/>
  <c r="G6690" i="28"/>
  <c r="F6690" i="28"/>
  <c r="G6689" i="28"/>
  <c r="F6689" i="28"/>
  <c r="G6688" i="28"/>
  <c r="F6688" i="28"/>
  <c r="G6687" i="28"/>
  <c r="F6687" i="28"/>
  <c r="G6686" i="28"/>
  <c r="F6686" i="28"/>
  <c r="G6685" i="28"/>
  <c r="F6685" i="28"/>
  <c r="G6684" i="28"/>
  <c r="F6684" i="28"/>
  <c r="G6683" i="28"/>
  <c r="F6683" i="28"/>
  <c r="G6682" i="28"/>
  <c r="F6682" i="28"/>
  <c r="G6681" i="28"/>
  <c r="F6681" i="28"/>
  <c r="G6680" i="28"/>
  <c r="F6680" i="28"/>
  <c r="G6679" i="28"/>
  <c r="F6679" i="28"/>
  <c r="G6678" i="28"/>
  <c r="F6678" i="28"/>
  <c r="G6677" i="28"/>
  <c r="F6677" i="28"/>
  <c r="G6676" i="28"/>
  <c r="F6676" i="28"/>
  <c r="G6675" i="28"/>
  <c r="F6675" i="28"/>
  <c r="G6674" i="28"/>
  <c r="F6674" i="28"/>
  <c r="G6673" i="28"/>
  <c r="F6673" i="28"/>
  <c r="G6672" i="28"/>
  <c r="F6672" i="28"/>
  <c r="G6671" i="28"/>
  <c r="F6671" i="28"/>
  <c r="G6670" i="28"/>
  <c r="F6670" i="28"/>
  <c r="G6669" i="28"/>
  <c r="F6669" i="28"/>
  <c r="G6668" i="28"/>
  <c r="F6668" i="28"/>
  <c r="G6667" i="28"/>
  <c r="F6667" i="28"/>
  <c r="G6666" i="28"/>
  <c r="F6666" i="28"/>
  <c r="G6665" i="28"/>
  <c r="F6665" i="28"/>
  <c r="G6664" i="28"/>
  <c r="F6664" i="28"/>
  <c r="G6663" i="28"/>
  <c r="F6663" i="28"/>
  <c r="G6662" i="28"/>
  <c r="F6662" i="28"/>
  <c r="G6661" i="28"/>
  <c r="F6661" i="28"/>
  <c r="G6660" i="28"/>
  <c r="F6660" i="28"/>
  <c r="G6659" i="28"/>
  <c r="F6659" i="28"/>
  <c r="G6658" i="28"/>
  <c r="F6658" i="28"/>
  <c r="G6657" i="28"/>
  <c r="F6657" i="28"/>
  <c r="G6656" i="28"/>
  <c r="F6656" i="28"/>
  <c r="G6655" i="28"/>
  <c r="F6655" i="28"/>
  <c r="G6654" i="28"/>
  <c r="F6654" i="28"/>
  <c r="G6653" i="28"/>
  <c r="F6653" i="28"/>
  <c r="G6652" i="28"/>
  <c r="F6652" i="28"/>
  <c r="G6651" i="28"/>
  <c r="F6651" i="28"/>
  <c r="G6650" i="28"/>
  <c r="F6650" i="28"/>
  <c r="G6649" i="28"/>
  <c r="F6649" i="28"/>
  <c r="G6648" i="28"/>
  <c r="F6648" i="28"/>
  <c r="G6647" i="28"/>
  <c r="F6647" i="28"/>
  <c r="G6646" i="28"/>
  <c r="F6646" i="28"/>
  <c r="G6645" i="28"/>
  <c r="F6645" i="28"/>
  <c r="G6644" i="28"/>
  <c r="F6644" i="28"/>
  <c r="G6643" i="28"/>
  <c r="F6643" i="28"/>
  <c r="G6642" i="28"/>
  <c r="F6642" i="28"/>
  <c r="G6641" i="28"/>
  <c r="F6641" i="28"/>
  <c r="G6640" i="28"/>
  <c r="F6640" i="28"/>
  <c r="G6639" i="28"/>
  <c r="F6639" i="28"/>
  <c r="G6638" i="28"/>
  <c r="F6638" i="28"/>
  <c r="G6637" i="28"/>
  <c r="F6637" i="28"/>
  <c r="G6636" i="28"/>
  <c r="F6636" i="28"/>
  <c r="G6635" i="28"/>
  <c r="F6635" i="28"/>
  <c r="G6634" i="28"/>
  <c r="F6634" i="28"/>
  <c r="G6633" i="28"/>
  <c r="F6633" i="28"/>
  <c r="G6632" i="28"/>
  <c r="F6632" i="28"/>
  <c r="G6631" i="28"/>
  <c r="F6631" i="28"/>
  <c r="G6630" i="28"/>
  <c r="F6630" i="28"/>
  <c r="G6629" i="28"/>
  <c r="F6629" i="28"/>
  <c r="G6628" i="28"/>
  <c r="F6628" i="28"/>
  <c r="G6627" i="28"/>
  <c r="F6627" i="28"/>
  <c r="G6626" i="28"/>
  <c r="F6626" i="28"/>
  <c r="G6625" i="28"/>
  <c r="F6625" i="28"/>
  <c r="G6624" i="28"/>
  <c r="F6624" i="28"/>
  <c r="G6623" i="28"/>
  <c r="F6623" i="28"/>
  <c r="G6622" i="28"/>
  <c r="F6622" i="28"/>
  <c r="G6621" i="28"/>
  <c r="F6621" i="28"/>
  <c r="G6620" i="28"/>
  <c r="F6620" i="28"/>
  <c r="G6619" i="28"/>
  <c r="F6619" i="28"/>
  <c r="G6618" i="28"/>
  <c r="F6618" i="28"/>
  <c r="G6617" i="28"/>
  <c r="F6617" i="28"/>
  <c r="G6616" i="28"/>
  <c r="F6616" i="28"/>
  <c r="G6615" i="28"/>
  <c r="F6615" i="28"/>
  <c r="G6614" i="28"/>
  <c r="F6614" i="28"/>
  <c r="G6613" i="28"/>
  <c r="F6613" i="28"/>
  <c r="G6612" i="28"/>
  <c r="F6612" i="28"/>
  <c r="G6611" i="28"/>
  <c r="F6611" i="28"/>
  <c r="G6610" i="28"/>
  <c r="F6610" i="28"/>
  <c r="G6609" i="28"/>
  <c r="F6609" i="28"/>
  <c r="G6608" i="28"/>
  <c r="F6608" i="28"/>
  <c r="G6607" i="28"/>
  <c r="F6607" i="28"/>
  <c r="G6606" i="28"/>
  <c r="F6606" i="28"/>
  <c r="G6605" i="28"/>
  <c r="F6605" i="28"/>
  <c r="G6604" i="28"/>
  <c r="F6604" i="28"/>
  <c r="G6603" i="28"/>
  <c r="F6603" i="28"/>
  <c r="G6602" i="28"/>
  <c r="F6602" i="28"/>
  <c r="G6601" i="28"/>
  <c r="F6601" i="28"/>
  <c r="G6600" i="28"/>
  <c r="F6600" i="28"/>
  <c r="G6599" i="28"/>
  <c r="F6599" i="28"/>
  <c r="G6598" i="28"/>
  <c r="F6598" i="28"/>
  <c r="G6597" i="28"/>
  <c r="F6597" i="28"/>
  <c r="G6596" i="28"/>
  <c r="F6596" i="28"/>
  <c r="G6595" i="28"/>
  <c r="F6595" i="28"/>
  <c r="G6594" i="28"/>
  <c r="F6594" i="28"/>
  <c r="G6593" i="28"/>
  <c r="F6593" i="28"/>
  <c r="G6592" i="28"/>
  <c r="F6592" i="28"/>
  <c r="G6591" i="28"/>
  <c r="F6591" i="28"/>
  <c r="G6590" i="28"/>
  <c r="F6590" i="28"/>
  <c r="G6589" i="28"/>
  <c r="F6589" i="28"/>
  <c r="G6588" i="28"/>
  <c r="F6588" i="28"/>
  <c r="G6587" i="28"/>
  <c r="F6587" i="28"/>
  <c r="G6586" i="28"/>
  <c r="F6586" i="28"/>
  <c r="G6585" i="28"/>
  <c r="F6585" i="28"/>
  <c r="G6584" i="28"/>
  <c r="F6584" i="28"/>
  <c r="G6583" i="28"/>
  <c r="F6583" i="28"/>
  <c r="G6582" i="28"/>
  <c r="F6582" i="28"/>
  <c r="G6581" i="28"/>
  <c r="F6581" i="28"/>
  <c r="G6580" i="28"/>
  <c r="F6580" i="28"/>
  <c r="G6579" i="28"/>
  <c r="F6579" i="28"/>
  <c r="G6578" i="28"/>
  <c r="F6578" i="28"/>
  <c r="G6577" i="28"/>
  <c r="F6577" i="28"/>
  <c r="G6576" i="28"/>
  <c r="F6576" i="28"/>
  <c r="G6575" i="28"/>
  <c r="F6575" i="28"/>
  <c r="G6574" i="28"/>
  <c r="F6574" i="28"/>
  <c r="G6573" i="28"/>
  <c r="F6573" i="28"/>
  <c r="G6572" i="28"/>
  <c r="F6572" i="28"/>
  <c r="G6571" i="28"/>
  <c r="F6571" i="28"/>
  <c r="G6570" i="28"/>
  <c r="F6570" i="28"/>
  <c r="G6569" i="28"/>
  <c r="F6569" i="28"/>
  <c r="G6568" i="28"/>
  <c r="F6568" i="28"/>
  <c r="G6567" i="28"/>
  <c r="F6567" i="28"/>
  <c r="G6566" i="28"/>
  <c r="F6566" i="28"/>
  <c r="G6565" i="28"/>
  <c r="F6565" i="28"/>
  <c r="G6564" i="28"/>
  <c r="F6564" i="28"/>
  <c r="G6563" i="28"/>
  <c r="F6563" i="28"/>
  <c r="G6562" i="28"/>
  <c r="F6562" i="28"/>
  <c r="G6561" i="28"/>
  <c r="F6561" i="28"/>
  <c r="G6560" i="28"/>
  <c r="F6560" i="28"/>
  <c r="G6559" i="28"/>
  <c r="F6559" i="28"/>
  <c r="G6558" i="28"/>
  <c r="F6558" i="28"/>
  <c r="G6557" i="28"/>
  <c r="F6557" i="28"/>
  <c r="G6556" i="28"/>
  <c r="F6556" i="28"/>
  <c r="G6555" i="28"/>
  <c r="F6555" i="28"/>
  <c r="G6554" i="28"/>
  <c r="F6554" i="28"/>
  <c r="G6553" i="28"/>
  <c r="F6553" i="28"/>
  <c r="G6552" i="28"/>
  <c r="F6552" i="28"/>
  <c r="G6551" i="28"/>
  <c r="F6551" i="28"/>
  <c r="G6550" i="28"/>
  <c r="F6550" i="28"/>
  <c r="G6549" i="28"/>
  <c r="F6549" i="28"/>
  <c r="G6548" i="28"/>
  <c r="F6548" i="28"/>
  <c r="G6547" i="28"/>
  <c r="F6547" i="28"/>
  <c r="G6546" i="28"/>
  <c r="F6546" i="28"/>
  <c r="G6545" i="28"/>
  <c r="F6545" i="28"/>
  <c r="G6544" i="28"/>
  <c r="F6544" i="28"/>
  <c r="G6543" i="28"/>
  <c r="F6543" i="28"/>
  <c r="G6542" i="28"/>
  <c r="F6542" i="28"/>
  <c r="G6541" i="28"/>
  <c r="F6541" i="28"/>
  <c r="G6540" i="28"/>
  <c r="F6540" i="28"/>
  <c r="G6539" i="28"/>
  <c r="F6539" i="28"/>
  <c r="G6538" i="28"/>
  <c r="F6538" i="28"/>
  <c r="G6537" i="28"/>
  <c r="F6537" i="28"/>
  <c r="G6536" i="28"/>
  <c r="F6536" i="28"/>
  <c r="G6535" i="28"/>
  <c r="F6535" i="28"/>
  <c r="G6534" i="28"/>
  <c r="F6534" i="28"/>
  <c r="G6533" i="28"/>
  <c r="F6533" i="28"/>
  <c r="G6532" i="28"/>
  <c r="F6532" i="28"/>
  <c r="G6531" i="28"/>
  <c r="F6531" i="28"/>
  <c r="G6530" i="28"/>
  <c r="F6530" i="28"/>
  <c r="G6529" i="28"/>
  <c r="F6529" i="28"/>
  <c r="G6528" i="28"/>
  <c r="F6528" i="28"/>
  <c r="G6527" i="28"/>
  <c r="F6527" i="28"/>
  <c r="G6526" i="28"/>
  <c r="F6526" i="28"/>
  <c r="G6525" i="28"/>
  <c r="F6525" i="28"/>
  <c r="G6524" i="28"/>
  <c r="F6524" i="28"/>
  <c r="G6523" i="28"/>
  <c r="F6523" i="28"/>
  <c r="G6522" i="28"/>
  <c r="F6522" i="28"/>
  <c r="G6521" i="28"/>
  <c r="F6521" i="28"/>
  <c r="G6520" i="28"/>
  <c r="F6520" i="28"/>
  <c r="G6519" i="28"/>
  <c r="F6519" i="28"/>
  <c r="G6518" i="28"/>
  <c r="F6518" i="28"/>
  <c r="G6517" i="28"/>
  <c r="F6517" i="28"/>
  <c r="G6516" i="28"/>
  <c r="F6516" i="28"/>
  <c r="G6515" i="28"/>
  <c r="F6515" i="28"/>
  <c r="G6514" i="28"/>
  <c r="F6514" i="28"/>
  <c r="G6513" i="28"/>
  <c r="F6513" i="28"/>
  <c r="G6512" i="28"/>
  <c r="F6512" i="28"/>
  <c r="G6511" i="28"/>
  <c r="F6511" i="28"/>
  <c r="G6510" i="28"/>
  <c r="F6510" i="28"/>
  <c r="G6509" i="28"/>
  <c r="F6509" i="28"/>
  <c r="G6508" i="28"/>
  <c r="F6508" i="28"/>
  <c r="G6507" i="28"/>
  <c r="F6507" i="28"/>
  <c r="G6506" i="28"/>
  <c r="F6506" i="28"/>
  <c r="G6505" i="28"/>
  <c r="F6505" i="28"/>
  <c r="G6504" i="28"/>
  <c r="F6504" i="28"/>
  <c r="G6503" i="28"/>
  <c r="F6503" i="28"/>
  <c r="G6502" i="28"/>
  <c r="F6502" i="28"/>
  <c r="G6501" i="28"/>
  <c r="F6501" i="28"/>
  <c r="G6500" i="28"/>
  <c r="F6500" i="28"/>
  <c r="G6499" i="28"/>
  <c r="F6499" i="28"/>
  <c r="G6498" i="28"/>
  <c r="F6498" i="28"/>
  <c r="G6497" i="28"/>
  <c r="F6497" i="28"/>
  <c r="G6496" i="28"/>
  <c r="F6496" i="28"/>
  <c r="G6495" i="28"/>
  <c r="F6495" i="28"/>
  <c r="G6494" i="28"/>
  <c r="F6494" i="28"/>
  <c r="G6493" i="28"/>
  <c r="F6493" i="28"/>
  <c r="G6492" i="28"/>
  <c r="F6492" i="28"/>
  <c r="G6491" i="28"/>
  <c r="F6491" i="28"/>
  <c r="G6490" i="28"/>
  <c r="F6490" i="28"/>
  <c r="G6489" i="28"/>
  <c r="F6489" i="28"/>
  <c r="G6488" i="28"/>
  <c r="F6488" i="28"/>
  <c r="G6487" i="28"/>
  <c r="F6487" i="28"/>
  <c r="G6486" i="28"/>
  <c r="F6486" i="28"/>
  <c r="G6485" i="28"/>
  <c r="F6485" i="28"/>
  <c r="G6484" i="28"/>
  <c r="F6484" i="28"/>
  <c r="G6483" i="28"/>
  <c r="F6483" i="28"/>
  <c r="G6482" i="28"/>
  <c r="F6482" i="28"/>
  <c r="G6481" i="28"/>
  <c r="F6481" i="28"/>
  <c r="G6480" i="28"/>
  <c r="F6480" i="28"/>
  <c r="G6479" i="28"/>
  <c r="F6479" i="28"/>
  <c r="G6478" i="28"/>
  <c r="F6478" i="28"/>
  <c r="G6477" i="28"/>
  <c r="F6477" i="28"/>
  <c r="G6476" i="28"/>
  <c r="F6476" i="28"/>
  <c r="G6475" i="28"/>
  <c r="F6475" i="28"/>
  <c r="G6474" i="28"/>
  <c r="F6474" i="28"/>
  <c r="G6473" i="28"/>
  <c r="F6473" i="28"/>
  <c r="G6472" i="28"/>
  <c r="F6472" i="28"/>
  <c r="G6471" i="28"/>
  <c r="F6471" i="28"/>
  <c r="G6470" i="28"/>
  <c r="F6470" i="28"/>
  <c r="G6469" i="28"/>
  <c r="F6469" i="28"/>
  <c r="G6468" i="28"/>
  <c r="F6468" i="28"/>
  <c r="G6467" i="28"/>
  <c r="F6467" i="28"/>
  <c r="G6466" i="28"/>
  <c r="F6466" i="28"/>
  <c r="G6465" i="28"/>
  <c r="F6465" i="28"/>
  <c r="G6464" i="28"/>
  <c r="F6464" i="28"/>
  <c r="G6463" i="28"/>
  <c r="F6463" i="28"/>
  <c r="G6462" i="28"/>
  <c r="F6462" i="28"/>
  <c r="G6461" i="28"/>
  <c r="F6461" i="28"/>
  <c r="G6460" i="28"/>
  <c r="F6460" i="28"/>
  <c r="G6459" i="28"/>
  <c r="F6459" i="28"/>
  <c r="G6458" i="28"/>
  <c r="F6458" i="28"/>
  <c r="G6457" i="28"/>
  <c r="F6457" i="28"/>
  <c r="G6456" i="28"/>
  <c r="F6456" i="28"/>
  <c r="G6455" i="28"/>
  <c r="F6455" i="28"/>
  <c r="G6454" i="28"/>
  <c r="F6454" i="28"/>
  <c r="G6453" i="28"/>
  <c r="F6453" i="28"/>
  <c r="G6452" i="28"/>
  <c r="F6452" i="28"/>
  <c r="G6451" i="28"/>
  <c r="F6451" i="28"/>
  <c r="G6450" i="28"/>
  <c r="F6450" i="28"/>
  <c r="G6449" i="28"/>
  <c r="F6449" i="28"/>
  <c r="G6448" i="28"/>
  <c r="F6448" i="28"/>
  <c r="G6447" i="28"/>
  <c r="F6447" i="28"/>
  <c r="G6446" i="28"/>
  <c r="F6446" i="28"/>
  <c r="G6445" i="28"/>
  <c r="F6445" i="28"/>
  <c r="G6444" i="28"/>
  <c r="F6444" i="28"/>
  <c r="G6443" i="28"/>
  <c r="F6443" i="28"/>
  <c r="G6442" i="28"/>
  <c r="F6442" i="28"/>
  <c r="G6441" i="28"/>
  <c r="F6441" i="28"/>
  <c r="G6440" i="28"/>
  <c r="F6440" i="28"/>
  <c r="G6439" i="28"/>
  <c r="F6439" i="28"/>
  <c r="G6438" i="28"/>
  <c r="F6438" i="28"/>
  <c r="G6437" i="28"/>
  <c r="F6437" i="28"/>
  <c r="G6436" i="28"/>
  <c r="F6436" i="28"/>
  <c r="G6435" i="28"/>
  <c r="F6435" i="28"/>
  <c r="G6434" i="28"/>
  <c r="F6434" i="28"/>
  <c r="G6433" i="28"/>
  <c r="F6433" i="28"/>
  <c r="G6432" i="28"/>
  <c r="F6432" i="28"/>
  <c r="G6431" i="28"/>
  <c r="F6431" i="28"/>
  <c r="G6430" i="28"/>
  <c r="F6430" i="28"/>
  <c r="G6429" i="28"/>
  <c r="F6429" i="28"/>
  <c r="G6428" i="28"/>
  <c r="F6428" i="28"/>
  <c r="G6427" i="28"/>
  <c r="F6427" i="28"/>
  <c r="G6426" i="28"/>
  <c r="F6426" i="28"/>
  <c r="G6425" i="28"/>
  <c r="F6425" i="28"/>
  <c r="G6424" i="28"/>
  <c r="F6424" i="28"/>
  <c r="G6423" i="28"/>
  <c r="F6423" i="28"/>
  <c r="G6422" i="28"/>
  <c r="F6422" i="28"/>
  <c r="G6421" i="28"/>
  <c r="F6421" i="28"/>
  <c r="G6420" i="28"/>
  <c r="F6420" i="28"/>
  <c r="G6419" i="28"/>
  <c r="F6419" i="28"/>
  <c r="G6418" i="28"/>
  <c r="F6418" i="28"/>
  <c r="G6417" i="28"/>
  <c r="F6417" i="28"/>
  <c r="G6416" i="28"/>
  <c r="F6416" i="28"/>
  <c r="G6415" i="28"/>
  <c r="F6415" i="28"/>
  <c r="G6414" i="28"/>
  <c r="F6414" i="28"/>
  <c r="G6413" i="28"/>
  <c r="F6413" i="28"/>
  <c r="G6412" i="28"/>
  <c r="F6412" i="28"/>
  <c r="G6411" i="28"/>
  <c r="F6411" i="28"/>
  <c r="G6410" i="28"/>
  <c r="F6410" i="28"/>
  <c r="G6409" i="28"/>
  <c r="F6409" i="28"/>
  <c r="G6408" i="28"/>
  <c r="F6408" i="28"/>
  <c r="G6407" i="28"/>
  <c r="F6407" i="28"/>
  <c r="G6406" i="28"/>
  <c r="F6406" i="28"/>
  <c r="G6405" i="28"/>
  <c r="F6405" i="28"/>
  <c r="G6404" i="28"/>
  <c r="F6404" i="28"/>
  <c r="G6403" i="28"/>
  <c r="F6403" i="28"/>
  <c r="G6402" i="28"/>
  <c r="F6402" i="28"/>
  <c r="G6401" i="28"/>
  <c r="F6401" i="28"/>
  <c r="G6400" i="28"/>
  <c r="F6400" i="28"/>
  <c r="G6399" i="28"/>
  <c r="F6399" i="28"/>
  <c r="G6398" i="28"/>
  <c r="F6398" i="28"/>
  <c r="G6397" i="28"/>
  <c r="F6397" i="28"/>
  <c r="G6396" i="28"/>
  <c r="F6396" i="28"/>
  <c r="G6395" i="28"/>
  <c r="F6395" i="28"/>
  <c r="G6394" i="28"/>
  <c r="F6394" i="28"/>
  <c r="G6393" i="28"/>
  <c r="F6393" i="28"/>
  <c r="G6392" i="28"/>
  <c r="F6392" i="28"/>
  <c r="G6391" i="28"/>
  <c r="F6391" i="28"/>
  <c r="G6390" i="28"/>
  <c r="F6390" i="28"/>
  <c r="G6389" i="28"/>
  <c r="F6389" i="28"/>
  <c r="G6388" i="28"/>
  <c r="F6388" i="28"/>
  <c r="G6387" i="28"/>
  <c r="F6387" i="28"/>
  <c r="G6386" i="28"/>
  <c r="F6386" i="28"/>
  <c r="G6385" i="28"/>
  <c r="F6385" i="28"/>
  <c r="G6384" i="28"/>
  <c r="F6384" i="28"/>
  <c r="G6383" i="28"/>
  <c r="F6383" i="28"/>
  <c r="G6382" i="28"/>
  <c r="F6382" i="28"/>
  <c r="G6381" i="28"/>
  <c r="F6381" i="28"/>
  <c r="G6380" i="28"/>
  <c r="F6380" i="28"/>
  <c r="G6379" i="28"/>
  <c r="F6379" i="28"/>
  <c r="G6378" i="28"/>
  <c r="F6378" i="28"/>
  <c r="G6377" i="28"/>
  <c r="F6377" i="28"/>
  <c r="G6376" i="28"/>
  <c r="F6376" i="28"/>
  <c r="G6375" i="28"/>
  <c r="F6375" i="28"/>
  <c r="G6374" i="28"/>
  <c r="F6374" i="28"/>
  <c r="G6373" i="28"/>
  <c r="F6373" i="28"/>
  <c r="G6372" i="28"/>
  <c r="F6372" i="28"/>
  <c r="G6371" i="28"/>
  <c r="F6371" i="28"/>
  <c r="G6370" i="28"/>
  <c r="F6370" i="28"/>
  <c r="G6369" i="28"/>
  <c r="F6369" i="28"/>
  <c r="G6368" i="28"/>
  <c r="F6368" i="28"/>
  <c r="G6367" i="28"/>
  <c r="F6367" i="28"/>
  <c r="G6366" i="28"/>
  <c r="F6366" i="28"/>
  <c r="G6365" i="28"/>
  <c r="F6365" i="28"/>
  <c r="G6364" i="28"/>
  <c r="F6364" i="28"/>
  <c r="G6363" i="28"/>
  <c r="F6363" i="28"/>
  <c r="G6362" i="28"/>
  <c r="F6362" i="28"/>
  <c r="G6361" i="28"/>
  <c r="F6361" i="28"/>
  <c r="G6360" i="28"/>
  <c r="F6360" i="28"/>
  <c r="G6359" i="28"/>
  <c r="F6359" i="28"/>
  <c r="G6358" i="28"/>
  <c r="F6358" i="28"/>
  <c r="G6357" i="28"/>
  <c r="F6357" i="28"/>
  <c r="G6356" i="28"/>
  <c r="F6356" i="28"/>
  <c r="G6355" i="28"/>
  <c r="F6355" i="28"/>
  <c r="G6354" i="28"/>
  <c r="F6354" i="28"/>
  <c r="G6353" i="28"/>
  <c r="F6353" i="28"/>
  <c r="G6352" i="28"/>
  <c r="F6352" i="28"/>
  <c r="G6351" i="28"/>
  <c r="F6351" i="28"/>
  <c r="G6350" i="28"/>
  <c r="F6350" i="28"/>
  <c r="G6349" i="28"/>
  <c r="F6349" i="28"/>
  <c r="G6348" i="28"/>
  <c r="F6348" i="28"/>
  <c r="G6347" i="28"/>
  <c r="F6347" i="28"/>
  <c r="G6346" i="28"/>
  <c r="F6346" i="28"/>
  <c r="G6345" i="28"/>
  <c r="F6345" i="28"/>
  <c r="G6344" i="28"/>
  <c r="F6344" i="28"/>
  <c r="G6343" i="28"/>
  <c r="F6343" i="28"/>
  <c r="G6342" i="28"/>
  <c r="F6342" i="28"/>
  <c r="G6341" i="28"/>
  <c r="F6341" i="28"/>
  <c r="G6340" i="28"/>
  <c r="F6340" i="28"/>
  <c r="G6339" i="28"/>
  <c r="F6339" i="28"/>
  <c r="G6338" i="28"/>
  <c r="F6338" i="28"/>
  <c r="G6337" i="28"/>
  <c r="F6337" i="28"/>
  <c r="G6336" i="28"/>
  <c r="F6336" i="28"/>
  <c r="G6335" i="28"/>
  <c r="F6335" i="28"/>
  <c r="G6334" i="28"/>
  <c r="F6334" i="28"/>
  <c r="G6333" i="28"/>
  <c r="F6333" i="28"/>
  <c r="G6332" i="28"/>
  <c r="F6332" i="28"/>
  <c r="G6331" i="28"/>
  <c r="F6331" i="28"/>
  <c r="G6330" i="28"/>
  <c r="F6330" i="28"/>
  <c r="G6329" i="28"/>
  <c r="F6329" i="28"/>
  <c r="G6328" i="28"/>
  <c r="F6328" i="28"/>
  <c r="G6327" i="28"/>
  <c r="F6327" i="28"/>
  <c r="G6326" i="28"/>
  <c r="F6326" i="28"/>
  <c r="G6325" i="28"/>
  <c r="F6325" i="28"/>
  <c r="G6324" i="28"/>
  <c r="F6324" i="28"/>
  <c r="G6323" i="28"/>
  <c r="F6323" i="28"/>
  <c r="G6322" i="28"/>
  <c r="F6322" i="28"/>
  <c r="G6321" i="28"/>
  <c r="F6321" i="28"/>
  <c r="G6320" i="28"/>
  <c r="F6320" i="28"/>
  <c r="G6319" i="28"/>
  <c r="F6319" i="28"/>
  <c r="G6318" i="28"/>
  <c r="F6318" i="28"/>
  <c r="G6317" i="28"/>
  <c r="F6317" i="28"/>
  <c r="G6316" i="28"/>
  <c r="F6316" i="28"/>
  <c r="G6315" i="28"/>
  <c r="F6315" i="28"/>
  <c r="G6314" i="28"/>
  <c r="F6314" i="28"/>
  <c r="G6313" i="28"/>
  <c r="F6313" i="28"/>
  <c r="G6312" i="28"/>
  <c r="F6312" i="28"/>
  <c r="G6311" i="28"/>
  <c r="F6311" i="28"/>
  <c r="G6310" i="28"/>
  <c r="F6310" i="28"/>
  <c r="G6309" i="28"/>
  <c r="F6309" i="28"/>
  <c r="G6308" i="28"/>
  <c r="F6308" i="28"/>
  <c r="G6307" i="28"/>
  <c r="F6307" i="28"/>
  <c r="G6306" i="28"/>
  <c r="F6306" i="28"/>
  <c r="G6305" i="28"/>
  <c r="F6305" i="28"/>
  <c r="G6304" i="28"/>
  <c r="F6304" i="28"/>
  <c r="G6303" i="28"/>
  <c r="F6303" i="28"/>
  <c r="G6302" i="28"/>
  <c r="F6302" i="28"/>
  <c r="G6301" i="28"/>
  <c r="F6301" i="28"/>
  <c r="G6300" i="28"/>
  <c r="F6300" i="28"/>
  <c r="G6299" i="28"/>
  <c r="F6299" i="28"/>
  <c r="G6298" i="28"/>
  <c r="F6298" i="28"/>
  <c r="G6297" i="28"/>
  <c r="F6297" i="28"/>
  <c r="G6296" i="28"/>
  <c r="F6296" i="28"/>
  <c r="G6295" i="28"/>
  <c r="F6295" i="28"/>
  <c r="G6294" i="28"/>
  <c r="F6294" i="28"/>
  <c r="G6293" i="28"/>
  <c r="F6293" i="28"/>
  <c r="G6292" i="28"/>
  <c r="F6292" i="28"/>
  <c r="G6291" i="28"/>
  <c r="F6291" i="28"/>
  <c r="G6290" i="28"/>
  <c r="F6290" i="28"/>
  <c r="G6289" i="28"/>
  <c r="F6289" i="28"/>
  <c r="G6288" i="28"/>
  <c r="F6288" i="28"/>
  <c r="G6287" i="28"/>
  <c r="F6287" i="28"/>
  <c r="G6286" i="28"/>
  <c r="F6286" i="28"/>
  <c r="G6285" i="28"/>
  <c r="F6285" i="28"/>
  <c r="G6284" i="28"/>
  <c r="F6284" i="28"/>
  <c r="G6283" i="28"/>
  <c r="F6283" i="28"/>
  <c r="G6282" i="28"/>
  <c r="F6282" i="28"/>
  <c r="G6281" i="28"/>
  <c r="F6281" i="28"/>
  <c r="G6280" i="28"/>
  <c r="F6280" i="28"/>
  <c r="G6279" i="28"/>
  <c r="F6279" i="28"/>
  <c r="G6278" i="28"/>
  <c r="F6278" i="28"/>
  <c r="G6277" i="28"/>
  <c r="F6277" i="28"/>
  <c r="G6276" i="28"/>
  <c r="F6276" i="28"/>
  <c r="G6275" i="28"/>
  <c r="F6275" i="28"/>
  <c r="G6274" i="28"/>
  <c r="F6274" i="28"/>
  <c r="G6273" i="28"/>
  <c r="F6273" i="28"/>
  <c r="G6272" i="28"/>
  <c r="F6272" i="28"/>
  <c r="G6271" i="28"/>
  <c r="F6271" i="28"/>
  <c r="G6270" i="28"/>
  <c r="F6270" i="28"/>
  <c r="G6269" i="28"/>
  <c r="F6269" i="28"/>
  <c r="G6268" i="28"/>
  <c r="F6268" i="28"/>
  <c r="G6267" i="28"/>
  <c r="F6267" i="28"/>
  <c r="G6266" i="28"/>
  <c r="F6266" i="28"/>
  <c r="G6265" i="28"/>
  <c r="F6265" i="28"/>
  <c r="G6264" i="28"/>
  <c r="F6264" i="28"/>
  <c r="G6263" i="28"/>
  <c r="F6263" i="28"/>
  <c r="G6262" i="28"/>
  <c r="F6262" i="28"/>
  <c r="G6261" i="28"/>
  <c r="F6261" i="28"/>
  <c r="G6260" i="28"/>
  <c r="F6260" i="28"/>
  <c r="G6259" i="28"/>
  <c r="F6259" i="28"/>
  <c r="G6258" i="28"/>
  <c r="F6258" i="28"/>
  <c r="G6257" i="28"/>
  <c r="F6257" i="28"/>
  <c r="G6256" i="28"/>
  <c r="F6256" i="28"/>
  <c r="G6255" i="28"/>
  <c r="F6255" i="28"/>
  <c r="G6254" i="28"/>
  <c r="F6254" i="28"/>
  <c r="G6253" i="28"/>
  <c r="F6253" i="28"/>
  <c r="G6252" i="28"/>
  <c r="F6252" i="28"/>
  <c r="G6251" i="28"/>
  <c r="F6251" i="28"/>
  <c r="G6250" i="28"/>
  <c r="F6250" i="28"/>
  <c r="G6249" i="28"/>
  <c r="F6249" i="28"/>
  <c r="G6248" i="28"/>
  <c r="F6248" i="28"/>
  <c r="G6247" i="28"/>
  <c r="F6247" i="28"/>
  <c r="G6246" i="28"/>
  <c r="F6246" i="28"/>
  <c r="G6245" i="28"/>
  <c r="F6245" i="28"/>
  <c r="G6244" i="28"/>
  <c r="F6244" i="28"/>
  <c r="G6243" i="28"/>
  <c r="F6243" i="28"/>
  <c r="G6242" i="28"/>
  <c r="F6242" i="28"/>
  <c r="G6241" i="28"/>
  <c r="F6241" i="28"/>
  <c r="G6240" i="28"/>
  <c r="F6240" i="28"/>
  <c r="G6239" i="28"/>
  <c r="F6239" i="28"/>
  <c r="G6238" i="28"/>
  <c r="F6238" i="28"/>
  <c r="G6237" i="28"/>
  <c r="F6237" i="28"/>
  <c r="G6236" i="28"/>
  <c r="F6236" i="28"/>
  <c r="G6235" i="28"/>
  <c r="F6235" i="28"/>
  <c r="G6234" i="28"/>
  <c r="F6234" i="28"/>
  <c r="G6233" i="28"/>
  <c r="F6233" i="28"/>
  <c r="G6232" i="28"/>
  <c r="F6232" i="28"/>
  <c r="G6231" i="28"/>
  <c r="F6231" i="28"/>
  <c r="G6230" i="28"/>
  <c r="F6230" i="28"/>
  <c r="G6229" i="28"/>
  <c r="F6229" i="28"/>
  <c r="G6228" i="28"/>
  <c r="F6228" i="28"/>
  <c r="G6227" i="28"/>
  <c r="F6227" i="28"/>
  <c r="G6226" i="28"/>
  <c r="F6226" i="28"/>
  <c r="G6225" i="28"/>
  <c r="F6225" i="28"/>
  <c r="G6224" i="28"/>
  <c r="F6224" i="28"/>
  <c r="G6223" i="28"/>
  <c r="F6223" i="28"/>
  <c r="G6222" i="28"/>
  <c r="F6222" i="28"/>
  <c r="G6221" i="28"/>
  <c r="F6221" i="28"/>
  <c r="G6220" i="28"/>
  <c r="F6220" i="28"/>
  <c r="G6219" i="28"/>
  <c r="F6219" i="28"/>
  <c r="G6218" i="28"/>
  <c r="F6218" i="28"/>
  <c r="G6217" i="28"/>
  <c r="F6217" i="28"/>
  <c r="G6216" i="28"/>
  <c r="F6216" i="28"/>
  <c r="G6215" i="28"/>
  <c r="F6215" i="28"/>
  <c r="G6214" i="28"/>
  <c r="F6214" i="28"/>
  <c r="G6213" i="28"/>
  <c r="F6213" i="28"/>
  <c r="G6212" i="28"/>
  <c r="F6212" i="28"/>
  <c r="G6211" i="28"/>
  <c r="F6211" i="28"/>
  <c r="G6210" i="28"/>
  <c r="F6210" i="28"/>
  <c r="G6209" i="28"/>
  <c r="F6209" i="28"/>
  <c r="G6208" i="28"/>
  <c r="F6208" i="28"/>
  <c r="G6207" i="28"/>
  <c r="F6207" i="28"/>
  <c r="G6206" i="28"/>
  <c r="F6206" i="28"/>
  <c r="G6205" i="28"/>
  <c r="F6205" i="28"/>
  <c r="G6204" i="28"/>
  <c r="F6204" i="28"/>
  <c r="G6203" i="28"/>
  <c r="F6203" i="28"/>
  <c r="G6202" i="28"/>
  <c r="F6202" i="28"/>
  <c r="G6201" i="28"/>
  <c r="F6201" i="28"/>
  <c r="G6200" i="28"/>
  <c r="F6200" i="28"/>
  <c r="G6199" i="28"/>
  <c r="F6199" i="28"/>
  <c r="G6198" i="28"/>
  <c r="F6198" i="28"/>
  <c r="G6197" i="28"/>
  <c r="F6197" i="28"/>
  <c r="G6196" i="28"/>
  <c r="F6196" i="28"/>
  <c r="G6195" i="28"/>
  <c r="F6195" i="28"/>
  <c r="G6194" i="28"/>
  <c r="F6194" i="28"/>
  <c r="G6193" i="28"/>
  <c r="F6193" i="28"/>
  <c r="G6192" i="28"/>
  <c r="F6192" i="28"/>
  <c r="G6191" i="28"/>
  <c r="F6191" i="28"/>
  <c r="G6190" i="28"/>
  <c r="F6190" i="28"/>
  <c r="G6189" i="28"/>
  <c r="F6189" i="28"/>
  <c r="G6188" i="28"/>
  <c r="F6188" i="28"/>
  <c r="G6187" i="28"/>
  <c r="F6187" i="28"/>
  <c r="G6186" i="28"/>
  <c r="F6186" i="28"/>
  <c r="G6185" i="28"/>
  <c r="F6185" i="28"/>
  <c r="G6184" i="28"/>
  <c r="F6184" i="28"/>
  <c r="G6183" i="28"/>
  <c r="F6183" i="28"/>
  <c r="G6182" i="28"/>
  <c r="F6182" i="28"/>
  <c r="G6181" i="28"/>
  <c r="F6181" i="28"/>
  <c r="G6180" i="28"/>
  <c r="F6180" i="28"/>
  <c r="G6179" i="28"/>
  <c r="F6179" i="28"/>
  <c r="G6178" i="28"/>
  <c r="F6178" i="28"/>
  <c r="G6177" i="28"/>
  <c r="F6177" i="28"/>
  <c r="G6176" i="28"/>
  <c r="F6176" i="28"/>
  <c r="G6175" i="28"/>
  <c r="F6175" i="28"/>
  <c r="G6174" i="28"/>
  <c r="F6174" i="28"/>
  <c r="G6173" i="28"/>
  <c r="F6173" i="28"/>
  <c r="G6172" i="28"/>
  <c r="F6172" i="28"/>
  <c r="G6171" i="28"/>
  <c r="F6171" i="28"/>
  <c r="G6170" i="28"/>
  <c r="F6170" i="28"/>
  <c r="G6169" i="28"/>
  <c r="F6169" i="28"/>
  <c r="G6168" i="28"/>
  <c r="F6168" i="28"/>
  <c r="G6167" i="28"/>
  <c r="F6167" i="28"/>
  <c r="G6166" i="28"/>
  <c r="F6166" i="28"/>
  <c r="G6165" i="28"/>
  <c r="F6165" i="28"/>
  <c r="G6164" i="28"/>
  <c r="F6164" i="28"/>
  <c r="G6163" i="28"/>
  <c r="F6163" i="28"/>
  <c r="G6162" i="28"/>
  <c r="F6162" i="28"/>
  <c r="G6161" i="28"/>
  <c r="F6161" i="28"/>
  <c r="G6160" i="28"/>
  <c r="F6160" i="28"/>
  <c r="G6159" i="28"/>
  <c r="F6159" i="28"/>
  <c r="G6158" i="28"/>
  <c r="F6158" i="28"/>
  <c r="G6157" i="28"/>
  <c r="F6157" i="28"/>
  <c r="G6156" i="28"/>
  <c r="F6156" i="28"/>
  <c r="G6155" i="28"/>
  <c r="F6155" i="28"/>
  <c r="G6154" i="28"/>
  <c r="F6154" i="28"/>
  <c r="G6153" i="28"/>
  <c r="F6153" i="28"/>
  <c r="G6152" i="28"/>
  <c r="F6152" i="28"/>
  <c r="G6151" i="28"/>
  <c r="F6151" i="28"/>
  <c r="G6150" i="28"/>
  <c r="F6150" i="28"/>
  <c r="G6149" i="28"/>
  <c r="F6149" i="28"/>
  <c r="G6148" i="28"/>
  <c r="F6148" i="28"/>
  <c r="G6147" i="28"/>
  <c r="F6147" i="28"/>
  <c r="G6146" i="28"/>
  <c r="F6146" i="28"/>
  <c r="G6145" i="28"/>
  <c r="F6145" i="28"/>
  <c r="G6144" i="28"/>
  <c r="F6144" i="28"/>
  <c r="G6143" i="28"/>
  <c r="F6143" i="28"/>
  <c r="G6142" i="28"/>
  <c r="F6142" i="28"/>
  <c r="G6141" i="28"/>
  <c r="F6141" i="28"/>
  <c r="G6140" i="28"/>
  <c r="F6140" i="28"/>
  <c r="G6139" i="28"/>
  <c r="F6139" i="28"/>
  <c r="G6138" i="28"/>
  <c r="F6138" i="28"/>
  <c r="G6137" i="28"/>
  <c r="F6137" i="28"/>
  <c r="G6136" i="28"/>
  <c r="F6136" i="28"/>
  <c r="G6135" i="28"/>
  <c r="F6135" i="28"/>
  <c r="G6134" i="28"/>
  <c r="F6134" i="28"/>
  <c r="G6133" i="28"/>
  <c r="F6133" i="28"/>
  <c r="G6132" i="28"/>
  <c r="F6132" i="28"/>
  <c r="G6131" i="28"/>
  <c r="F6131" i="28"/>
  <c r="G6130" i="28"/>
  <c r="F6130" i="28"/>
  <c r="G6129" i="28"/>
  <c r="F6129" i="28"/>
  <c r="G6128" i="28"/>
  <c r="F6128" i="28"/>
  <c r="G6127" i="28"/>
  <c r="F6127" i="28"/>
  <c r="G6126" i="28"/>
  <c r="F6126" i="28"/>
  <c r="G6125" i="28"/>
  <c r="F6125" i="28"/>
  <c r="G6124" i="28"/>
  <c r="F6124" i="28"/>
  <c r="G6123" i="28"/>
  <c r="F6123" i="28"/>
  <c r="G6122" i="28"/>
  <c r="F6122" i="28"/>
  <c r="G6121" i="28"/>
  <c r="F6121" i="28"/>
  <c r="G6120" i="28"/>
  <c r="F6120" i="28"/>
  <c r="G6119" i="28"/>
  <c r="F6119" i="28"/>
  <c r="G6118" i="28"/>
  <c r="F6118" i="28"/>
  <c r="G6117" i="28"/>
  <c r="F6117" i="28"/>
  <c r="G6116" i="28"/>
  <c r="F6116" i="28"/>
  <c r="G6115" i="28"/>
  <c r="F6115" i="28"/>
  <c r="G6114" i="28"/>
  <c r="F6114" i="28"/>
  <c r="G6113" i="28"/>
  <c r="F6113" i="28"/>
  <c r="G6112" i="28"/>
  <c r="F6112" i="28"/>
  <c r="G6111" i="28"/>
  <c r="F6111" i="28"/>
  <c r="G6110" i="28"/>
  <c r="F6110" i="28"/>
  <c r="G6109" i="28"/>
  <c r="F6109" i="28"/>
  <c r="G6108" i="28"/>
  <c r="F6108" i="28"/>
  <c r="G6107" i="28"/>
  <c r="F6107" i="28"/>
  <c r="G6106" i="28"/>
  <c r="F6106" i="28"/>
  <c r="G6105" i="28"/>
  <c r="F6105" i="28"/>
  <c r="G6104" i="28"/>
  <c r="F6104" i="28"/>
  <c r="G6103" i="28"/>
  <c r="F6103" i="28"/>
  <c r="G6102" i="28"/>
  <c r="F6102" i="28"/>
  <c r="G6101" i="28"/>
  <c r="F6101" i="28"/>
  <c r="G6100" i="28"/>
  <c r="F6100" i="28"/>
  <c r="G6099" i="28"/>
  <c r="F6099" i="28"/>
  <c r="G6098" i="28"/>
  <c r="F6098" i="28"/>
  <c r="G6097" i="28"/>
  <c r="F6097" i="28"/>
  <c r="G6096" i="28"/>
  <c r="F6096" i="28"/>
  <c r="G6095" i="28"/>
  <c r="F6095" i="28"/>
  <c r="G6094" i="28"/>
  <c r="F6094" i="28"/>
  <c r="G6093" i="28"/>
  <c r="F6093" i="28"/>
  <c r="G6092" i="28"/>
  <c r="F6092" i="28"/>
  <c r="G6091" i="28"/>
  <c r="F6091" i="28"/>
  <c r="G6090" i="28"/>
  <c r="F6090" i="28"/>
  <c r="G6089" i="28"/>
  <c r="F6089" i="28"/>
  <c r="G6088" i="28"/>
  <c r="F6088" i="28"/>
  <c r="G6087" i="28"/>
  <c r="F6087" i="28"/>
  <c r="G6086" i="28"/>
  <c r="F6086" i="28"/>
  <c r="G6085" i="28"/>
  <c r="F6085" i="28"/>
  <c r="G6084" i="28"/>
  <c r="F6084" i="28"/>
  <c r="G6083" i="28"/>
  <c r="F6083" i="28"/>
  <c r="G6082" i="28"/>
  <c r="F6082" i="28"/>
  <c r="G6081" i="28"/>
  <c r="F6081" i="28"/>
  <c r="G6080" i="28"/>
  <c r="F6080" i="28"/>
  <c r="G6079" i="28"/>
  <c r="F6079" i="28"/>
  <c r="G6078" i="28"/>
  <c r="F6078" i="28"/>
  <c r="G6077" i="28"/>
  <c r="F6077" i="28"/>
  <c r="G6076" i="28"/>
  <c r="F6076" i="28"/>
  <c r="G6075" i="28"/>
  <c r="F6075" i="28"/>
  <c r="G6074" i="28"/>
  <c r="F6074" i="28"/>
  <c r="G6073" i="28"/>
  <c r="F6073" i="28"/>
  <c r="G6072" i="28"/>
  <c r="F6072" i="28"/>
  <c r="G6071" i="28"/>
  <c r="F6071" i="28"/>
  <c r="G6070" i="28"/>
  <c r="F6070" i="28"/>
  <c r="G6069" i="28"/>
  <c r="F6069" i="28"/>
  <c r="G6068" i="28"/>
  <c r="F6068" i="28"/>
  <c r="G6067" i="28"/>
  <c r="F6067" i="28"/>
  <c r="G6066" i="28"/>
  <c r="F6066" i="28"/>
  <c r="G6065" i="28"/>
  <c r="F6065" i="28"/>
  <c r="G6064" i="28"/>
  <c r="F6064" i="28"/>
  <c r="G6063" i="28"/>
  <c r="F6063" i="28"/>
  <c r="G6062" i="28"/>
  <c r="F6062" i="28"/>
  <c r="G6061" i="28"/>
  <c r="F6061" i="28"/>
  <c r="G6060" i="28"/>
  <c r="F6060" i="28"/>
  <c r="G6059" i="28"/>
  <c r="F6059" i="28"/>
  <c r="G6058" i="28"/>
  <c r="F6058" i="28"/>
  <c r="G6057" i="28"/>
  <c r="F6057" i="28"/>
  <c r="G6056" i="28"/>
  <c r="F6056" i="28"/>
  <c r="G6055" i="28"/>
  <c r="F6055" i="28"/>
  <c r="G6054" i="28"/>
  <c r="F6054" i="28"/>
  <c r="G6053" i="28"/>
  <c r="F6053" i="28"/>
  <c r="G6052" i="28"/>
  <c r="F6052" i="28"/>
  <c r="G6051" i="28"/>
  <c r="F6051" i="28"/>
  <c r="G6050" i="28"/>
  <c r="F6050" i="28"/>
  <c r="G6049" i="28"/>
  <c r="F6049" i="28"/>
  <c r="G6048" i="28"/>
  <c r="F6048" i="28"/>
  <c r="G6047" i="28"/>
  <c r="F6047" i="28"/>
  <c r="G6046" i="28"/>
  <c r="F6046" i="28"/>
  <c r="G6045" i="28"/>
  <c r="F6045" i="28"/>
  <c r="G6044" i="28"/>
  <c r="F6044" i="28"/>
  <c r="G6043" i="28"/>
  <c r="F6043" i="28"/>
  <c r="G6042" i="28"/>
  <c r="F6042" i="28"/>
  <c r="G6041" i="28"/>
  <c r="F6041" i="28"/>
  <c r="G6040" i="28"/>
  <c r="F6040" i="28"/>
  <c r="G6039" i="28"/>
  <c r="F6039" i="28"/>
  <c r="G6038" i="28"/>
  <c r="F6038" i="28"/>
  <c r="G6037" i="28"/>
  <c r="F6037" i="28"/>
  <c r="G6036" i="28"/>
  <c r="F6036" i="28"/>
  <c r="G6035" i="28"/>
  <c r="F6035" i="28"/>
  <c r="G6034" i="28"/>
  <c r="F6034" i="28"/>
  <c r="G6033" i="28"/>
  <c r="F6033" i="28"/>
  <c r="G6032" i="28"/>
  <c r="F6032" i="28"/>
  <c r="G6031" i="28"/>
  <c r="F6031" i="28"/>
  <c r="G6030" i="28"/>
  <c r="F6030" i="28"/>
  <c r="G6029" i="28"/>
  <c r="F6029" i="28"/>
  <c r="G6028" i="28"/>
  <c r="F6028" i="28"/>
  <c r="G6027" i="28"/>
  <c r="F6027" i="28"/>
  <c r="G6026" i="28"/>
  <c r="F6026" i="28"/>
  <c r="G6025" i="28"/>
  <c r="F6025" i="28"/>
  <c r="G6024" i="28"/>
  <c r="F6024" i="28"/>
  <c r="G6023" i="28"/>
  <c r="F6023" i="28"/>
  <c r="G6022" i="28"/>
  <c r="F6022" i="28"/>
  <c r="G6021" i="28"/>
  <c r="F6021" i="28"/>
  <c r="G6020" i="28"/>
  <c r="F6020" i="28"/>
  <c r="G6019" i="28"/>
  <c r="F6019" i="28"/>
  <c r="G6018" i="28"/>
  <c r="F6018" i="28"/>
  <c r="G6017" i="28"/>
  <c r="F6017" i="28"/>
  <c r="G6016" i="28"/>
  <c r="F6016" i="28"/>
  <c r="G6015" i="28"/>
  <c r="F6015" i="28"/>
  <c r="G6014" i="28"/>
  <c r="F6014" i="28"/>
  <c r="G6013" i="28"/>
  <c r="F6013" i="28"/>
  <c r="G6012" i="28"/>
  <c r="F6012" i="28"/>
  <c r="G6011" i="28"/>
  <c r="F6011" i="28"/>
  <c r="G6010" i="28"/>
  <c r="F6010" i="28"/>
  <c r="G6009" i="28"/>
  <c r="F6009" i="28"/>
  <c r="G6008" i="28"/>
  <c r="F6008" i="28"/>
  <c r="G6007" i="28"/>
  <c r="F6007" i="28"/>
  <c r="G6006" i="28"/>
  <c r="F6006" i="28"/>
  <c r="G6005" i="28"/>
  <c r="F6005" i="28"/>
  <c r="G6004" i="28"/>
  <c r="F6004" i="28"/>
  <c r="G6003" i="28"/>
  <c r="F6003" i="28"/>
  <c r="G6002" i="28"/>
  <c r="F6002" i="28"/>
  <c r="G6001" i="28"/>
  <c r="F6001" i="28"/>
  <c r="G6000" i="28"/>
  <c r="F6000" i="28"/>
  <c r="G5999" i="28"/>
  <c r="F5999" i="28"/>
  <c r="G5998" i="28"/>
  <c r="F5998" i="28"/>
  <c r="G5997" i="28"/>
  <c r="F5997" i="28"/>
  <c r="G5996" i="28"/>
  <c r="F5996" i="28"/>
  <c r="G5995" i="28"/>
  <c r="F5995" i="28"/>
  <c r="G5994" i="28"/>
  <c r="F5994" i="28"/>
  <c r="G5993" i="28"/>
  <c r="F5993" i="28"/>
  <c r="G5992" i="28"/>
  <c r="F5992" i="28"/>
  <c r="G5991" i="28"/>
  <c r="F5991" i="28"/>
  <c r="G5990" i="28"/>
  <c r="F5990" i="28"/>
  <c r="G5989" i="28"/>
  <c r="F5989" i="28"/>
  <c r="G5988" i="28"/>
  <c r="F5988" i="28"/>
  <c r="G5987" i="28"/>
  <c r="F5987" i="28"/>
  <c r="G5986" i="28"/>
  <c r="F5986" i="28"/>
  <c r="G5985" i="28"/>
  <c r="F5985" i="28"/>
  <c r="G5984" i="28"/>
  <c r="F5984" i="28"/>
  <c r="G5983" i="28"/>
  <c r="F5983" i="28"/>
  <c r="G5982" i="28"/>
  <c r="F5982" i="28"/>
  <c r="G5981" i="28"/>
  <c r="F5981" i="28"/>
  <c r="G5980" i="28"/>
  <c r="F5980" i="28"/>
  <c r="G5979" i="28"/>
  <c r="F5979" i="28"/>
  <c r="G5978" i="28"/>
  <c r="F5978" i="28"/>
  <c r="G5977" i="28"/>
  <c r="F5977" i="28"/>
  <c r="G5976" i="28"/>
  <c r="F5976" i="28"/>
  <c r="G5975" i="28"/>
  <c r="F5975" i="28"/>
  <c r="G5974" i="28"/>
  <c r="F5974" i="28"/>
  <c r="G5973" i="28"/>
  <c r="F5973" i="28"/>
  <c r="G5972" i="28"/>
  <c r="F5972" i="28"/>
  <c r="G5971" i="28"/>
  <c r="F5971" i="28"/>
  <c r="G5970" i="28"/>
  <c r="F5970" i="28"/>
  <c r="G5969" i="28"/>
  <c r="F5969" i="28"/>
  <c r="G5968" i="28"/>
  <c r="F5968" i="28"/>
  <c r="G5967" i="28"/>
  <c r="F5967" i="28"/>
  <c r="G5966" i="28"/>
  <c r="F5966" i="28"/>
  <c r="G5965" i="28"/>
  <c r="F5965" i="28"/>
  <c r="G5964" i="28"/>
  <c r="F5964" i="28"/>
  <c r="G5963" i="28"/>
  <c r="F5963" i="28"/>
  <c r="G5962" i="28"/>
  <c r="F5962" i="28"/>
  <c r="G5961" i="28"/>
  <c r="F5961" i="28"/>
  <c r="G5960" i="28"/>
  <c r="F5960" i="28"/>
  <c r="G5959" i="28"/>
  <c r="F5959" i="28"/>
  <c r="G5958" i="28"/>
  <c r="F5958" i="28"/>
  <c r="G5957" i="28"/>
  <c r="F5957" i="28"/>
  <c r="G5956" i="28"/>
  <c r="F5956" i="28"/>
  <c r="G5955" i="28"/>
  <c r="F5955" i="28"/>
  <c r="G5954" i="28"/>
  <c r="F5954" i="28"/>
  <c r="G5953" i="28"/>
  <c r="F5953" i="28"/>
  <c r="G5952" i="28"/>
  <c r="F5952" i="28"/>
  <c r="G5951" i="28"/>
  <c r="F5951" i="28"/>
  <c r="G5950" i="28"/>
  <c r="F5950" i="28"/>
  <c r="G5949" i="28"/>
  <c r="F5949" i="28"/>
  <c r="G5948" i="28"/>
  <c r="F5948" i="28"/>
  <c r="G5947" i="28"/>
  <c r="F5947" i="28"/>
  <c r="G5946" i="28"/>
  <c r="F5946" i="28"/>
  <c r="G5945" i="28"/>
  <c r="F5945" i="28"/>
  <c r="G5944" i="28"/>
  <c r="F5944" i="28"/>
  <c r="G5943" i="28"/>
  <c r="F5943" i="28"/>
  <c r="G5942" i="28"/>
  <c r="F5942" i="28"/>
  <c r="G5941" i="28"/>
  <c r="F5941" i="28"/>
  <c r="G5940" i="28"/>
  <c r="F5940" i="28"/>
  <c r="G5939" i="28"/>
  <c r="F5939" i="28"/>
  <c r="G5938" i="28"/>
  <c r="F5938" i="28"/>
  <c r="G5937" i="28"/>
  <c r="F5937" i="28"/>
  <c r="G5936" i="28"/>
  <c r="F5936" i="28"/>
  <c r="G5935" i="28"/>
  <c r="F5935" i="28"/>
  <c r="G5934" i="28"/>
  <c r="F5934" i="28"/>
  <c r="G5933" i="28"/>
  <c r="F5933" i="28"/>
  <c r="G5932" i="28"/>
  <c r="F5932" i="28"/>
  <c r="G5931" i="28"/>
  <c r="F5931" i="28"/>
  <c r="G5930" i="28"/>
  <c r="F5930" i="28"/>
  <c r="G5929" i="28"/>
  <c r="F5929" i="28"/>
  <c r="G5928" i="28"/>
  <c r="F5928" i="28"/>
  <c r="G5927" i="28"/>
  <c r="F5927" i="28"/>
  <c r="G5926" i="28"/>
  <c r="F5926" i="28"/>
  <c r="G5925" i="28"/>
  <c r="F5925" i="28"/>
  <c r="G5924" i="28"/>
  <c r="F5924" i="28"/>
  <c r="G5923" i="28"/>
  <c r="F5923" i="28"/>
  <c r="G5922" i="28"/>
  <c r="F5922" i="28"/>
  <c r="G5921" i="28"/>
  <c r="F5921" i="28"/>
  <c r="G5920" i="28"/>
  <c r="F5920" i="28"/>
  <c r="G5919" i="28"/>
  <c r="F5919" i="28"/>
  <c r="G5918" i="28"/>
  <c r="F5918" i="28"/>
  <c r="G5917" i="28"/>
  <c r="F5917" i="28"/>
  <c r="G5916" i="28"/>
  <c r="F5916" i="28"/>
  <c r="G5915" i="28"/>
  <c r="F5915" i="28"/>
  <c r="G5914" i="28"/>
  <c r="F5914" i="28"/>
  <c r="G5913" i="28"/>
  <c r="F5913" i="28"/>
  <c r="G5912" i="28"/>
  <c r="F5912" i="28"/>
  <c r="G5911" i="28"/>
  <c r="F5911" i="28"/>
  <c r="G5910" i="28"/>
  <c r="F5910" i="28"/>
  <c r="G5909" i="28"/>
  <c r="F5909" i="28"/>
  <c r="G5908" i="28"/>
  <c r="F5908" i="28"/>
  <c r="G5907" i="28"/>
  <c r="F5907" i="28"/>
  <c r="G5906" i="28"/>
  <c r="F5906" i="28"/>
  <c r="G5905" i="28"/>
  <c r="F5905" i="28"/>
  <c r="G5904" i="28"/>
  <c r="F5904" i="28"/>
  <c r="G5903" i="28"/>
  <c r="F5903" i="28"/>
  <c r="G5902" i="28"/>
  <c r="F5902" i="28"/>
  <c r="G5901" i="28"/>
  <c r="F5901" i="28"/>
  <c r="G5900" i="28"/>
  <c r="F5900" i="28"/>
  <c r="G5899" i="28"/>
  <c r="F5899" i="28"/>
  <c r="G5898" i="28"/>
  <c r="F5898" i="28"/>
  <c r="G5897" i="28"/>
  <c r="F5897" i="28"/>
  <c r="G5896" i="28"/>
  <c r="F5896" i="28"/>
  <c r="G5895" i="28"/>
  <c r="F5895" i="28"/>
  <c r="G5894" i="28"/>
  <c r="F5894" i="28"/>
  <c r="G5893" i="28"/>
  <c r="F5893" i="28"/>
  <c r="G5892" i="28"/>
  <c r="F5892" i="28"/>
  <c r="G5891" i="28"/>
  <c r="F5891" i="28"/>
  <c r="G5890" i="28"/>
  <c r="F5890" i="28"/>
  <c r="G5889" i="28"/>
  <c r="F5889" i="28"/>
  <c r="G5888" i="28"/>
  <c r="F5888" i="28"/>
  <c r="G5887" i="28"/>
  <c r="F5887" i="28"/>
  <c r="G5886" i="28"/>
  <c r="F5886" i="28"/>
  <c r="G5885" i="28"/>
  <c r="F5885" i="28"/>
  <c r="G5884" i="28"/>
  <c r="F5884" i="28"/>
  <c r="G5883" i="28"/>
  <c r="F5883" i="28"/>
  <c r="G5882" i="28"/>
  <c r="F5882" i="28"/>
  <c r="G5881" i="28"/>
  <c r="F5881" i="28"/>
  <c r="G5880" i="28"/>
  <c r="F5880" i="28"/>
  <c r="G5879" i="28"/>
  <c r="F5879" i="28"/>
  <c r="G5878" i="28"/>
  <c r="F5878" i="28"/>
  <c r="G5877" i="28"/>
  <c r="F5877" i="28"/>
  <c r="G5876" i="28"/>
  <c r="F5876" i="28"/>
  <c r="G5875" i="28"/>
  <c r="F5875" i="28"/>
  <c r="G5874" i="28"/>
  <c r="F5874" i="28"/>
  <c r="G5873" i="28"/>
  <c r="F5873" i="28"/>
  <c r="G5872" i="28"/>
  <c r="F5872" i="28"/>
  <c r="G5871" i="28"/>
  <c r="F5871" i="28"/>
  <c r="G5870" i="28"/>
  <c r="F5870" i="28"/>
  <c r="G5869" i="28"/>
  <c r="F5869" i="28"/>
  <c r="G5868" i="28"/>
  <c r="F5868" i="28"/>
  <c r="G5867" i="28"/>
  <c r="F5867" i="28"/>
  <c r="G5866" i="28"/>
  <c r="F5866" i="28"/>
  <c r="G5865" i="28"/>
  <c r="F5865" i="28"/>
  <c r="G5864" i="28"/>
  <c r="F5864" i="28"/>
  <c r="G5863" i="28"/>
  <c r="F5863" i="28"/>
  <c r="G5862" i="28"/>
  <c r="F5862" i="28"/>
  <c r="G5861" i="28"/>
  <c r="F5861" i="28"/>
  <c r="G5860" i="28"/>
  <c r="F5860" i="28"/>
  <c r="G5859" i="28"/>
  <c r="F5859" i="28"/>
  <c r="G5858" i="28"/>
  <c r="F5858" i="28"/>
  <c r="G5857" i="28"/>
  <c r="F5857" i="28"/>
  <c r="G5856" i="28"/>
  <c r="F5856" i="28"/>
  <c r="G5855" i="28"/>
  <c r="F5855" i="28"/>
  <c r="G5854" i="28"/>
  <c r="F5854" i="28"/>
  <c r="G5853" i="28"/>
  <c r="F5853" i="28"/>
  <c r="G5852" i="28"/>
  <c r="F5852" i="28"/>
  <c r="G5851" i="28"/>
  <c r="F5851" i="28"/>
  <c r="G5850" i="28"/>
  <c r="F5850" i="28"/>
  <c r="G5849" i="28"/>
  <c r="F5849" i="28"/>
  <c r="G5848" i="28"/>
  <c r="F5848" i="28"/>
  <c r="G5847" i="28"/>
  <c r="F5847" i="28"/>
  <c r="G5846" i="28"/>
  <c r="F5846" i="28"/>
  <c r="G5845" i="28"/>
  <c r="F5845" i="28"/>
  <c r="G5844" i="28"/>
  <c r="F5844" i="28"/>
  <c r="G5843" i="28"/>
  <c r="F5843" i="28"/>
  <c r="G5842" i="28"/>
  <c r="F5842" i="28"/>
  <c r="G5841" i="28"/>
  <c r="F5841" i="28"/>
  <c r="G5840" i="28"/>
  <c r="F5840" i="28"/>
  <c r="G5839" i="28"/>
  <c r="F5839" i="28"/>
  <c r="G5838" i="28"/>
  <c r="F5838" i="28"/>
  <c r="G5837" i="28"/>
  <c r="F5837" i="28"/>
  <c r="G5836" i="28"/>
  <c r="F5836" i="28"/>
  <c r="G5835" i="28"/>
  <c r="F5835" i="28"/>
  <c r="G5834" i="28"/>
  <c r="F5834" i="28"/>
  <c r="G5833" i="28"/>
  <c r="F5833" i="28"/>
  <c r="G5832" i="28"/>
  <c r="F5832" i="28"/>
  <c r="G5831" i="28"/>
  <c r="F5831" i="28"/>
  <c r="G5830" i="28"/>
  <c r="F5830" i="28"/>
  <c r="G5829" i="28"/>
  <c r="F5829" i="28"/>
  <c r="G5828" i="28"/>
  <c r="F5828" i="28"/>
  <c r="G5827" i="28"/>
  <c r="F5827" i="28"/>
  <c r="G5826" i="28"/>
  <c r="F5826" i="28"/>
  <c r="G5825" i="28"/>
  <c r="F5825" i="28"/>
  <c r="G5824" i="28"/>
  <c r="F5824" i="28"/>
  <c r="G5823" i="28"/>
  <c r="F5823" i="28"/>
  <c r="G5822" i="28"/>
  <c r="F5822" i="28"/>
  <c r="G5821" i="28"/>
  <c r="F5821" i="28"/>
  <c r="G5820" i="28"/>
  <c r="F5820" i="28"/>
  <c r="G5819" i="28"/>
  <c r="F5819" i="28"/>
  <c r="G5818" i="28"/>
  <c r="F5818" i="28"/>
  <c r="G5817" i="28"/>
  <c r="F5817" i="28"/>
  <c r="G5816" i="28"/>
  <c r="F5816" i="28"/>
  <c r="G5815" i="28"/>
  <c r="F5815" i="28"/>
  <c r="G5814" i="28"/>
  <c r="F5814" i="28"/>
  <c r="G5813" i="28"/>
  <c r="F5813" i="28"/>
  <c r="G5812" i="28"/>
  <c r="F5812" i="28"/>
  <c r="G5811" i="28"/>
  <c r="F5811" i="28"/>
  <c r="G5810" i="28"/>
  <c r="F5810" i="28"/>
  <c r="G5809" i="28"/>
  <c r="F5809" i="28"/>
  <c r="G5808" i="28"/>
  <c r="F5808" i="28"/>
  <c r="G5807" i="28"/>
  <c r="F5807" i="28"/>
  <c r="G5806" i="28"/>
  <c r="F5806" i="28"/>
  <c r="G5805" i="28"/>
  <c r="F5805" i="28"/>
  <c r="G5804" i="28"/>
  <c r="F5804" i="28"/>
  <c r="G5803" i="28"/>
  <c r="F5803" i="28"/>
  <c r="G5802" i="28"/>
  <c r="F5802" i="28"/>
  <c r="G5801" i="28"/>
  <c r="F5801" i="28"/>
  <c r="G5800" i="28"/>
  <c r="F5800" i="28"/>
  <c r="G5799" i="28"/>
  <c r="F5799" i="28"/>
  <c r="G5798" i="28"/>
  <c r="F5798" i="28"/>
  <c r="G5797" i="28"/>
  <c r="F5797" i="28"/>
  <c r="G5796" i="28"/>
  <c r="F5796" i="28"/>
  <c r="G5795" i="28"/>
  <c r="F5795" i="28"/>
  <c r="G5794" i="28"/>
  <c r="F5794" i="28"/>
  <c r="G5793" i="28"/>
  <c r="F5793" i="28"/>
  <c r="G5792" i="28"/>
  <c r="F5792" i="28"/>
  <c r="G5791" i="28"/>
  <c r="F5791" i="28"/>
  <c r="G5790" i="28"/>
  <c r="F5790" i="28"/>
  <c r="G5789" i="28"/>
  <c r="F5789" i="28"/>
  <c r="G5788" i="28"/>
  <c r="F5788" i="28"/>
  <c r="G5787" i="28"/>
  <c r="F5787" i="28"/>
  <c r="G5786" i="28"/>
  <c r="F5786" i="28"/>
  <c r="G5785" i="28"/>
  <c r="F5785" i="28"/>
  <c r="G5784" i="28"/>
  <c r="F5784" i="28"/>
  <c r="G5783" i="28"/>
  <c r="F5783" i="28"/>
  <c r="G5782" i="28"/>
  <c r="F5782" i="28"/>
  <c r="G5781" i="28"/>
  <c r="F5781" i="28"/>
  <c r="G5780" i="28"/>
  <c r="F5780" i="28"/>
  <c r="G5779" i="28"/>
  <c r="F5779" i="28"/>
  <c r="G5778" i="28"/>
  <c r="F5778" i="28"/>
  <c r="G5777" i="28"/>
  <c r="F5777" i="28"/>
  <c r="G5776" i="28"/>
  <c r="F5776" i="28"/>
  <c r="G5775" i="28"/>
  <c r="F5775" i="28"/>
  <c r="G5774" i="28"/>
  <c r="F5774" i="28"/>
  <c r="G5773" i="28"/>
  <c r="F5773" i="28"/>
  <c r="G5772" i="28"/>
  <c r="F5772" i="28"/>
  <c r="G5771" i="28"/>
  <c r="F5771" i="28"/>
  <c r="G5770" i="28"/>
  <c r="F5770" i="28"/>
  <c r="G5769" i="28"/>
  <c r="F5769" i="28"/>
  <c r="G5768" i="28"/>
  <c r="F5768" i="28"/>
  <c r="G5767" i="28"/>
  <c r="F5767" i="28"/>
  <c r="G5766" i="28"/>
  <c r="F5766" i="28"/>
  <c r="G5765" i="28"/>
  <c r="F5765" i="28"/>
  <c r="G5764" i="28"/>
  <c r="F5764" i="28"/>
  <c r="G5763" i="28"/>
  <c r="F5763" i="28"/>
  <c r="G5762" i="28"/>
  <c r="F5762" i="28"/>
  <c r="G5761" i="28"/>
  <c r="F5761" i="28"/>
  <c r="G5760" i="28"/>
  <c r="F5760" i="28"/>
  <c r="G5759" i="28"/>
  <c r="F5759" i="28"/>
  <c r="G5758" i="28"/>
  <c r="F5758" i="28"/>
  <c r="G5757" i="28"/>
  <c r="F5757" i="28"/>
  <c r="G5756" i="28"/>
  <c r="F5756" i="28"/>
  <c r="G5755" i="28"/>
  <c r="F5755" i="28"/>
  <c r="G5754" i="28"/>
  <c r="F5754" i="28"/>
  <c r="G5753" i="28"/>
  <c r="F5753" i="28"/>
  <c r="G5752" i="28"/>
  <c r="F5752" i="28"/>
  <c r="G5751" i="28"/>
  <c r="F5751" i="28"/>
  <c r="G5750" i="28"/>
  <c r="F5750" i="28"/>
  <c r="G5749" i="28"/>
  <c r="F5749" i="28"/>
  <c r="G5748" i="28"/>
  <c r="F5748" i="28"/>
  <c r="G5747" i="28"/>
  <c r="F5747" i="28"/>
  <c r="G5746" i="28"/>
  <c r="F5746" i="28"/>
  <c r="G5745" i="28"/>
  <c r="F5745" i="28"/>
  <c r="G5744" i="28"/>
  <c r="F5744" i="28"/>
  <c r="G5743" i="28"/>
  <c r="F5743" i="28"/>
  <c r="G5742" i="28"/>
  <c r="F5742" i="28"/>
  <c r="G5741" i="28"/>
  <c r="F5741" i="28"/>
  <c r="G5740" i="28"/>
  <c r="F5740" i="28"/>
  <c r="G5739" i="28"/>
  <c r="F5739" i="28"/>
  <c r="G5738" i="28"/>
  <c r="F5738" i="28"/>
  <c r="G5737" i="28"/>
  <c r="F5737" i="28"/>
  <c r="G5736" i="28"/>
  <c r="F5736" i="28"/>
  <c r="G5735" i="28"/>
  <c r="F5735" i="28"/>
  <c r="G5734" i="28"/>
  <c r="F5734" i="28"/>
  <c r="G5733" i="28"/>
  <c r="F5733" i="28"/>
  <c r="G5732" i="28"/>
  <c r="F5732" i="28"/>
  <c r="G5731" i="28"/>
  <c r="F5731" i="28"/>
  <c r="G5730" i="28"/>
  <c r="F5730" i="28"/>
  <c r="G5729" i="28"/>
  <c r="F5729" i="28"/>
  <c r="G5728" i="28"/>
  <c r="F5728" i="28"/>
  <c r="G5727" i="28"/>
  <c r="F5727" i="28"/>
  <c r="G5726" i="28"/>
  <c r="F5726" i="28"/>
  <c r="G5725" i="28"/>
  <c r="F5725" i="28"/>
  <c r="G5724" i="28"/>
  <c r="F5724" i="28"/>
  <c r="G5723" i="28"/>
  <c r="F5723" i="28"/>
  <c r="G5722" i="28"/>
  <c r="F5722" i="28"/>
  <c r="G5721" i="28"/>
  <c r="F5721" i="28"/>
  <c r="G5720" i="28"/>
  <c r="F5720" i="28"/>
  <c r="G5719" i="28"/>
  <c r="F5719" i="28"/>
  <c r="G5718" i="28"/>
  <c r="F5718" i="28"/>
  <c r="G5717" i="28"/>
  <c r="F5717" i="28"/>
  <c r="G5716" i="28"/>
  <c r="F5716" i="28"/>
  <c r="G5715" i="28"/>
  <c r="F5715" i="28"/>
  <c r="G5714" i="28"/>
  <c r="F5714" i="28"/>
  <c r="G5713" i="28"/>
  <c r="F5713" i="28"/>
  <c r="G5712" i="28"/>
  <c r="F5712" i="28"/>
  <c r="G5711" i="28"/>
  <c r="F5711" i="28"/>
  <c r="G5710" i="28"/>
  <c r="F5710" i="28"/>
  <c r="G5709" i="28"/>
  <c r="F5709" i="28"/>
  <c r="G5708" i="28"/>
  <c r="F5708" i="28"/>
  <c r="G5707" i="28"/>
  <c r="F5707" i="28"/>
  <c r="G5706" i="28"/>
  <c r="F5706" i="28"/>
  <c r="G5705" i="28"/>
  <c r="F5705" i="28"/>
  <c r="G5704" i="28"/>
  <c r="F5704" i="28"/>
  <c r="G5703" i="28"/>
  <c r="F5703" i="28"/>
  <c r="G5702" i="28"/>
  <c r="F5702" i="28"/>
  <c r="G5701" i="28"/>
  <c r="F5701" i="28"/>
  <c r="G5700" i="28"/>
  <c r="F5700" i="28"/>
  <c r="G5699" i="28"/>
  <c r="F5699" i="28"/>
  <c r="G5698" i="28"/>
  <c r="F5698" i="28"/>
  <c r="G5697" i="28"/>
  <c r="F5697" i="28"/>
  <c r="G5696" i="28"/>
  <c r="F5696" i="28"/>
  <c r="G5695" i="28"/>
  <c r="F5695" i="28"/>
  <c r="G5694" i="28"/>
  <c r="F5694" i="28"/>
  <c r="G5693" i="28"/>
  <c r="F5693" i="28"/>
  <c r="G5692" i="28"/>
  <c r="F5692" i="28"/>
  <c r="G5691" i="28"/>
  <c r="F5691" i="28"/>
  <c r="G5690" i="28"/>
  <c r="F5690" i="28"/>
  <c r="G5689" i="28"/>
  <c r="F5689" i="28"/>
  <c r="G5688" i="28"/>
  <c r="F5688" i="28"/>
  <c r="G5687" i="28"/>
  <c r="F5687" i="28"/>
  <c r="G5686" i="28"/>
  <c r="F5686" i="28"/>
  <c r="G5685" i="28"/>
  <c r="F5685" i="28"/>
  <c r="G5684" i="28"/>
  <c r="F5684" i="28"/>
  <c r="G5683" i="28"/>
  <c r="F5683" i="28"/>
  <c r="G5682" i="28"/>
  <c r="F5682" i="28"/>
  <c r="G5681" i="28"/>
  <c r="F5681" i="28"/>
  <c r="G5680" i="28"/>
  <c r="F5680" i="28"/>
  <c r="G5679" i="28"/>
  <c r="F5679" i="28"/>
  <c r="G5678" i="28"/>
  <c r="F5678" i="28"/>
  <c r="G5677" i="28"/>
  <c r="F5677" i="28"/>
  <c r="G5676" i="28"/>
  <c r="F5676" i="28"/>
  <c r="G5675" i="28"/>
  <c r="F5675" i="28"/>
  <c r="G5674" i="28"/>
  <c r="F5674" i="28"/>
  <c r="G5673" i="28"/>
  <c r="F5673" i="28"/>
  <c r="G5672" i="28"/>
  <c r="F5672" i="28"/>
  <c r="G5671" i="28"/>
  <c r="F5671" i="28"/>
  <c r="G5670" i="28"/>
  <c r="F5670" i="28"/>
  <c r="G5669" i="28"/>
  <c r="F5669" i="28"/>
  <c r="G5668" i="28"/>
  <c r="F5668" i="28"/>
  <c r="G5667" i="28"/>
  <c r="F5667" i="28"/>
  <c r="G5666" i="28"/>
  <c r="F5666" i="28"/>
  <c r="G5665" i="28"/>
  <c r="F5665" i="28"/>
  <c r="G5664" i="28"/>
  <c r="F5664" i="28"/>
  <c r="G5663" i="28"/>
  <c r="F5663" i="28"/>
  <c r="G5662" i="28"/>
  <c r="F5662" i="28"/>
  <c r="G5661" i="28"/>
  <c r="F5661" i="28"/>
  <c r="G5660" i="28"/>
  <c r="F5660" i="28"/>
  <c r="G5659" i="28"/>
  <c r="F5659" i="28"/>
  <c r="G5658" i="28"/>
  <c r="F5658" i="28"/>
  <c r="G5657" i="28"/>
  <c r="F5657" i="28"/>
  <c r="G5656" i="28"/>
  <c r="F5656" i="28"/>
  <c r="G5655" i="28"/>
  <c r="F5655" i="28"/>
  <c r="G5654" i="28"/>
  <c r="F5654" i="28"/>
  <c r="G5653" i="28"/>
  <c r="F5653" i="28"/>
  <c r="G5652" i="28"/>
  <c r="F5652" i="28"/>
  <c r="G5651" i="28"/>
  <c r="F5651" i="28"/>
  <c r="G5650" i="28"/>
  <c r="F5650" i="28"/>
  <c r="G5649" i="28"/>
  <c r="F5649" i="28"/>
  <c r="G5648" i="28"/>
  <c r="F5648" i="28"/>
  <c r="G5647" i="28"/>
  <c r="F5647" i="28"/>
  <c r="G5646" i="28"/>
  <c r="F5646" i="28"/>
  <c r="G5645" i="28"/>
  <c r="F5645" i="28"/>
  <c r="G5644" i="28"/>
  <c r="F5644" i="28"/>
  <c r="G5643" i="28"/>
  <c r="F5643" i="28"/>
  <c r="G5642" i="28"/>
  <c r="F5642" i="28"/>
  <c r="G5641" i="28"/>
  <c r="F5641" i="28"/>
  <c r="G5640" i="28"/>
  <c r="F5640" i="28"/>
  <c r="G5639" i="28"/>
  <c r="F5639" i="28"/>
  <c r="G5638" i="28"/>
  <c r="F5638" i="28"/>
  <c r="G5637" i="28"/>
  <c r="F5637" i="28"/>
  <c r="G5636" i="28"/>
  <c r="F5636" i="28"/>
  <c r="G5635" i="28"/>
  <c r="F5635" i="28"/>
  <c r="G5634" i="28"/>
  <c r="F5634" i="28"/>
  <c r="G5633" i="28"/>
  <c r="F5633" i="28"/>
  <c r="G5632" i="28"/>
  <c r="F5632" i="28"/>
  <c r="G5631" i="28"/>
  <c r="F5631" i="28"/>
  <c r="G5630" i="28"/>
  <c r="F5630" i="28"/>
  <c r="G5629" i="28"/>
  <c r="F5629" i="28"/>
  <c r="G5628" i="28"/>
  <c r="F5628" i="28"/>
  <c r="G5627" i="28"/>
  <c r="F5627" i="28"/>
  <c r="G5626" i="28"/>
  <c r="F5626" i="28"/>
  <c r="G5625" i="28"/>
  <c r="F5625" i="28"/>
  <c r="G5624" i="28"/>
  <c r="F5624" i="28"/>
  <c r="G5623" i="28"/>
  <c r="F5623" i="28"/>
  <c r="G5622" i="28"/>
  <c r="F5622" i="28"/>
  <c r="G5621" i="28"/>
  <c r="F5621" i="28"/>
  <c r="G5620" i="28"/>
  <c r="F5620" i="28"/>
  <c r="G5619" i="28"/>
  <c r="F5619" i="28"/>
  <c r="G5618" i="28"/>
  <c r="F5618" i="28"/>
  <c r="G5617" i="28"/>
  <c r="F5617" i="28"/>
  <c r="G5616" i="28"/>
  <c r="F5616" i="28"/>
  <c r="G5615" i="28"/>
  <c r="F5615" i="28"/>
  <c r="G5614" i="28"/>
  <c r="F5614" i="28"/>
  <c r="G5613" i="28"/>
  <c r="F5613" i="28"/>
  <c r="G5612" i="28"/>
  <c r="F5612" i="28"/>
  <c r="G5611" i="28"/>
  <c r="F5611" i="28"/>
  <c r="G5610" i="28"/>
  <c r="F5610" i="28"/>
  <c r="G5609" i="28"/>
  <c r="F5609" i="28"/>
  <c r="G5608" i="28"/>
  <c r="F5608" i="28"/>
  <c r="G5607" i="28"/>
  <c r="F5607" i="28"/>
  <c r="G5606" i="28"/>
  <c r="F5606" i="28"/>
  <c r="G5605" i="28"/>
  <c r="F5605" i="28"/>
  <c r="G5604" i="28"/>
  <c r="F5604" i="28"/>
  <c r="G5603" i="28"/>
  <c r="F5603" i="28"/>
  <c r="G5602" i="28"/>
  <c r="F5602" i="28"/>
  <c r="G5601" i="28"/>
  <c r="F5601" i="28"/>
  <c r="G5600" i="28"/>
  <c r="F5600" i="28"/>
  <c r="G5599" i="28"/>
  <c r="F5599" i="28"/>
  <c r="G5598" i="28"/>
  <c r="F5598" i="28"/>
  <c r="G5597" i="28"/>
  <c r="F5597" i="28"/>
  <c r="G5596" i="28"/>
  <c r="F5596" i="28"/>
  <c r="G5595" i="28"/>
  <c r="F5595" i="28"/>
  <c r="G5594" i="28"/>
  <c r="F5594" i="28"/>
  <c r="G5593" i="28"/>
  <c r="F5593" i="28"/>
  <c r="G5592" i="28"/>
  <c r="F5592" i="28"/>
  <c r="G5591" i="28"/>
  <c r="F5591" i="28"/>
  <c r="G5590" i="28"/>
  <c r="F5590" i="28"/>
  <c r="G5589" i="28"/>
  <c r="F5589" i="28"/>
  <c r="G5588" i="28"/>
  <c r="F5588" i="28"/>
  <c r="G5587" i="28"/>
  <c r="F5587" i="28"/>
  <c r="G5586" i="28"/>
  <c r="F5586" i="28"/>
  <c r="G5585" i="28"/>
  <c r="F5585" i="28"/>
  <c r="G5584" i="28"/>
  <c r="F5584" i="28"/>
  <c r="G5583" i="28"/>
  <c r="F5583" i="28"/>
  <c r="G5582" i="28"/>
  <c r="F5582" i="28"/>
  <c r="G5581" i="28"/>
  <c r="F5581" i="28"/>
  <c r="G5580" i="28"/>
  <c r="F5580" i="28"/>
  <c r="G5579" i="28"/>
  <c r="F5579" i="28"/>
  <c r="G5578" i="28"/>
  <c r="F5578" i="28"/>
  <c r="G5577" i="28"/>
  <c r="F5577" i="28"/>
  <c r="G5576" i="28"/>
  <c r="F5576" i="28"/>
  <c r="G5575" i="28"/>
  <c r="F5575" i="28"/>
  <c r="G5574" i="28"/>
  <c r="F5574" i="28"/>
  <c r="G5573" i="28"/>
  <c r="F5573" i="28"/>
  <c r="G5572" i="28"/>
  <c r="F5572" i="28"/>
  <c r="G5571" i="28"/>
  <c r="F5571" i="28"/>
  <c r="G5570" i="28"/>
  <c r="F5570" i="28"/>
  <c r="G5569" i="28"/>
  <c r="F5569" i="28"/>
  <c r="G5568" i="28"/>
  <c r="F5568" i="28"/>
  <c r="G5567" i="28"/>
  <c r="F5567" i="28"/>
  <c r="G5566" i="28"/>
  <c r="F5566" i="28"/>
  <c r="G5565" i="28"/>
  <c r="F5565" i="28"/>
  <c r="G5564" i="28"/>
  <c r="F5564" i="28"/>
  <c r="G5563" i="28"/>
  <c r="F5563" i="28"/>
  <c r="G5562" i="28"/>
  <c r="F5562" i="28"/>
  <c r="G5561" i="28"/>
  <c r="F5561" i="28"/>
  <c r="G5560" i="28"/>
  <c r="F5560" i="28"/>
  <c r="G5559" i="28"/>
  <c r="F5559" i="28"/>
  <c r="G5558" i="28"/>
  <c r="F5558" i="28"/>
  <c r="G5557" i="28"/>
  <c r="F5557" i="28"/>
  <c r="G5556" i="28"/>
  <c r="F5556" i="28"/>
  <c r="G5555" i="28"/>
  <c r="F5555" i="28"/>
  <c r="G5554" i="28"/>
  <c r="F5554" i="28"/>
  <c r="G5553" i="28"/>
  <c r="F5553" i="28"/>
  <c r="G5552" i="28"/>
  <c r="F5552" i="28"/>
  <c r="G5551" i="28"/>
  <c r="F5551" i="28"/>
  <c r="G5550" i="28"/>
  <c r="F5550" i="28"/>
  <c r="G5549" i="28"/>
  <c r="F5549" i="28"/>
  <c r="G5548" i="28"/>
  <c r="F5548" i="28"/>
  <c r="G5547" i="28"/>
  <c r="F5547" i="28"/>
  <c r="G5546" i="28"/>
  <c r="F5546" i="28"/>
  <c r="G5545" i="28"/>
  <c r="F5545" i="28"/>
  <c r="G5544" i="28"/>
  <c r="F5544" i="28"/>
  <c r="G5543" i="28"/>
  <c r="F5543" i="28"/>
  <c r="G5542" i="28"/>
  <c r="F5542" i="28"/>
  <c r="G5541" i="28"/>
  <c r="F5541" i="28"/>
  <c r="G5540" i="28"/>
  <c r="F5540" i="28"/>
  <c r="G5539" i="28"/>
  <c r="F5539" i="28"/>
  <c r="G5538" i="28"/>
  <c r="F5538" i="28"/>
  <c r="G5537" i="28"/>
  <c r="F5537" i="28"/>
  <c r="G5536" i="28"/>
  <c r="F5536" i="28"/>
  <c r="G5535" i="28"/>
  <c r="F5535" i="28"/>
  <c r="G5534" i="28"/>
  <c r="F5534" i="28"/>
  <c r="G5533" i="28"/>
  <c r="F5533" i="28"/>
  <c r="G5532" i="28"/>
  <c r="F5532" i="28"/>
  <c r="G5531" i="28"/>
  <c r="F5531" i="28"/>
  <c r="G5530" i="28"/>
  <c r="F5530" i="28"/>
  <c r="G5529" i="28"/>
  <c r="F5529" i="28"/>
  <c r="G5528" i="28"/>
  <c r="F5528" i="28"/>
  <c r="G5527" i="28"/>
  <c r="F5527" i="28"/>
  <c r="G5526" i="28"/>
  <c r="F5526" i="28"/>
  <c r="G5525" i="28"/>
  <c r="F5525" i="28"/>
  <c r="G5524" i="28"/>
  <c r="F5524" i="28"/>
  <c r="G5523" i="28"/>
  <c r="F5523" i="28"/>
  <c r="G5522" i="28"/>
  <c r="F5522" i="28"/>
  <c r="G5521" i="28"/>
  <c r="F5521" i="28"/>
  <c r="G5520" i="28"/>
  <c r="F5520" i="28"/>
  <c r="G5519" i="28"/>
  <c r="F5519" i="28"/>
  <c r="G5518" i="28"/>
  <c r="F5518" i="28"/>
  <c r="G5517" i="28"/>
  <c r="F5517" i="28"/>
  <c r="G5516" i="28"/>
  <c r="F5516" i="28"/>
  <c r="G5515" i="28"/>
  <c r="F5515" i="28"/>
  <c r="G5514" i="28"/>
  <c r="F5514" i="28"/>
  <c r="G5513" i="28"/>
  <c r="F5513" i="28"/>
  <c r="G5512" i="28"/>
  <c r="F5512" i="28"/>
  <c r="G5511" i="28"/>
  <c r="F5511" i="28"/>
  <c r="G5510" i="28"/>
  <c r="F5510" i="28"/>
  <c r="G5509" i="28"/>
  <c r="F5509" i="28"/>
  <c r="G5508" i="28"/>
  <c r="F5508" i="28"/>
  <c r="G5507" i="28"/>
  <c r="F5507" i="28"/>
  <c r="G5506" i="28"/>
  <c r="F5506" i="28"/>
  <c r="G5505" i="28"/>
  <c r="F5505" i="28"/>
  <c r="G5504" i="28"/>
  <c r="F5504" i="28"/>
  <c r="G5503" i="28"/>
  <c r="F5503" i="28"/>
  <c r="G5502" i="28"/>
  <c r="F5502" i="28"/>
  <c r="G5501" i="28"/>
  <c r="F5501" i="28"/>
  <c r="G5500" i="28"/>
  <c r="F5500" i="28"/>
  <c r="G5499" i="28"/>
  <c r="F5499" i="28"/>
  <c r="G5498" i="28"/>
  <c r="F5498" i="28"/>
  <c r="G5497" i="28"/>
  <c r="F5497" i="28"/>
  <c r="G5496" i="28"/>
  <c r="F5496" i="28"/>
  <c r="G5495" i="28"/>
  <c r="F5495" i="28"/>
  <c r="G5494" i="28"/>
  <c r="F5494" i="28"/>
  <c r="G5493" i="28"/>
  <c r="F5493" i="28"/>
  <c r="G5492" i="28"/>
  <c r="F5492" i="28"/>
  <c r="G5491" i="28"/>
  <c r="F5491" i="28"/>
  <c r="G5490" i="28"/>
  <c r="F5490" i="28"/>
  <c r="G5489" i="28"/>
  <c r="F5489" i="28"/>
  <c r="G5488" i="28"/>
  <c r="F5488" i="28"/>
  <c r="G5487" i="28"/>
  <c r="F5487" i="28"/>
  <c r="G5486" i="28"/>
  <c r="F5486" i="28"/>
  <c r="G5485" i="28"/>
  <c r="F5485" i="28"/>
  <c r="G5484" i="28"/>
  <c r="F5484" i="28"/>
  <c r="G5483" i="28"/>
  <c r="F5483" i="28"/>
  <c r="G5482" i="28"/>
  <c r="F5482" i="28"/>
  <c r="G5481" i="28"/>
  <c r="F5481" i="28"/>
  <c r="G5480" i="28"/>
  <c r="F5480" i="28"/>
  <c r="G5479" i="28"/>
  <c r="F5479" i="28"/>
  <c r="G5478" i="28"/>
  <c r="F5478" i="28"/>
  <c r="G5477" i="28"/>
  <c r="F5477" i="28"/>
  <c r="G5476" i="28"/>
  <c r="F5476" i="28"/>
  <c r="G5475" i="28"/>
  <c r="F5475" i="28"/>
  <c r="G5474" i="28"/>
  <c r="F5474" i="28"/>
  <c r="G5473" i="28"/>
  <c r="F5473" i="28"/>
  <c r="G5472" i="28"/>
  <c r="F5472" i="28"/>
  <c r="G5471" i="28"/>
  <c r="F5471" i="28"/>
  <c r="G5470" i="28"/>
  <c r="F5470" i="28"/>
  <c r="G5469" i="28"/>
  <c r="F5469" i="28"/>
  <c r="G5468" i="28"/>
  <c r="F5468" i="28"/>
  <c r="G5467" i="28"/>
  <c r="F5467" i="28"/>
  <c r="G5466" i="28"/>
  <c r="F5466" i="28"/>
  <c r="G5465" i="28"/>
  <c r="F5465" i="28"/>
  <c r="G5464" i="28"/>
  <c r="F5464" i="28"/>
  <c r="G5463" i="28"/>
  <c r="F5463" i="28"/>
  <c r="G5462" i="28"/>
  <c r="F5462" i="28"/>
  <c r="G5461" i="28"/>
  <c r="F5461" i="28"/>
  <c r="G5460" i="28"/>
  <c r="F5460" i="28"/>
  <c r="G5459" i="28"/>
  <c r="F5459" i="28"/>
  <c r="G5458" i="28"/>
  <c r="F5458" i="28"/>
  <c r="G5457" i="28"/>
  <c r="F5457" i="28"/>
  <c r="G5456" i="28"/>
  <c r="F5456" i="28"/>
  <c r="G5455" i="28"/>
  <c r="F5455" i="28"/>
  <c r="G5454" i="28"/>
  <c r="F5454" i="28"/>
  <c r="G5453" i="28"/>
  <c r="F5453" i="28"/>
  <c r="G5452" i="28"/>
  <c r="F5452" i="28"/>
  <c r="G5451" i="28"/>
  <c r="F5451" i="28"/>
  <c r="G5450" i="28"/>
  <c r="F5450" i="28"/>
  <c r="G5449" i="28"/>
  <c r="F5449" i="28"/>
  <c r="G5448" i="28"/>
  <c r="F5448" i="28"/>
  <c r="G5447" i="28"/>
  <c r="F5447" i="28"/>
  <c r="G5446" i="28"/>
  <c r="F5446" i="28"/>
  <c r="G5445" i="28"/>
  <c r="F5445" i="28"/>
  <c r="G5444" i="28"/>
  <c r="F5444" i="28"/>
  <c r="G5443" i="28"/>
  <c r="F5443" i="28"/>
  <c r="G5442" i="28"/>
  <c r="F5442" i="28"/>
  <c r="G5441" i="28"/>
  <c r="F5441" i="28"/>
  <c r="G5440" i="28"/>
  <c r="F5440" i="28"/>
  <c r="G5439" i="28"/>
  <c r="F5439" i="28"/>
  <c r="G5438" i="28"/>
  <c r="F5438" i="28"/>
  <c r="G5437" i="28"/>
  <c r="F5437" i="28"/>
  <c r="G5436" i="28"/>
  <c r="F5436" i="28"/>
  <c r="G5435" i="28"/>
  <c r="F5435" i="28"/>
  <c r="G5434" i="28"/>
  <c r="F5434" i="28"/>
  <c r="G5433" i="28"/>
  <c r="F5433" i="28"/>
  <c r="G5432" i="28"/>
  <c r="F5432" i="28"/>
  <c r="G5431" i="28"/>
  <c r="F5431" i="28"/>
  <c r="G5430" i="28"/>
  <c r="F5430" i="28"/>
  <c r="G5429" i="28"/>
  <c r="F5429" i="28"/>
  <c r="G5428" i="28"/>
  <c r="F5428" i="28"/>
  <c r="G5427" i="28"/>
  <c r="F5427" i="28"/>
  <c r="G5426" i="28"/>
  <c r="F5426" i="28"/>
  <c r="G5425" i="28"/>
  <c r="F5425" i="28"/>
  <c r="G5424" i="28"/>
  <c r="F5424" i="28"/>
  <c r="G5423" i="28"/>
  <c r="F5423" i="28"/>
  <c r="G5422" i="28"/>
  <c r="F5422" i="28"/>
  <c r="G5421" i="28"/>
  <c r="F5421" i="28"/>
  <c r="G5420" i="28"/>
  <c r="F5420" i="28"/>
  <c r="G5419" i="28"/>
  <c r="F5419" i="28"/>
  <c r="G5418" i="28"/>
  <c r="F5418" i="28"/>
  <c r="G5417" i="28"/>
  <c r="F5417" i="28"/>
  <c r="G5416" i="28"/>
  <c r="F5416" i="28"/>
  <c r="G5415" i="28"/>
  <c r="F5415" i="28"/>
  <c r="G5414" i="28"/>
  <c r="F5414" i="28"/>
  <c r="G5413" i="28"/>
  <c r="F5413" i="28"/>
  <c r="G5412" i="28"/>
  <c r="F5412" i="28"/>
  <c r="G5411" i="28"/>
  <c r="F5411" i="28"/>
  <c r="G5410" i="28"/>
  <c r="F5410" i="28"/>
  <c r="G5409" i="28"/>
  <c r="F5409" i="28"/>
  <c r="G5408" i="28"/>
  <c r="F5408" i="28"/>
  <c r="G5407" i="28"/>
  <c r="F5407" i="28"/>
  <c r="G5406" i="28"/>
  <c r="F5406" i="28"/>
  <c r="G5405" i="28"/>
  <c r="F5405" i="28"/>
  <c r="G5404" i="28"/>
  <c r="F5404" i="28"/>
  <c r="G5403" i="28"/>
  <c r="F5403" i="28"/>
  <c r="G5402" i="28"/>
  <c r="F5402" i="28"/>
  <c r="G5401" i="28"/>
  <c r="F5401" i="28"/>
  <c r="G5400" i="28"/>
  <c r="F5400" i="28"/>
  <c r="G5399" i="28"/>
  <c r="F5399" i="28"/>
  <c r="G5398" i="28"/>
  <c r="F5398" i="28"/>
  <c r="G5397" i="28"/>
  <c r="F5397" i="28"/>
  <c r="G5396" i="28"/>
  <c r="F5396" i="28"/>
  <c r="G5395" i="28"/>
  <c r="F5395" i="28"/>
  <c r="G5394" i="28"/>
  <c r="F5394" i="28"/>
  <c r="G5393" i="28"/>
  <c r="F5393" i="28"/>
  <c r="G5392" i="28"/>
  <c r="F5392" i="28"/>
  <c r="G5391" i="28"/>
  <c r="F5391" i="28"/>
  <c r="G5390" i="28"/>
  <c r="F5390" i="28"/>
  <c r="G5389" i="28"/>
  <c r="F5389" i="28"/>
  <c r="G5388" i="28"/>
  <c r="F5388" i="28"/>
  <c r="G5387" i="28"/>
  <c r="F5387" i="28"/>
  <c r="G5386" i="28"/>
  <c r="F5386" i="28"/>
  <c r="G5385" i="28"/>
  <c r="F5385" i="28"/>
  <c r="G5384" i="28"/>
  <c r="F5384" i="28"/>
  <c r="G5383" i="28"/>
  <c r="F5383" i="28"/>
  <c r="G5382" i="28"/>
  <c r="F5382" i="28"/>
  <c r="G5381" i="28"/>
  <c r="F5381" i="28"/>
  <c r="G5380" i="28"/>
  <c r="F5380" i="28"/>
  <c r="G5379" i="28"/>
  <c r="F5379" i="28"/>
  <c r="G5378" i="28"/>
  <c r="F5378" i="28"/>
  <c r="G5377" i="28"/>
  <c r="F5377" i="28"/>
  <c r="G5376" i="28"/>
  <c r="F5376" i="28"/>
  <c r="G5375" i="28"/>
  <c r="F5375" i="28"/>
  <c r="G5374" i="28"/>
  <c r="F5374" i="28"/>
  <c r="G5373" i="28"/>
  <c r="F5373" i="28"/>
  <c r="G5372" i="28"/>
  <c r="F5372" i="28"/>
  <c r="G5371" i="28"/>
  <c r="F5371" i="28"/>
  <c r="G5370" i="28"/>
  <c r="F5370" i="28"/>
  <c r="G5369" i="28"/>
  <c r="F5369" i="28"/>
  <c r="G5368" i="28"/>
  <c r="F5368" i="28"/>
  <c r="G5367" i="28"/>
  <c r="F5367" i="28"/>
  <c r="G5366" i="28"/>
  <c r="F5366" i="28"/>
  <c r="G5365" i="28"/>
  <c r="F5365" i="28"/>
  <c r="G5364" i="28"/>
  <c r="F5364" i="28"/>
  <c r="G5363" i="28"/>
  <c r="F5363" i="28"/>
  <c r="G5362" i="28"/>
  <c r="F5362" i="28"/>
  <c r="G5361" i="28"/>
  <c r="F5361" i="28"/>
  <c r="G5360" i="28"/>
  <c r="F5360" i="28"/>
  <c r="G5359" i="28"/>
  <c r="F5359" i="28"/>
  <c r="G5358" i="28"/>
  <c r="F5358" i="28"/>
  <c r="G5357" i="28"/>
  <c r="F5357" i="28"/>
  <c r="G5356" i="28"/>
  <c r="F5356" i="28"/>
  <c r="G5355" i="28"/>
  <c r="F5355" i="28"/>
  <c r="G5354" i="28"/>
  <c r="F5354" i="28"/>
  <c r="G5353" i="28"/>
  <c r="F5353" i="28"/>
  <c r="G5352" i="28"/>
  <c r="F5352" i="28"/>
  <c r="G5351" i="28"/>
  <c r="F5351" i="28"/>
  <c r="G5350" i="28"/>
  <c r="F5350" i="28"/>
  <c r="G5349" i="28"/>
  <c r="F5349" i="28"/>
  <c r="G5348" i="28"/>
  <c r="F5348" i="28"/>
  <c r="G5347" i="28"/>
  <c r="F5347" i="28"/>
  <c r="G5346" i="28"/>
  <c r="F5346" i="28"/>
  <c r="G5345" i="28"/>
  <c r="F5345" i="28"/>
  <c r="G5344" i="28"/>
  <c r="F5344" i="28"/>
  <c r="G5343" i="28"/>
  <c r="F5343" i="28"/>
  <c r="G5342" i="28"/>
  <c r="F5342" i="28"/>
  <c r="G5341" i="28"/>
  <c r="F5341" i="28"/>
  <c r="G5340" i="28"/>
  <c r="F5340" i="28"/>
  <c r="G5339" i="28"/>
  <c r="F5339" i="28"/>
  <c r="G5338" i="28"/>
  <c r="F5338" i="28"/>
  <c r="G5337" i="28"/>
  <c r="F5337" i="28"/>
  <c r="G5336" i="28"/>
  <c r="F5336" i="28"/>
  <c r="G5335" i="28"/>
  <c r="F5335" i="28"/>
  <c r="G5334" i="28"/>
  <c r="F5334" i="28"/>
  <c r="G5333" i="28"/>
  <c r="F5333" i="28"/>
  <c r="G5332" i="28"/>
  <c r="F5332" i="28"/>
  <c r="G5331" i="28"/>
  <c r="F5331" i="28"/>
  <c r="G5330" i="28"/>
  <c r="F5330" i="28"/>
  <c r="G5329" i="28"/>
  <c r="F5329" i="28"/>
  <c r="G5328" i="28"/>
  <c r="F5328" i="28"/>
  <c r="G5327" i="28"/>
  <c r="F5327" i="28"/>
  <c r="G5326" i="28"/>
  <c r="F5326" i="28"/>
  <c r="G5325" i="28"/>
  <c r="F5325" i="28"/>
  <c r="G5324" i="28"/>
  <c r="F5324" i="28"/>
  <c r="G5323" i="28"/>
  <c r="F5323" i="28"/>
  <c r="G5322" i="28"/>
  <c r="F5322" i="28"/>
  <c r="G5321" i="28"/>
  <c r="F5321" i="28"/>
  <c r="G5320" i="28"/>
  <c r="F5320" i="28"/>
  <c r="G5319" i="28"/>
  <c r="F5319" i="28"/>
  <c r="G5318" i="28"/>
  <c r="F5318" i="28"/>
  <c r="G5317" i="28"/>
  <c r="F5317" i="28"/>
  <c r="G5316" i="28"/>
  <c r="F5316" i="28"/>
  <c r="G5315" i="28"/>
  <c r="F5315" i="28"/>
  <c r="G5314" i="28"/>
  <c r="F5314" i="28"/>
  <c r="G5313" i="28"/>
  <c r="F5313" i="28"/>
  <c r="G5312" i="28"/>
  <c r="F5312" i="28"/>
  <c r="G5311" i="28"/>
  <c r="F5311" i="28"/>
  <c r="G5310" i="28"/>
  <c r="F5310" i="28"/>
  <c r="G5309" i="28"/>
  <c r="F5309" i="28"/>
  <c r="G5308" i="28"/>
  <c r="F5308" i="28"/>
  <c r="G5307" i="28"/>
  <c r="F5307" i="28"/>
  <c r="G5306" i="28"/>
  <c r="F5306" i="28"/>
  <c r="G5305" i="28"/>
  <c r="F5305" i="28"/>
  <c r="G5304" i="28"/>
  <c r="F5304" i="28"/>
  <c r="G5303" i="28"/>
  <c r="F5303" i="28"/>
  <c r="G5302" i="28"/>
  <c r="F5302" i="28"/>
  <c r="G5301" i="28"/>
  <c r="F5301" i="28"/>
  <c r="G5300" i="28"/>
  <c r="F5300" i="28"/>
  <c r="G5299" i="28"/>
  <c r="F5299" i="28"/>
  <c r="G5298" i="28"/>
  <c r="F5298" i="28"/>
  <c r="G5297" i="28"/>
  <c r="F5297" i="28"/>
  <c r="G5296" i="28"/>
  <c r="F5296" i="28"/>
  <c r="G5295" i="28"/>
  <c r="F5295" i="28"/>
  <c r="G5294" i="28"/>
  <c r="F5294" i="28"/>
  <c r="G5293" i="28"/>
  <c r="F5293" i="28"/>
  <c r="G5292" i="28"/>
  <c r="F5292" i="28"/>
  <c r="G5291" i="28"/>
  <c r="F5291" i="28"/>
  <c r="G5290" i="28"/>
  <c r="F5290" i="28"/>
  <c r="G5289" i="28"/>
  <c r="F5289" i="28"/>
  <c r="G5288" i="28"/>
  <c r="F5288" i="28"/>
  <c r="G5287" i="28"/>
  <c r="F5287" i="28"/>
  <c r="G5286" i="28"/>
  <c r="F5286" i="28"/>
  <c r="G5285" i="28"/>
  <c r="F5285" i="28"/>
  <c r="G5284" i="28"/>
  <c r="F5284" i="28"/>
  <c r="G5283" i="28"/>
  <c r="F5283" i="28"/>
  <c r="G5282" i="28"/>
  <c r="F5282" i="28"/>
  <c r="G5281" i="28"/>
  <c r="F5281" i="28"/>
  <c r="G5280" i="28"/>
  <c r="F5280" i="28"/>
  <c r="G5279" i="28"/>
  <c r="F5279" i="28"/>
  <c r="G5278" i="28"/>
  <c r="F5278" i="28"/>
  <c r="G5277" i="28"/>
  <c r="F5277" i="28"/>
  <c r="G5276" i="28"/>
  <c r="F5276" i="28"/>
  <c r="G5275" i="28"/>
  <c r="F5275" i="28"/>
  <c r="G5274" i="28"/>
  <c r="F5274" i="28"/>
  <c r="G5273" i="28"/>
  <c r="F5273" i="28"/>
  <c r="G5272" i="28"/>
  <c r="F5272" i="28"/>
  <c r="G5271" i="28"/>
  <c r="F5271" i="28"/>
  <c r="G5270" i="28"/>
  <c r="F5270" i="28"/>
  <c r="G5269" i="28"/>
  <c r="F5269" i="28"/>
  <c r="G5268" i="28"/>
  <c r="F5268" i="28"/>
  <c r="G5267" i="28"/>
  <c r="F5267" i="28"/>
  <c r="G5266" i="28"/>
  <c r="F5266" i="28"/>
  <c r="G5265" i="28"/>
  <c r="F5265" i="28"/>
  <c r="G5264" i="28"/>
  <c r="F5264" i="28"/>
  <c r="G5263" i="28"/>
  <c r="F5263" i="28"/>
  <c r="G5262" i="28"/>
  <c r="F5262" i="28"/>
  <c r="G5261" i="28"/>
  <c r="F5261" i="28"/>
  <c r="G5260" i="28"/>
  <c r="F5260" i="28"/>
  <c r="G5259" i="28"/>
  <c r="F5259" i="28"/>
  <c r="G5258" i="28"/>
  <c r="F5258" i="28"/>
  <c r="G5257" i="28"/>
  <c r="F5257" i="28"/>
  <c r="G5256" i="28"/>
  <c r="F5256" i="28"/>
  <c r="G5255" i="28"/>
  <c r="F5255" i="28"/>
  <c r="G5254" i="28"/>
  <c r="F5254" i="28"/>
  <c r="G5253" i="28"/>
  <c r="F5253" i="28"/>
  <c r="G5252" i="28"/>
  <c r="F5252" i="28"/>
  <c r="G5251" i="28"/>
  <c r="F5251" i="28"/>
  <c r="G5250" i="28"/>
  <c r="F5250" i="28"/>
  <c r="G5249" i="28"/>
  <c r="F5249" i="28"/>
  <c r="G5248" i="28"/>
  <c r="F5248" i="28"/>
  <c r="G5247" i="28"/>
  <c r="F5247" i="28"/>
  <c r="G5246" i="28"/>
  <c r="F5246" i="28"/>
  <c r="G5245" i="28"/>
  <c r="F5245" i="28"/>
  <c r="G5244" i="28"/>
  <c r="F5244" i="28"/>
  <c r="G5243" i="28"/>
  <c r="F5243" i="28"/>
  <c r="G5242" i="28"/>
  <c r="F5242" i="28"/>
  <c r="G5241" i="28"/>
  <c r="F5241" i="28"/>
  <c r="G5240" i="28"/>
  <c r="F5240" i="28"/>
  <c r="G5239" i="28"/>
  <c r="F5239" i="28"/>
  <c r="G5238" i="28"/>
  <c r="F5238" i="28"/>
  <c r="G5237" i="28"/>
  <c r="F5237" i="28"/>
  <c r="G5236" i="28"/>
  <c r="F5236" i="28"/>
  <c r="G5235" i="28"/>
  <c r="F5235" i="28"/>
  <c r="G5234" i="28"/>
  <c r="F5234" i="28"/>
  <c r="G5233" i="28"/>
  <c r="F5233" i="28"/>
  <c r="G5232" i="28"/>
  <c r="F5232" i="28"/>
  <c r="G5231" i="28"/>
  <c r="F5231" i="28"/>
  <c r="G5230" i="28"/>
  <c r="F5230" i="28"/>
  <c r="G5229" i="28"/>
  <c r="F5229" i="28"/>
  <c r="G5228" i="28"/>
  <c r="F5228" i="28"/>
  <c r="G5227" i="28"/>
  <c r="F5227" i="28"/>
  <c r="G5226" i="28"/>
  <c r="F5226" i="28"/>
  <c r="G5225" i="28"/>
  <c r="F5225" i="28"/>
  <c r="G5224" i="28"/>
  <c r="F5224" i="28"/>
  <c r="G5223" i="28"/>
  <c r="F5223" i="28"/>
  <c r="G5222" i="28"/>
  <c r="F5222" i="28"/>
  <c r="G5221" i="28"/>
  <c r="F5221" i="28"/>
  <c r="G5220" i="28"/>
  <c r="F5220" i="28"/>
  <c r="G5219" i="28"/>
  <c r="F5219" i="28"/>
  <c r="G5218" i="28"/>
  <c r="F5218" i="28"/>
  <c r="G5217" i="28"/>
  <c r="F5217" i="28"/>
  <c r="G5216" i="28"/>
  <c r="F5216" i="28"/>
  <c r="G5215" i="28"/>
  <c r="F5215" i="28"/>
  <c r="G5214" i="28"/>
  <c r="F5214" i="28"/>
  <c r="G5213" i="28"/>
  <c r="F5213" i="28"/>
  <c r="G5212" i="28"/>
  <c r="F5212" i="28"/>
  <c r="G5211" i="28"/>
  <c r="F5211" i="28"/>
  <c r="G5210" i="28"/>
  <c r="F5210" i="28"/>
  <c r="G5209" i="28"/>
  <c r="F5209" i="28"/>
  <c r="G5208" i="28"/>
  <c r="F5208" i="28"/>
  <c r="G5207" i="28"/>
  <c r="F5207" i="28"/>
  <c r="G5206" i="28"/>
  <c r="F5206" i="28"/>
  <c r="G5205" i="28"/>
  <c r="F5205" i="28"/>
  <c r="G5204" i="28"/>
  <c r="F5204" i="28"/>
  <c r="G5203" i="28"/>
  <c r="F5203" i="28"/>
  <c r="G5202" i="28"/>
  <c r="F5202" i="28"/>
  <c r="G5201" i="28"/>
  <c r="F5201" i="28"/>
  <c r="G5200" i="28"/>
  <c r="F5200" i="28"/>
  <c r="G5199" i="28"/>
  <c r="F5199" i="28"/>
  <c r="G5198" i="28"/>
  <c r="F5198" i="28"/>
  <c r="G5197" i="28"/>
  <c r="F5197" i="28"/>
  <c r="G5196" i="28"/>
  <c r="F5196" i="28"/>
  <c r="G5195" i="28"/>
  <c r="F5195" i="28"/>
  <c r="G5194" i="28"/>
  <c r="F5194" i="28"/>
  <c r="G5193" i="28"/>
  <c r="F5193" i="28"/>
  <c r="G5192" i="28"/>
  <c r="F5192" i="28"/>
  <c r="G5191" i="28"/>
  <c r="F5191" i="28"/>
  <c r="G5190" i="28"/>
  <c r="F5190" i="28"/>
  <c r="G5189" i="28"/>
  <c r="F5189" i="28"/>
  <c r="G5188" i="28"/>
  <c r="F5188" i="28"/>
  <c r="G5187" i="28"/>
  <c r="F5187" i="28"/>
  <c r="G5186" i="28"/>
  <c r="F5186" i="28"/>
  <c r="G5185" i="28"/>
  <c r="F5185" i="28"/>
  <c r="G5184" i="28"/>
  <c r="F5184" i="28"/>
  <c r="G5183" i="28"/>
  <c r="F5183" i="28"/>
  <c r="G5182" i="28"/>
  <c r="F5182" i="28"/>
  <c r="G5181" i="28"/>
  <c r="F5181" i="28"/>
  <c r="G5180" i="28"/>
  <c r="F5180" i="28"/>
  <c r="G5179" i="28"/>
  <c r="F5179" i="28"/>
  <c r="G5178" i="28"/>
  <c r="F5178" i="28"/>
  <c r="G5177" i="28"/>
  <c r="F5177" i="28"/>
  <c r="G5176" i="28"/>
  <c r="F5176" i="28"/>
  <c r="G5175" i="28"/>
  <c r="F5175" i="28"/>
  <c r="G5174" i="28"/>
  <c r="F5174" i="28"/>
  <c r="G5173" i="28"/>
  <c r="F5173" i="28"/>
  <c r="G5172" i="28"/>
  <c r="F5172" i="28"/>
  <c r="G5171" i="28"/>
  <c r="F5171" i="28"/>
  <c r="G5170" i="28"/>
  <c r="F5170" i="28"/>
  <c r="G5169" i="28"/>
  <c r="F5169" i="28"/>
  <c r="G5168" i="28"/>
  <c r="F5168" i="28"/>
  <c r="G5167" i="28"/>
  <c r="F5167" i="28"/>
  <c r="G5166" i="28"/>
  <c r="F5166" i="28"/>
  <c r="G5165" i="28"/>
  <c r="F5165" i="28"/>
  <c r="G5164" i="28"/>
  <c r="F5164" i="28"/>
  <c r="G5163" i="28"/>
  <c r="F5163" i="28"/>
  <c r="G5162" i="28"/>
  <c r="F5162" i="28"/>
  <c r="G5161" i="28"/>
  <c r="F5161" i="28"/>
  <c r="G5160" i="28"/>
  <c r="F5160" i="28"/>
  <c r="G5159" i="28"/>
  <c r="F5159" i="28"/>
  <c r="G5158" i="28"/>
  <c r="F5158" i="28"/>
  <c r="G5157" i="28"/>
  <c r="F5157" i="28"/>
  <c r="G5156" i="28"/>
  <c r="F5156" i="28"/>
  <c r="G5155" i="28"/>
  <c r="F5155" i="28"/>
  <c r="G5154" i="28"/>
  <c r="F5154" i="28"/>
  <c r="G5153" i="28"/>
  <c r="F5153" i="28"/>
  <c r="G5152" i="28"/>
  <c r="F5152" i="28"/>
  <c r="G5151" i="28"/>
  <c r="F5151" i="28"/>
  <c r="G5150" i="28"/>
  <c r="F5150" i="28"/>
  <c r="G5149" i="28"/>
  <c r="F5149" i="28"/>
  <c r="G5148" i="28"/>
  <c r="F5148" i="28"/>
  <c r="G5147" i="28"/>
  <c r="F5147" i="28"/>
  <c r="G5146" i="28"/>
  <c r="F5146" i="28"/>
  <c r="G5145" i="28"/>
  <c r="F5145" i="28"/>
  <c r="G5144" i="28"/>
  <c r="F5144" i="28"/>
  <c r="G5143" i="28"/>
  <c r="F5143" i="28"/>
  <c r="G5142" i="28"/>
  <c r="F5142" i="28"/>
  <c r="G5141" i="28"/>
  <c r="F5141" i="28"/>
  <c r="G5140" i="28"/>
  <c r="F5140" i="28"/>
  <c r="G5139" i="28"/>
  <c r="F5139" i="28"/>
  <c r="G5138" i="28"/>
  <c r="F5138" i="28"/>
  <c r="G5137" i="28"/>
  <c r="F5137" i="28"/>
  <c r="G5136" i="28"/>
  <c r="F5136" i="28"/>
  <c r="G5135" i="28"/>
  <c r="F5135" i="28"/>
  <c r="G5134" i="28"/>
  <c r="F5134" i="28"/>
  <c r="G5133" i="28"/>
  <c r="F5133" i="28"/>
  <c r="G5132" i="28"/>
  <c r="F5132" i="28"/>
  <c r="G5131" i="28"/>
  <c r="F5131" i="28"/>
  <c r="G5130" i="28"/>
  <c r="F5130" i="28"/>
  <c r="G5129" i="28"/>
  <c r="F5129" i="28"/>
  <c r="G5128" i="28"/>
  <c r="F5128" i="28"/>
  <c r="G5127" i="28"/>
  <c r="F5127" i="28"/>
  <c r="G5126" i="28"/>
  <c r="F5126" i="28"/>
  <c r="G5125" i="28"/>
  <c r="F5125" i="28"/>
  <c r="G5124" i="28"/>
  <c r="F5124" i="28"/>
  <c r="G5123" i="28"/>
  <c r="F5123" i="28"/>
  <c r="G5122" i="28"/>
  <c r="F5122" i="28"/>
  <c r="G5121" i="28"/>
  <c r="F5121" i="28"/>
  <c r="G5120" i="28"/>
  <c r="F5120" i="28"/>
  <c r="G5119" i="28"/>
  <c r="F5119" i="28"/>
  <c r="G5118" i="28"/>
  <c r="F5118" i="28"/>
  <c r="G5117" i="28"/>
  <c r="F5117" i="28"/>
  <c r="G5116" i="28"/>
  <c r="F5116" i="28"/>
  <c r="G5115" i="28"/>
  <c r="F5115" i="28"/>
  <c r="G5114" i="28"/>
  <c r="F5114" i="28"/>
  <c r="G5113" i="28"/>
  <c r="F5113" i="28"/>
  <c r="G5112" i="28"/>
  <c r="F5112" i="28"/>
  <c r="G5111" i="28"/>
  <c r="F5111" i="28"/>
  <c r="G5110" i="28"/>
  <c r="F5110" i="28"/>
  <c r="G5109" i="28"/>
  <c r="F5109" i="28"/>
  <c r="G5108" i="28"/>
  <c r="F5108" i="28"/>
  <c r="G5107" i="28"/>
  <c r="F5107" i="28"/>
  <c r="G5106" i="28"/>
  <c r="F5106" i="28"/>
  <c r="G5105" i="28"/>
  <c r="F5105" i="28"/>
  <c r="G5104" i="28"/>
  <c r="F5104" i="28"/>
  <c r="G5103" i="28"/>
  <c r="F5103" i="28"/>
  <c r="G5102" i="28"/>
  <c r="F5102" i="28"/>
  <c r="G5101" i="28"/>
  <c r="F5101" i="28"/>
  <c r="G5100" i="28"/>
  <c r="F5100" i="28"/>
  <c r="G5099" i="28"/>
  <c r="F5099" i="28"/>
  <c r="G5098" i="28"/>
  <c r="F5098" i="28"/>
  <c r="G5097" i="28"/>
  <c r="F5097" i="28"/>
  <c r="G5096" i="28"/>
  <c r="F5096" i="28"/>
  <c r="G5095" i="28"/>
  <c r="F5095" i="28"/>
  <c r="G5094" i="28"/>
  <c r="F5094" i="28"/>
  <c r="G5093" i="28"/>
  <c r="F5093" i="28"/>
  <c r="G5092" i="28"/>
  <c r="F5092" i="28"/>
  <c r="G5091" i="28"/>
  <c r="F5091" i="28"/>
  <c r="G5090" i="28"/>
  <c r="F5090" i="28"/>
  <c r="G5089" i="28"/>
  <c r="F5089" i="28"/>
  <c r="G5088" i="28"/>
  <c r="F5088" i="28"/>
  <c r="G5087" i="28"/>
  <c r="F5087" i="28"/>
  <c r="G5086" i="28"/>
  <c r="F5086" i="28"/>
  <c r="G5085" i="28"/>
  <c r="F5085" i="28"/>
  <c r="G5084" i="28"/>
  <c r="F5084" i="28"/>
  <c r="G5083" i="28"/>
  <c r="F5083" i="28"/>
  <c r="G5082" i="28"/>
  <c r="F5082" i="28"/>
  <c r="G5081" i="28"/>
  <c r="F5081" i="28"/>
  <c r="G5080" i="28"/>
  <c r="F5080" i="28"/>
  <c r="G5079" i="28"/>
  <c r="F5079" i="28"/>
  <c r="G5078" i="28"/>
  <c r="F5078" i="28"/>
  <c r="G5077" i="28"/>
  <c r="F5077" i="28"/>
  <c r="G5076" i="28"/>
  <c r="F5076" i="28"/>
  <c r="G5075" i="28"/>
  <c r="F5075" i="28"/>
  <c r="G5074" i="28"/>
  <c r="F5074" i="28"/>
  <c r="G5073" i="28"/>
  <c r="F5073" i="28"/>
  <c r="G5072" i="28"/>
  <c r="F5072" i="28"/>
  <c r="G5071" i="28"/>
  <c r="F5071" i="28"/>
  <c r="G5070" i="28"/>
  <c r="F5070" i="28"/>
  <c r="G5069" i="28"/>
  <c r="F5069" i="28"/>
  <c r="G5068" i="28"/>
  <c r="F5068" i="28"/>
  <c r="G5067" i="28"/>
  <c r="F5067" i="28"/>
  <c r="G5066" i="28"/>
  <c r="F5066" i="28"/>
  <c r="G5065" i="28"/>
  <c r="F5065" i="28"/>
  <c r="G5064" i="28"/>
  <c r="F5064" i="28"/>
  <c r="G5063" i="28"/>
  <c r="F5063" i="28"/>
  <c r="G5062" i="28"/>
  <c r="F5062" i="28"/>
  <c r="G5061" i="28"/>
  <c r="F5061" i="28"/>
  <c r="G5060" i="28"/>
  <c r="F5060" i="28"/>
  <c r="G5059" i="28"/>
  <c r="F5059" i="28"/>
  <c r="G5058" i="28"/>
  <c r="F5058" i="28"/>
  <c r="G5057" i="28"/>
  <c r="F5057" i="28"/>
  <c r="G5056" i="28"/>
  <c r="F5056" i="28"/>
  <c r="G5055" i="28"/>
  <c r="F5055" i="28"/>
  <c r="G5054" i="28"/>
  <c r="F5054" i="28"/>
  <c r="G5053" i="28"/>
  <c r="F5053" i="28"/>
  <c r="G5052" i="28"/>
  <c r="F5052" i="28"/>
  <c r="G5051" i="28"/>
  <c r="F5051" i="28"/>
  <c r="G5050" i="28"/>
  <c r="F5050" i="28"/>
  <c r="G5049" i="28"/>
  <c r="F5049" i="28"/>
  <c r="G5048" i="28"/>
  <c r="F5048" i="28"/>
  <c r="G5047" i="28"/>
  <c r="F5047" i="28"/>
  <c r="G5046" i="28"/>
  <c r="F5046" i="28"/>
  <c r="G5045" i="28"/>
  <c r="F5045" i="28"/>
  <c r="G5044" i="28"/>
  <c r="F5044" i="28"/>
  <c r="G5043" i="28"/>
  <c r="F5043" i="28"/>
  <c r="G5042" i="28"/>
  <c r="F5042" i="28"/>
  <c r="G5041" i="28"/>
  <c r="F5041" i="28"/>
  <c r="G5040" i="28"/>
  <c r="F5040" i="28"/>
  <c r="G5039" i="28"/>
  <c r="F5039" i="28"/>
  <c r="G5038" i="28"/>
  <c r="F5038" i="28"/>
  <c r="G5037" i="28"/>
  <c r="F5037" i="28"/>
  <c r="G5036" i="28"/>
  <c r="F5036" i="28"/>
  <c r="G5035" i="28"/>
  <c r="F5035" i="28"/>
  <c r="G5034" i="28"/>
  <c r="F5034" i="28"/>
  <c r="G5033" i="28"/>
  <c r="F5033" i="28"/>
  <c r="G5032" i="28"/>
  <c r="F5032" i="28"/>
  <c r="G5031" i="28"/>
  <c r="F5031" i="28"/>
  <c r="G5030" i="28"/>
  <c r="F5030" i="28"/>
  <c r="G5029" i="28"/>
  <c r="F5029" i="28"/>
  <c r="G5028" i="28"/>
  <c r="F5028" i="28"/>
  <c r="G5027" i="28"/>
  <c r="F5027" i="28"/>
  <c r="G5026" i="28"/>
  <c r="F5026" i="28"/>
  <c r="G5025" i="28"/>
  <c r="F5025" i="28"/>
  <c r="G5024" i="28"/>
  <c r="F5024" i="28"/>
  <c r="G5023" i="28"/>
  <c r="F5023" i="28"/>
  <c r="G5022" i="28"/>
  <c r="F5022" i="28"/>
  <c r="G5021" i="28"/>
  <c r="F5021" i="28"/>
  <c r="G5020" i="28"/>
  <c r="F5020" i="28"/>
  <c r="G5019" i="28"/>
  <c r="F5019" i="28"/>
  <c r="G5018" i="28"/>
  <c r="F5018" i="28"/>
  <c r="G5017" i="28"/>
  <c r="F5017" i="28"/>
  <c r="G5016" i="28"/>
  <c r="F5016" i="28"/>
  <c r="G5015" i="28"/>
  <c r="F5015" i="28"/>
  <c r="G5014" i="28"/>
  <c r="F5014" i="28"/>
  <c r="G5013" i="28"/>
  <c r="F5013" i="28"/>
  <c r="G5012" i="28"/>
  <c r="F5012" i="28"/>
  <c r="G5011" i="28"/>
  <c r="F5011" i="28"/>
  <c r="G5010" i="28"/>
  <c r="F5010" i="28"/>
  <c r="G5009" i="28"/>
  <c r="F5009" i="28"/>
  <c r="G5008" i="28"/>
  <c r="F5008" i="28"/>
  <c r="G5007" i="28"/>
  <c r="F5007" i="28"/>
  <c r="G5006" i="28"/>
  <c r="F5006" i="28"/>
  <c r="G5005" i="28"/>
  <c r="F5005" i="28"/>
  <c r="G5004" i="28"/>
  <c r="F5004" i="28"/>
  <c r="G5003" i="28"/>
  <c r="F5003" i="28"/>
  <c r="G5002" i="28"/>
  <c r="F5002" i="28"/>
  <c r="G5001" i="28"/>
  <c r="F5001" i="28"/>
  <c r="G5000" i="28"/>
  <c r="F5000" i="28"/>
  <c r="G4999" i="28"/>
  <c r="F4999" i="28"/>
  <c r="G4998" i="28"/>
  <c r="F4998" i="28"/>
  <c r="G4997" i="28"/>
  <c r="F4997" i="28"/>
  <c r="G4996" i="28"/>
  <c r="F4996" i="28"/>
  <c r="G4995" i="28"/>
  <c r="F4995" i="28"/>
  <c r="G4994" i="28"/>
  <c r="F4994" i="28"/>
  <c r="G4993" i="28"/>
  <c r="F4993" i="28"/>
  <c r="G4992" i="28"/>
  <c r="F4992" i="28"/>
  <c r="G4991" i="28"/>
  <c r="F4991" i="28"/>
  <c r="G4990" i="28"/>
  <c r="F4990" i="28"/>
  <c r="G4989" i="28"/>
  <c r="F4989" i="28"/>
  <c r="G4988" i="28"/>
  <c r="F4988" i="28"/>
  <c r="G4987" i="28"/>
  <c r="F4987" i="28"/>
  <c r="G4986" i="28"/>
  <c r="F4986" i="28"/>
  <c r="G4985" i="28"/>
  <c r="F4985" i="28"/>
  <c r="G4984" i="28"/>
  <c r="F4984" i="28"/>
  <c r="G4983" i="28"/>
  <c r="F4983" i="28"/>
  <c r="G4982" i="28"/>
  <c r="F4982" i="28"/>
  <c r="G4981" i="28"/>
  <c r="F4981" i="28"/>
  <c r="G4980" i="28"/>
  <c r="F4980" i="28"/>
  <c r="G4979" i="28"/>
  <c r="F4979" i="28"/>
  <c r="G4978" i="28"/>
  <c r="F4978" i="28"/>
  <c r="G4977" i="28"/>
  <c r="F4977" i="28"/>
  <c r="G4976" i="28"/>
  <c r="F4976" i="28"/>
  <c r="G4975" i="28"/>
  <c r="F4975" i="28"/>
  <c r="G4974" i="28"/>
  <c r="F4974" i="28"/>
  <c r="G4973" i="28"/>
  <c r="F4973" i="28"/>
  <c r="G4972" i="28"/>
  <c r="F4972" i="28"/>
  <c r="G4971" i="28"/>
  <c r="F4971" i="28"/>
  <c r="G4970" i="28"/>
  <c r="F4970" i="28"/>
  <c r="G4969" i="28"/>
  <c r="F4969" i="28"/>
  <c r="G4968" i="28"/>
  <c r="F4968" i="28"/>
  <c r="G4967" i="28"/>
  <c r="F4967" i="28"/>
  <c r="G4966" i="28"/>
  <c r="F4966" i="28"/>
  <c r="G4965" i="28"/>
  <c r="F4965" i="28"/>
  <c r="G4964" i="28"/>
  <c r="F4964" i="28"/>
  <c r="G4963" i="28"/>
  <c r="F4963" i="28"/>
  <c r="G4962" i="28"/>
  <c r="F4962" i="28"/>
  <c r="G4961" i="28"/>
  <c r="F4961" i="28"/>
  <c r="G4960" i="28"/>
  <c r="F4960" i="28"/>
  <c r="G4959" i="28"/>
  <c r="F4959" i="28"/>
  <c r="G4958" i="28"/>
  <c r="F4958" i="28"/>
  <c r="G4957" i="28"/>
  <c r="F4957" i="28"/>
  <c r="G4956" i="28"/>
  <c r="F4956" i="28"/>
  <c r="G4955" i="28"/>
  <c r="F4955" i="28"/>
  <c r="G4954" i="28"/>
  <c r="F4954" i="28"/>
  <c r="G4953" i="28"/>
  <c r="F4953" i="28"/>
  <c r="G4952" i="28"/>
  <c r="F4952" i="28"/>
  <c r="G4951" i="28"/>
  <c r="F4951" i="28"/>
  <c r="G4950" i="28"/>
  <c r="F4950" i="28"/>
  <c r="G4949" i="28"/>
  <c r="F4949" i="28"/>
  <c r="G4948" i="28"/>
  <c r="F4948" i="28"/>
  <c r="G4947" i="28"/>
  <c r="F4947" i="28"/>
  <c r="G4946" i="28"/>
  <c r="F4946" i="28"/>
  <c r="G4945" i="28"/>
  <c r="F4945" i="28"/>
  <c r="G4944" i="28"/>
  <c r="F4944" i="28"/>
  <c r="G4943" i="28"/>
  <c r="F4943" i="28"/>
  <c r="G4942" i="28"/>
  <c r="F4942" i="28"/>
  <c r="G4941" i="28"/>
  <c r="F4941" i="28"/>
  <c r="G4940" i="28"/>
  <c r="F4940" i="28"/>
  <c r="G4939" i="28"/>
  <c r="F4939" i="28"/>
  <c r="G4938" i="28"/>
  <c r="F4938" i="28"/>
  <c r="G4937" i="28"/>
  <c r="F4937" i="28"/>
  <c r="G4936" i="28"/>
  <c r="F4936" i="28"/>
  <c r="G4935" i="28"/>
  <c r="F4935" i="28"/>
  <c r="G4934" i="28"/>
  <c r="F4934" i="28"/>
  <c r="G4933" i="28"/>
  <c r="F4933" i="28"/>
  <c r="G4932" i="28"/>
  <c r="F4932" i="28"/>
  <c r="G4931" i="28"/>
  <c r="F4931" i="28"/>
  <c r="G4930" i="28"/>
  <c r="F4930" i="28"/>
  <c r="G4929" i="28"/>
  <c r="F4929" i="28"/>
  <c r="G4928" i="28"/>
  <c r="F4928" i="28"/>
  <c r="G4927" i="28"/>
  <c r="F4927" i="28"/>
  <c r="G4926" i="28"/>
  <c r="F4926" i="28"/>
  <c r="G4925" i="28"/>
  <c r="F4925" i="28"/>
  <c r="G4924" i="28"/>
  <c r="F4924" i="28"/>
  <c r="G4923" i="28"/>
  <c r="F4923" i="28"/>
  <c r="G4922" i="28"/>
  <c r="F4922" i="28"/>
  <c r="G4921" i="28"/>
  <c r="F4921" i="28"/>
  <c r="G4920" i="28"/>
  <c r="F4920" i="28"/>
  <c r="G4919" i="28"/>
  <c r="F4919" i="28"/>
  <c r="G4918" i="28"/>
  <c r="F4918" i="28"/>
  <c r="G4917" i="28"/>
  <c r="F4917" i="28"/>
  <c r="G4916" i="28"/>
  <c r="F4916" i="28"/>
  <c r="G4915" i="28"/>
  <c r="F4915" i="28"/>
  <c r="G4914" i="28"/>
  <c r="F4914" i="28"/>
  <c r="G4913" i="28"/>
  <c r="F4913" i="28"/>
  <c r="G4912" i="28"/>
  <c r="F4912" i="28"/>
  <c r="G4911" i="28"/>
  <c r="F4911" i="28"/>
  <c r="G4910" i="28"/>
  <c r="F4910" i="28"/>
  <c r="G4909" i="28"/>
  <c r="F4909" i="28"/>
  <c r="G4908" i="28"/>
  <c r="F4908" i="28"/>
  <c r="G4907" i="28"/>
  <c r="F4907" i="28"/>
  <c r="G4906" i="28"/>
  <c r="F4906" i="28"/>
  <c r="G4905" i="28"/>
  <c r="F4905" i="28"/>
  <c r="G4904" i="28"/>
  <c r="F4904" i="28"/>
  <c r="G4903" i="28"/>
  <c r="F4903" i="28"/>
  <c r="G4902" i="28"/>
  <c r="F4902" i="28"/>
  <c r="G4901" i="28"/>
  <c r="F4901" i="28"/>
  <c r="G4900" i="28"/>
  <c r="F4900" i="28"/>
  <c r="G4899" i="28"/>
  <c r="F4899" i="28"/>
  <c r="G4898" i="28"/>
  <c r="F4898" i="28"/>
  <c r="G4897" i="28"/>
  <c r="F4897" i="28"/>
  <c r="G4896" i="28"/>
  <c r="F4896" i="28"/>
  <c r="G4895" i="28"/>
  <c r="F4895" i="28"/>
  <c r="G4894" i="28"/>
  <c r="F4894" i="28"/>
  <c r="G4893" i="28"/>
  <c r="F4893" i="28"/>
  <c r="G4892" i="28"/>
  <c r="F4892" i="28"/>
  <c r="G4891" i="28"/>
  <c r="F4891" i="28"/>
  <c r="G4890" i="28"/>
  <c r="F4890" i="28"/>
  <c r="G4889" i="28"/>
  <c r="F4889" i="28"/>
  <c r="G4888" i="28"/>
  <c r="F4888" i="28"/>
  <c r="G4887" i="28"/>
  <c r="F4887" i="28"/>
  <c r="G4886" i="28"/>
  <c r="F4886" i="28"/>
  <c r="G4885" i="28"/>
  <c r="F4885" i="28"/>
  <c r="G4884" i="28"/>
  <c r="F4884" i="28"/>
  <c r="G4883" i="28"/>
  <c r="F4883" i="28"/>
  <c r="G4882" i="28"/>
  <c r="F4882" i="28"/>
  <c r="G4881" i="28"/>
  <c r="F4881" i="28"/>
  <c r="G4880" i="28"/>
  <c r="F4880" i="28"/>
  <c r="G4879" i="28"/>
  <c r="F4879" i="28"/>
  <c r="G4878" i="28"/>
  <c r="F4878" i="28"/>
  <c r="G4877" i="28"/>
  <c r="F4877" i="28"/>
  <c r="G4876" i="28"/>
  <c r="F4876" i="28"/>
  <c r="G4875" i="28"/>
  <c r="F4875" i="28"/>
  <c r="G4874" i="28"/>
  <c r="F4874" i="28"/>
  <c r="G4873" i="28"/>
  <c r="F4873" i="28"/>
  <c r="G4872" i="28"/>
  <c r="F4872" i="28"/>
  <c r="G4871" i="28"/>
  <c r="F4871" i="28"/>
  <c r="G4870" i="28"/>
  <c r="F4870" i="28"/>
  <c r="G4869" i="28"/>
  <c r="F4869" i="28"/>
  <c r="G4868" i="28"/>
  <c r="F4868" i="28"/>
  <c r="G4867" i="28"/>
  <c r="F4867" i="28"/>
  <c r="G4866" i="28"/>
  <c r="F4866" i="28"/>
  <c r="G4865" i="28"/>
  <c r="F4865" i="28"/>
  <c r="G4864" i="28"/>
  <c r="F4864" i="28"/>
  <c r="G4863" i="28"/>
  <c r="F4863" i="28"/>
  <c r="G4862" i="28"/>
  <c r="F4862" i="28"/>
  <c r="G4861" i="28"/>
  <c r="F4861" i="28"/>
  <c r="G4860" i="28"/>
  <c r="F4860" i="28"/>
  <c r="G4859" i="28"/>
  <c r="F4859" i="28"/>
  <c r="G4858" i="28"/>
  <c r="F4858" i="28"/>
  <c r="G4857" i="28"/>
  <c r="F4857" i="28"/>
  <c r="G4856" i="28"/>
  <c r="F4856" i="28"/>
  <c r="G4855" i="28"/>
  <c r="F4855" i="28"/>
  <c r="G4854" i="28"/>
  <c r="F4854" i="28"/>
  <c r="G4853" i="28"/>
  <c r="F4853" i="28"/>
  <c r="G4852" i="28"/>
  <c r="F4852" i="28"/>
  <c r="G4851" i="28"/>
  <c r="F4851" i="28"/>
  <c r="G4850" i="28"/>
  <c r="F4850" i="28"/>
  <c r="G4849" i="28"/>
  <c r="F4849" i="28"/>
  <c r="G4848" i="28"/>
  <c r="F4848" i="28"/>
  <c r="G4847" i="28"/>
  <c r="F4847" i="28"/>
  <c r="G4846" i="28"/>
  <c r="F4846" i="28"/>
  <c r="G4845" i="28"/>
  <c r="F4845" i="28"/>
  <c r="G4844" i="28"/>
  <c r="F4844" i="28"/>
  <c r="G4843" i="28"/>
  <c r="F4843" i="28"/>
  <c r="G4842" i="28"/>
  <c r="F4842" i="28"/>
  <c r="G4841" i="28"/>
  <c r="F4841" i="28"/>
  <c r="G4840" i="28"/>
  <c r="F4840" i="28"/>
  <c r="G4839" i="28"/>
  <c r="F4839" i="28"/>
  <c r="G4838" i="28"/>
  <c r="F4838" i="28"/>
  <c r="G4837" i="28"/>
  <c r="F4837" i="28"/>
  <c r="G4836" i="28"/>
  <c r="F4836" i="28"/>
  <c r="G4835" i="28"/>
  <c r="F4835" i="28"/>
  <c r="G4834" i="28"/>
  <c r="F4834" i="28"/>
  <c r="G4833" i="28"/>
  <c r="F4833" i="28"/>
  <c r="G4832" i="28"/>
  <c r="F4832" i="28"/>
  <c r="G4831" i="28"/>
  <c r="F4831" i="28"/>
  <c r="G4830" i="28"/>
  <c r="F4830" i="28"/>
  <c r="G4829" i="28"/>
  <c r="F4829" i="28"/>
  <c r="G4828" i="28"/>
  <c r="F4828" i="28"/>
  <c r="G4827" i="28"/>
  <c r="F4827" i="28"/>
  <c r="G4826" i="28"/>
  <c r="F4826" i="28"/>
  <c r="G4825" i="28"/>
  <c r="F4825" i="28"/>
  <c r="G4824" i="28"/>
  <c r="F4824" i="28"/>
  <c r="G4823" i="28"/>
  <c r="F4823" i="28"/>
  <c r="G4822" i="28"/>
  <c r="F4822" i="28"/>
  <c r="G4821" i="28"/>
  <c r="F4821" i="28"/>
  <c r="G4820" i="28"/>
  <c r="F4820" i="28"/>
  <c r="G4819" i="28"/>
  <c r="F4819" i="28"/>
  <c r="G4818" i="28"/>
  <c r="F4818" i="28"/>
  <c r="G4817" i="28"/>
  <c r="F4817" i="28"/>
  <c r="G4816" i="28"/>
  <c r="F4816" i="28"/>
  <c r="G4815" i="28"/>
  <c r="F4815" i="28"/>
  <c r="G4814" i="28"/>
  <c r="F4814" i="28"/>
  <c r="G4813" i="28"/>
  <c r="F4813" i="28"/>
  <c r="G4812" i="28"/>
  <c r="F4812" i="28"/>
  <c r="G4811" i="28"/>
  <c r="F4811" i="28"/>
  <c r="G4810" i="28"/>
  <c r="F4810" i="28"/>
  <c r="G4809" i="28"/>
  <c r="F4809" i="28"/>
  <c r="G4808" i="28"/>
  <c r="F4808" i="28"/>
  <c r="G4807" i="28"/>
  <c r="F4807" i="28"/>
  <c r="G4806" i="28"/>
  <c r="F4806" i="28"/>
  <c r="G4805" i="28"/>
  <c r="F4805" i="28"/>
  <c r="G4804" i="28"/>
  <c r="F4804" i="28"/>
  <c r="G4803" i="28"/>
  <c r="F4803" i="28"/>
  <c r="G4802" i="28"/>
  <c r="F4802" i="28"/>
  <c r="G4801" i="28"/>
  <c r="F4801" i="28"/>
  <c r="G4800" i="28"/>
  <c r="F4800" i="28"/>
  <c r="G4799" i="28"/>
  <c r="F4799" i="28"/>
  <c r="G4798" i="28"/>
  <c r="F4798" i="28"/>
  <c r="G4797" i="28"/>
  <c r="F4797" i="28"/>
  <c r="G4796" i="28"/>
  <c r="F4796" i="28"/>
  <c r="G4795" i="28"/>
  <c r="F4795" i="28"/>
  <c r="G4794" i="28"/>
  <c r="F4794" i="28"/>
  <c r="G4793" i="28"/>
  <c r="F4793" i="28"/>
  <c r="G4792" i="28"/>
  <c r="F4792" i="28"/>
  <c r="G4791" i="28"/>
  <c r="F4791" i="28"/>
  <c r="G4790" i="28"/>
  <c r="F4790" i="28"/>
  <c r="G4789" i="28"/>
  <c r="F4789" i="28"/>
  <c r="G4788" i="28"/>
  <c r="F4788" i="28"/>
  <c r="G4787" i="28"/>
  <c r="F4787" i="28"/>
  <c r="G4786" i="28"/>
  <c r="F4786" i="28"/>
  <c r="G4785" i="28"/>
  <c r="F4785" i="28"/>
  <c r="G4784" i="28"/>
  <c r="F4784" i="28"/>
  <c r="G4783" i="28"/>
  <c r="F4783" i="28"/>
  <c r="G4782" i="28"/>
  <c r="F4782" i="28"/>
  <c r="G4781" i="28"/>
  <c r="F4781" i="28"/>
  <c r="G4780" i="28"/>
  <c r="F4780" i="28"/>
  <c r="G4779" i="28"/>
  <c r="F4779" i="28"/>
  <c r="G4778" i="28"/>
  <c r="F4778" i="28"/>
  <c r="G4777" i="28"/>
  <c r="F4777" i="28"/>
  <c r="G4776" i="28"/>
  <c r="F4776" i="28"/>
  <c r="G4775" i="28"/>
  <c r="F4775" i="28"/>
  <c r="G4774" i="28"/>
  <c r="F4774" i="28"/>
  <c r="G4773" i="28"/>
  <c r="F4773" i="28"/>
  <c r="G4772" i="28"/>
  <c r="F4772" i="28"/>
  <c r="G4771" i="28"/>
  <c r="F4771" i="28"/>
  <c r="G4770" i="28"/>
  <c r="F4770" i="28"/>
  <c r="G4769" i="28"/>
  <c r="F4769" i="28"/>
  <c r="G4768" i="28"/>
  <c r="F4768" i="28"/>
  <c r="G4767" i="28"/>
  <c r="F4767" i="28"/>
  <c r="G4766" i="28"/>
  <c r="F4766" i="28"/>
  <c r="G4765" i="28"/>
  <c r="F4765" i="28"/>
  <c r="G4764" i="28"/>
  <c r="F4764" i="28"/>
  <c r="G4763" i="28"/>
  <c r="F4763" i="28"/>
  <c r="G4762" i="28"/>
  <c r="F4762" i="28"/>
  <c r="G4761" i="28"/>
  <c r="F4761" i="28"/>
  <c r="G4760" i="28"/>
  <c r="F4760" i="28"/>
  <c r="G4759" i="28"/>
  <c r="F4759" i="28"/>
  <c r="G4758" i="28"/>
  <c r="F4758" i="28"/>
  <c r="G4757" i="28"/>
  <c r="F4757" i="28"/>
  <c r="G4756" i="28"/>
  <c r="F4756" i="28"/>
  <c r="G4755" i="28"/>
  <c r="F4755" i="28"/>
  <c r="G4754" i="28"/>
  <c r="F4754" i="28"/>
  <c r="G4753" i="28"/>
  <c r="F4753" i="28"/>
  <c r="G4752" i="28"/>
  <c r="F4752" i="28"/>
  <c r="G4751" i="28"/>
  <c r="F4751" i="28"/>
  <c r="G4750" i="28"/>
  <c r="F4750" i="28"/>
  <c r="G4749" i="28"/>
  <c r="F4749" i="28"/>
  <c r="G4748" i="28"/>
  <c r="F4748" i="28"/>
  <c r="G4747" i="28"/>
  <c r="F4747" i="28"/>
  <c r="G4746" i="28"/>
  <c r="F4746" i="28"/>
  <c r="G4745" i="28"/>
  <c r="F4745" i="28"/>
  <c r="G4744" i="28"/>
  <c r="F4744" i="28"/>
  <c r="G4743" i="28"/>
  <c r="F4743" i="28"/>
  <c r="G4742" i="28"/>
  <c r="F4742" i="28"/>
  <c r="G4741" i="28"/>
  <c r="F4741" i="28"/>
  <c r="G4740" i="28"/>
  <c r="F4740" i="28"/>
  <c r="G4739" i="28"/>
  <c r="F4739" i="28"/>
  <c r="G4738" i="28"/>
  <c r="F4738" i="28"/>
  <c r="G4737" i="28"/>
  <c r="F4737" i="28"/>
  <c r="G4736" i="28"/>
  <c r="F4736" i="28"/>
  <c r="G4735" i="28"/>
  <c r="F4735" i="28"/>
  <c r="G4734" i="28"/>
  <c r="F4734" i="28"/>
  <c r="G4733" i="28"/>
  <c r="F4733" i="28"/>
  <c r="G4732" i="28"/>
  <c r="F4732" i="28"/>
  <c r="G4731" i="28"/>
  <c r="F4731" i="28"/>
  <c r="G4730" i="28"/>
  <c r="F4730" i="28"/>
  <c r="G4729" i="28"/>
  <c r="F4729" i="28"/>
  <c r="G4728" i="28"/>
  <c r="F4728" i="28"/>
  <c r="G4727" i="28"/>
  <c r="F4727" i="28"/>
  <c r="G4726" i="28"/>
  <c r="F4726" i="28"/>
  <c r="G4725" i="28"/>
  <c r="F4725" i="28"/>
  <c r="G4724" i="28"/>
  <c r="F4724" i="28"/>
  <c r="G4723" i="28"/>
  <c r="F4723" i="28"/>
  <c r="G4722" i="28"/>
  <c r="F4722" i="28"/>
  <c r="G4721" i="28"/>
  <c r="F4721" i="28"/>
  <c r="G4720" i="28"/>
  <c r="F4720" i="28"/>
  <c r="G4719" i="28"/>
  <c r="F4719" i="28"/>
  <c r="G4718" i="28"/>
  <c r="F4718" i="28"/>
  <c r="G4717" i="28"/>
  <c r="F4717" i="28"/>
  <c r="G4716" i="28"/>
  <c r="F4716" i="28"/>
  <c r="G4715" i="28"/>
  <c r="F4715" i="28"/>
  <c r="G4714" i="28"/>
  <c r="F4714" i="28"/>
  <c r="G4713" i="28"/>
  <c r="F4713" i="28"/>
  <c r="G4712" i="28"/>
  <c r="F4712" i="28"/>
  <c r="G4711" i="28"/>
  <c r="F4711" i="28"/>
  <c r="G4710" i="28"/>
  <c r="F4710" i="28"/>
  <c r="G4709" i="28"/>
  <c r="F4709" i="28"/>
  <c r="G4708" i="28"/>
  <c r="F4708" i="28"/>
  <c r="G4707" i="28"/>
  <c r="F4707" i="28"/>
  <c r="G4706" i="28"/>
  <c r="F4706" i="28"/>
  <c r="G4705" i="28"/>
  <c r="F4705" i="28"/>
  <c r="G4704" i="28"/>
  <c r="F4704" i="28"/>
  <c r="G4703" i="28"/>
  <c r="F4703" i="28"/>
  <c r="G4702" i="28"/>
  <c r="F4702" i="28"/>
  <c r="G4701" i="28"/>
  <c r="F4701" i="28"/>
  <c r="G4700" i="28"/>
  <c r="F4700" i="28"/>
  <c r="G4699" i="28"/>
  <c r="F4699" i="28"/>
  <c r="G4698" i="28"/>
  <c r="F4698" i="28"/>
  <c r="G4697" i="28"/>
  <c r="F4697" i="28"/>
  <c r="G4696" i="28"/>
  <c r="F4696" i="28"/>
  <c r="G4695" i="28"/>
  <c r="F4695" i="28"/>
  <c r="G4694" i="28"/>
  <c r="F4694" i="28"/>
  <c r="G4693" i="28"/>
  <c r="F4693" i="28"/>
  <c r="G4692" i="28"/>
  <c r="F4692" i="28"/>
  <c r="G4691" i="28"/>
  <c r="F4691" i="28"/>
  <c r="G4690" i="28"/>
  <c r="F4690" i="28"/>
  <c r="G4689" i="28"/>
  <c r="F4689" i="28"/>
  <c r="G4688" i="28"/>
  <c r="F4688" i="28"/>
  <c r="G4687" i="28"/>
  <c r="F4687" i="28"/>
  <c r="G4686" i="28"/>
  <c r="F4686" i="28"/>
  <c r="G4685" i="28"/>
  <c r="F4685" i="28"/>
  <c r="G4684" i="28"/>
  <c r="F4684" i="28"/>
  <c r="G4683" i="28"/>
  <c r="F4683" i="28"/>
  <c r="G4682" i="28"/>
  <c r="F4682" i="28"/>
  <c r="G4681" i="28"/>
  <c r="F4681" i="28"/>
  <c r="G4680" i="28"/>
  <c r="F4680" i="28"/>
  <c r="G4679" i="28"/>
  <c r="F4679" i="28"/>
  <c r="G4678" i="28"/>
  <c r="F4678" i="28"/>
  <c r="G4677" i="28"/>
  <c r="F4677" i="28"/>
  <c r="G4676" i="28"/>
  <c r="F4676" i="28"/>
  <c r="G4675" i="28"/>
  <c r="F4675" i="28"/>
  <c r="G4674" i="28"/>
  <c r="F4674" i="28"/>
  <c r="G4673" i="28"/>
  <c r="F4673" i="28"/>
  <c r="G4672" i="28"/>
  <c r="F4672" i="28"/>
  <c r="G4671" i="28"/>
  <c r="F4671" i="28"/>
  <c r="G4670" i="28"/>
  <c r="F4670" i="28"/>
  <c r="G4669" i="28"/>
  <c r="F4669" i="28"/>
  <c r="G4668" i="28"/>
  <c r="F4668" i="28"/>
  <c r="G4667" i="28"/>
  <c r="F4667" i="28"/>
  <c r="G4666" i="28"/>
  <c r="F4666" i="28"/>
  <c r="G4665" i="28"/>
  <c r="F4665" i="28"/>
  <c r="G4664" i="28"/>
  <c r="F4664" i="28"/>
  <c r="G4663" i="28"/>
  <c r="F4663" i="28"/>
  <c r="G4662" i="28"/>
  <c r="F4662" i="28"/>
  <c r="G4661" i="28"/>
  <c r="F4661" i="28"/>
  <c r="G4660" i="28"/>
  <c r="F4660" i="28"/>
  <c r="G4659" i="28"/>
  <c r="F4659" i="28"/>
  <c r="G4658" i="28"/>
  <c r="F4658" i="28"/>
  <c r="G4657" i="28"/>
  <c r="F4657" i="28"/>
  <c r="G4656" i="28"/>
  <c r="F4656" i="28"/>
  <c r="G4655" i="28"/>
  <c r="F4655" i="28"/>
  <c r="G4654" i="28"/>
  <c r="F4654" i="28"/>
  <c r="G4653" i="28"/>
  <c r="F4653" i="28"/>
  <c r="G4652" i="28"/>
  <c r="F4652" i="28"/>
  <c r="G4651" i="28"/>
  <c r="F4651" i="28"/>
  <c r="G4650" i="28"/>
  <c r="F4650" i="28"/>
  <c r="G4649" i="28"/>
  <c r="F4649" i="28"/>
  <c r="G4648" i="28"/>
  <c r="F4648" i="28"/>
  <c r="G4647" i="28"/>
  <c r="F4647" i="28"/>
  <c r="G4646" i="28"/>
  <c r="F4646" i="28"/>
  <c r="G4645" i="28"/>
  <c r="F4645" i="28"/>
  <c r="G4644" i="28"/>
  <c r="F4644" i="28"/>
  <c r="G4643" i="28"/>
  <c r="F4643" i="28"/>
  <c r="G4642" i="28"/>
  <c r="F4642" i="28"/>
  <c r="G4641" i="28"/>
  <c r="F4641" i="28"/>
  <c r="G4640" i="28"/>
  <c r="F4640" i="28"/>
  <c r="G4639" i="28"/>
  <c r="F4639" i="28"/>
  <c r="G4638" i="28"/>
  <c r="F4638" i="28"/>
  <c r="G4637" i="28"/>
  <c r="F4637" i="28"/>
  <c r="G4636" i="28"/>
  <c r="F4636" i="28"/>
  <c r="G4635" i="28"/>
  <c r="F4635" i="28"/>
  <c r="G4634" i="28"/>
  <c r="F4634" i="28"/>
  <c r="G4633" i="28"/>
  <c r="F4633" i="28"/>
  <c r="G4632" i="28"/>
  <c r="F4632" i="28"/>
  <c r="G4631" i="28"/>
  <c r="F4631" i="28"/>
  <c r="G4630" i="28"/>
  <c r="F4630" i="28"/>
  <c r="G4629" i="28"/>
  <c r="F4629" i="28"/>
  <c r="G4628" i="28"/>
  <c r="F4628" i="28"/>
  <c r="G4627" i="28"/>
  <c r="F4627" i="28"/>
  <c r="G4626" i="28"/>
  <c r="F4626" i="28"/>
  <c r="G4625" i="28"/>
  <c r="F4625" i="28"/>
  <c r="G4624" i="28"/>
  <c r="F4624" i="28"/>
  <c r="G4623" i="28"/>
  <c r="F4623" i="28"/>
  <c r="G4622" i="28"/>
  <c r="F4622" i="28"/>
  <c r="G4621" i="28"/>
  <c r="F4621" i="28"/>
  <c r="G4620" i="28"/>
  <c r="F4620" i="28"/>
  <c r="G4619" i="28"/>
  <c r="F4619" i="28"/>
  <c r="G4618" i="28"/>
  <c r="F4618" i="28"/>
  <c r="G4617" i="28"/>
  <c r="F4617" i="28"/>
  <c r="G4616" i="28"/>
  <c r="F4616" i="28"/>
  <c r="G4615" i="28"/>
  <c r="F4615" i="28"/>
  <c r="G4614" i="28"/>
  <c r="F4614" i="28"/>
  <c r="G4613" i="28"/>
  <c r="F4613" i="28"/>
  <c r="G4612" i="28"/>
  <c r="F4612" i="28"/>
  <c r="G4611" i="28"/>
  <c r="F4611" i="28"/>
  <c r="G4610" i="28"/>
  <c r="F4610" i="28"/>
  <c r="G4609" i="28"/>
  <c r="F4609" i="28"/>
  <c r="G4608" i="28"/>
  <c r="F4608" i="28"/>
  <c r="G4607" i="28"/>
  <c r="F4607" i="28"/>
  <c r="G4606" i="28"/>
  <c r="F4606" i="28"/>
  <c r="G4605" i="28"/>
  <c r="F4605" i="28"/>
  <c r="G4604" i="28"/>
  <c r="F4604" i="28"/>
  <c r="G4603" i="28"/>
  <c r="F4603" i="28"/>
  <c r="G4602" i="28"/>
  <c r="F4602" i="28"/>
  <c r="G4601" i="28"/>
  <c r="F4601" i="28"/>
  <c r="G4600" i="28"/>
  <c r="F4600" i="28"/>
  <c r="G4599" i="28"/>
  <c r="F4599" i="28"/>
  <c r="G4598" i="28"/>
  <c r="F4598" i="28"/>
  <c r="G4597" i="28"/>
  <c r="F4597" i="28"/>
  <c r="G4596" i="28"/>
  <c r="F4596" i="28"/>
  <c r="G4595" i="28"/>
  <c r="F4595" i="28"/>
  <c r="G4594" i="28"/>
  <c r="F4594" i="28"/>
  <c r="G4593" i="28"/>
  <c r="F4593" i="28"/>
  <c r="G4592" i="28"/>
  <c r="F4592" i="28"/>
  <c r="G4591" i="28"/>
  <c r="F4591" i="28"/>
  <c r="G4590" i="28"/>
  <c r="F4590" i="28"/>
  <c r="G4589" i="28"/>
  <c r="F4589" i="28"/>
  <c r="G4588" i="28"/>
  <c r="F4588" i="28"/>
  <c r="G4587" i="28"/>
  <c r="F4587" i="28"/>
  <c r="G4586" i="28"/>
  <c r="F4586" i="28"/>
  <c r="G4585" i="28"/>
  <c r="F4585" i="28"/>
  <c r="G4584" i="28"/>
  <c r="F4584" i="28"/>
  <c r="G4583" i="28"/>
  <c r="F4583" i="28"/>
  <c r="G4582" i="28"/>
  <c r="F4582" i="28"/>
  <c r="G4581" i="28"/>
  <c r="F4581" i="28"/>
  <c r="G4580" i="28"/>
  <c r="F4580" i="28"/>
  <c r="G4579" i="28"/>
  <c r="F4579" i="28"/>
  <c r="G4578" i="28"/>
  <c r="F4578" i="28"/>
  <c r="G4577" i="28"/>
  <c r="F4577" i="28"/>
  <c r="G4576" i="28"/>
  <c r="F4576" i="28"/>
  <c r="G4575" i="28"/>
  <c r="F4575" i="28"/>
  <c r="G4574" i="28"/>
  <c r="F4574" i="28"/>
  <c r="G4573" i="28"/>
  <c r="F4573" i="28"/>
  <c r="G4572" i="28"/>
  <c r="F4572" i="28"/>
  <c r="G4571" i="28"/>
  <c r="F4571" i="28"/>
  <c r="G4570" i="28"/>
  <c r="F4570" i="28"/>
  <c r="G4569" i="28"/>
  <c r="F4569" i="28"/>
  <c r="G4568" i="28"/>
  <c r="F4568" i="28"/>
  <c r="G4567" i="28"/>
  <c r="F4567" i="28"/>
  <c r="G4566" i="28"/>
  <c r="F4566" i="28"/>
  <c r="G4565" i="28"/>
  <c r="F4565" i="28"/>
  <c r="G4564" i="28"/>
  <c r="F4564" i="28"/>
  <c r="G4563" i="28"/>
  <c r="F4563" i="28"/>
  <c r="G4562" i="28"/>
  <c r="F4562" i="28"/>
  <c r="G4561" i="28"/>
  <c r="F4561" i="28"/>
  <c r="G4560" i="28"/>
  <c r="F4560" i="28"/>
  <c r="G4559" i="28"/>
  <c r="F4559" i="28"/>
  <c r="G4558" i="28"/>
  <c r="F4558" i="28"/>
  <c r="G4557" i="28"/>
  <c r="F4557" i="28"/>
  <c r="G4556" i="28"/>
  <c r="F4556" i="28"/>
  <c r="G4555" i="28"/>
  <c r="F4555" i="28"/>
  <c r="G4554" i="28"/>
  <c r="F4554" i="28"/>
  <c r="G4553" i="28"/>
  <c r="F4553" i="28"/>
  <c r="G4552" i="28"/>
  <c r="F4552" i="28"/>
  <c r="G4551" i="28"/>
  <c r="F4551" i="28"/>
  <c r="G4550" i="28"/>
  <c r="F4550" i="28"/>
  <c r="G4549" i="28"/>
  <c r="F4549" i="28"/>
  <c r="G4548" i="28"/>
  <c r="F4548" i="28"/>
  <c r="G4547" i="28"/>
  <c r="F4547" i="28"/>
  <c r="G4546" i="28"/>
  <c r="F4546" i="28"/>
  <c r="G4545" i="28"/>
  <c r="F4545" i="28"/>
  <c r="G4544" i="28"/>
  <c r="F4544" i="28"/>
  <c r="G4543" i="28"/>
  <c r="F4543" i="28"/>
  <c r="G4542" i="28"/>
  <c r="F4542" i="28"/>
  <c r="G4541" i="28"/>
  <c r="F4541" i="28"/>
  <c r="G4540" i="28"/>
  <c r="F4540" i="28"/>
  <c r="G4539" i="28"/>
  <c r="F4539" i="28"/>
  <c r="G4538" i="28"/>
  <c r="F4538" i="28"/>
  <c r="G4537" i="28"/>
  <c r="F4537" i="28"/>
  <c r="G4536" i="28"/>
  <c r="F4536" i="28"/>
  <c r="G4535" i="28"/>
  <c r="F4535" i="28"/>
  <c r="G4534" i="28"/>
  <c r="F4534" i="28"/>
  <c r="G4533" i="28"/>
  <c r="F4533" i="28"/>
  <c r="G4532" i="28"/>
  <c r="F4532" i="28"/>
  <c r="G4531" i="28"/>
  <c r="F4531" i="28"/>
  <c r="G4530" i="28"/>
  <c r="F4530" i="28"/>
  <c r="G4529" i="28"/>
  <c r="F4529" i="28"/>
  <c r="G4528" i="28"/>
  <c r="F4528" i="28"/>
  <c r="G4527" i="28"/>
  <c r="F4527" i="28"/>
  <c r="G4526" i="28"/>
  <c r="F4526" i="28"/>
  <c r="G4525" i="28"/>
  <c r="F4525" i="28"/>
  <c r="G4524" i="28"/>
  <c r="F4524" i="28"/>
  <c r="G4523" i="28"/>
  <c r="F4523" i="28"/>
  <c r="G4522" i="28"/>
  <c r="F4522" i="28"/>
  <c r="G4521" i="28"/>
  <c r="F4521" i="28"/>
  <c r="G4520" i="28"/>
  <c r="F4520" i="28"/>
  <c r="G4519" i="28"/>
  <c r="F4519" i="28"/>
  <c r="G4518" i="28"/>
  <c r="F4518" i="28"/>
  <c r="G4517" i="28"/>
  <c r="F4517" i="28"/>
  <c r="G4516" i="28"/>
  <c r="F4516" i="28"/>
  <c r="G4515" i="28"/>
  <c r="F4515" i="28"/>
  <c r="G4514" i="28"/>
  <c r="F4514" i="28"/>
  <c r="G4513" i="28"/>
  <c r="F4513" i="28"/>
  <c r="G4512" i="28"/>
  <c r="F4512" i="28"/>
  <c r="G4511" i="28"/>
  <c r="F4511" i="28"/>
  <c r="G4510" i="28"/>
  <c r="F4510" i="28"/>
  <c r="G4509" i="28"/>
  <c r="F4509" i="28"/>
  <c r="G4508" i="28"/>
  <c r="F4508" i="28"/>
  <c r="G4507" i="28"/>
  <c r="F4507" i="28"/>
  <c r="G4506" i="28"/>
  <c r="F4506" i="28"/>
  <c r="G4505" i="28"/>
  <c r="F4505" i="28"/>
  <c r="G4504" i="28"/>
  <c r="F4504" i="28"/>
  <c r="G4503" i="28"/>
  <c r="F4503" i="28"/>
  <c r="G4502" i="28"/>
  <c r="F4502" i="28"/>
  <c r="G4501" i="28"/>
  <c r="F4501" i="28"/>
  <c r="G4500" i="28"/>
  <c r="F4500" i="28"/>
  <c r="G4499" i="28"/>
  <c r="F4499" i="28"/>
  <c r="G4498" i="28"/>
  <c r="F4498" i="28"/>
  <c r="G4497" i="28"/>
  <c r="F4497" i="28"/>
  <c r="G4496" i="28"/>
  <c r="F4496" i="28"/>
  <c r="G4495" i="28"/>
  <c r="F4495" i="28"/>
  <c r="G4494" i="28"/>
  <c r="F4494" i="28"/>
  <c r="G4493" i="28"/>
  <c r="F4493" i="28"/>
  <c r="G4492" i="28"/>
  <c r="F4492" i="28"/>
  <c r="G4491" i="28"/>
  <c r="F4491" i="28"/>
  <c r="G4490" i="28"/>
  <c r="F4490" i="28"/>
  <c r="G4489" i="28"/>
  <c r="F4489" i="28"/>
  <c r="G4488" i="28"/>
  <c r="F4488" i="28"/>
  <c r="G4487" i="28"/>
  <c r="F4487" i="28"/>
  <c r="G4486" i="28"/>
  <c r="F4486" i="28"/>
  <c r="G4485" i="28"/>
  <c r="F4485" i="28"/>
  <c r="G4484" i="28"/>
  <c r="F4484" i="28"/>
  <c r="G4483" i="28"/>
  <c r="F4483" i="28"/>
  <c r="G4482" i="28"/>
  <c r="F4482" i="28"/>
  <c r="G4481" i="28"/>
  <c r="F4481" i="28"/>
  <c r="G4480" i="28"/>
  <c r="F4480" i="28"/>
  <c r="G4479" i="28"/>
  <c r="F4479" i="28"/>
  <c r="G4478" i="28"/>
  <c r="F4478" i="28"/>
  <c r="G4477" i="28"/>
  <c r="F4477" i="28"/>
  <c r="G4476" i="28"/>
  <c r="F4476" i="28"/>
  <c r="G4475" i="28"/>
  <c r="F4475" i="28"/>
  <c r="G4474" i="28"/>
  <c r="F4474" i="28"/>
  <c r="G4473" i="28"/>
  <c r="F4473" i="28"/>
  <c r="G4472" i="28"/>
  <c r="F4472" i="28"/>
  <c r="G4471" i="28"/>
  <c r="F4471" i="28"/>
  <c r="G4470" i="28"/>
  <c r="F4470" i="28"/>
  <c r="G4469" i="28"/>
  <c r="F4469" i="28"/>
  <c r="G4468" i="28"/>
  <c r="F4468" i="28"/>
  <c r="G4467" i="28"/>
  <c r="F4467" i="28"/>
  <c r="G4466" i="28"/>
  <c r="F4466" i="28"/>
  <c r="G4465" i="28"/>
  <c r="F4465" i="28"/>
  <c r="G4464" i="28"/>
  <c r="F4464" i="28"/>
  <c r="G4463" i="28"/>
  <c r="F4463" i="28"/>
  <c r="G4462" i="28"/>
  <c r="F4462" i="28"/>
  <c r="G4461" i="28"/>
  <c r="F4461" i="28"/>
  <c r="G4460" i="28"/>
  <c r="F4460" i="28"/>
  <c r="G4459" i="28"/>
  <c r="F4459" i="28"/>
  <c r="G4458" i="28"/>
  <c r="F4458" i="28"/>
  <c r="G4457" i="28"/>
  <c r="F4457" i="28"/>
  <c r="G4456" i="28"/>
  <c r="F4456" i="28"/>
  <c r="G4455" i="28"/>
  <c r="F4455" i="28"/>
  <c r="G4454" i="28"/>
  <c r="F4454" i="28"/>
  <c r="G4453" i="28"/>
  <c r="F4453" i="28"/>
  <c r="G4452" i="28"/>
  <c r="F4452" i="28"/>
  <c r="G4451" i="28"/>
  <c r="F4451" i="28"/>
  <c r="G4450" i="28"/>
  <c r="F4450" i="28"/>
  <c r="G4449" i="28"/>
  <c r="F4449" i="28"/>
  <c r="G4448" i="28"/>
  <c r="F4448" i="28"/>
  <c r="G4447" i="28"/>
  <c r="F4447" i="28"/>
  <c r="G4446" i="28"/>
  <c r="F4446" i="28"/>
  <c r="G4445" i="28"/>
  <c r="F4445" i="28"/>
  <c r="G4444" i="28"/>
  <c r="F4444" i="28"/>
  <c r="G4443" i="28"/>
  <c r="F4443" i="28"/>
  <c r="G4442" i="28"/>
  <c r="F4442" i="28"/>
  <c r="G4441" i="28"/>
  <c r="F4441" i="28"/>
  <c r="G4440" i="28"/>
  <c r="F4440" i="28"/>
  <c r="G4439" i="28"/>
  <c r="F4439" i="28"/>
  <c r="G4438" i="28"/>
  <c r="F4438" i="28"/>
  <c r="G4437" i="28"/>
  <c r="F4437" i="28"/>
  <c r="G4436" i="28"/>
  <c r="F4436" i="28"/>
  <c r="G4435" i="28"/>
  <c r="F4435" i="28"/>
  <c r="G4434" i="28"/>
  <c r="F4434" i="28"/>
  <c r="G4433" i="28"/>
  <c r="F4433" i="28"/>
  <c r="G4432" i="28"/>
  <c r="F4432" i="28"/>
  <c r="G4431" i="28"/>
  <c r="F4431" i="28"/>
  <c r="G4430" i="28"/>
  <c r="F4430" i="28"/>
  <c r="G4429" i="28"/>
  <c r="F4429" i="28"/>
  <c r="G4428" i="28"/>
  <c r="F4428" i="28"/>
  <c r="G4427" i="28"/>
  <c r="F4427" i="28"/>
  <c r="G4426" i="28"/>
  <c r="F4426" i="28"/>
  <c r="G4425" i="28"/>
  <c r="F4425" i="28"/>
  <c r="G4424" i="28"/>
  <c r="F4424" i="28"/>
  <c r="G4423" i="28"/>
  <c r="F4423" i="28"/>
  <c r="G4422" i="28"/>
  <c r="F4422" i="28"/>
  <c r="G4421" i="28"/>
  <c r="F4421" i="28"/>
  <c r="G4420" i="28"/>
  <c r="F4420" i="28"/>
  <c r="G4419" i="28"/>
  <c r="F4419" i="28"/>
  <c r="G4418" i="28"/>
  <c r="F4418" i="28"/>
  <c r="G4417" i="28"/>
  <c r="F4417" i="28"/>
  <c r="G4416" i="28"/>
  <c r="F4416" i="28"/>
  <c r="G4415" i="28"/>
  <c r="F4415" i="28"/>
  <c r="G4414" i="28"/>
  <c r="F4414" i="28"/>
  <c r="G4413" i="28"/>
  <c r="F4413" i="28"/>
  <c r="G4412" i="28"/>
  <c r="F4412" i="28"/>
  <c r="G4411" i="28"/>
  <c r="F4411" i="28"/>
  <c r="G4410" i="28"/>
  <c r="F4410" i="28"/>
  <c r="G4409" i="28"/>
  <c r="F4409" i="28"/>
  <c r="G4408" i="28"/>
  <c r="F4408" i="28"/>
  <c r="G4407" i="28"/>
  <c r="F4407" i="28"/>
  <c r="G4406" i="28"/>
  <c r="F4406" i="28"/>
  <c r="G4405" i="28"/>
  <c r="F4405" i="28"/>
  <c r="G4404" i="28"/>
  <c r="F4404" i="28"/>
  <c r="G4403" i="28"/>
  <c r="F4403" i="28"/>
  <c r="G4402" i="28"/>
  <c r="F4402" i="28"/>
  <c r="G4401" i="28"/>
  <c r="F4401" i="28"/>
  <c r="G4400" i="28"/>
  <c r="F4400" i="28"/>
  <c r="G4399" i="28"/>
  <c r="F4399" i="28"/>
  <c r="G4398" i="28"/>
  <c r="F4398" i="28"/>
  <c r="G4397" i="28"/>
  <c r="F4397" i="28"/>
  <c r="G4396" i="28"/>
  <c r="F4396" i="28"/>
  <c r="G4395" i="28"/>
  <c r="F4395" i="28"/>
  <c r="G4394" i="28"/>
  <c r="F4394" i="28"/>
  <c r="G4393" i="28"/>
  <c r="F4393" i="28"/>
  <c r="G4392" i="28"/>
  <c r="F4392" i="28"/>
  <c r="G4391" i="28"/>
  <c r="F4391" i="28"/>
  <c r="G4390" i="28"/>
  <c r="F4390" i="28"/>
  <c r="G4389" i="28"/>
  <c r="F4389" i="28"/>
  <c r="G4388" i="28"/>
  <c r="F4388" i="28"/>
  <c r="G4387" i="28"/>
  <c r="F4387" i="28"/>
  <c r="G4386" i="28"/>
  <c r="F4386" i="28"/>
  <c r="G4385" i="28"/>
  <c r="F4385" i="28"/>
  <c r="G4384" i="28"/>
  <c r="F4384" i="28"/>
  <c r="G4383" i="28"/>
  <c r="F4383" i="28"/>
  <c r="G4382" i="28"/>
  <c r="F4382" i="28"/>
  <c r="G4381" i="28"/>
  <c r="F4381" i="28"/>
  <c r="G4380" i="28"/>
  <c r="F4380" i="28"/>
  <c r="G4379" i="28"/>
  <c r="F4379" i="28"/>
  <c r="G4378" i="28"/>
  <c r="F4378" i="28"/>
  <c r="G4377" i="28"/>
  <c r="F4377" i="28"/>
  <c r="G4376" i="28"/>
  <c r="F4376" i="28"/>
  <c r="G4375" i="28"/>
  <c r="F4375" i="28"/>
  <c r="G4374" i="28"/>
  <c r="F4374" i="28"/>
  <c r="G4373" i="28"/>
  <c r="F4373" i="28"/>
  <c r="G4372" i="28"/>
  <c r="F4372" i="28"/>
  <c r="G4371" i="28"/>
  <c r="F4371" i="28"/>
  <c r="G4370" i="28"/>
  <c r="F4370" i="28"/>
  <c r="G4369" i="28"/>
  <c r="F4369" i="28"/>
  <c r="G4368" i="28"/>
  <c r="F4368" i="28"/>
  <c r="G4367" i="28"/>
  <c r="F4367" i="28"/>
  <c r="G4366" i="28"/>
  <c r="F4366" i="28"/>
  <c r="G4365" i="28"/>
  <c r="F4365" i="28"/>
  <c r="G4364" i="28"/>
  <c r="F4364" i="28"/>
  <c r="G4363" i="28"/>
  <c r="F4363" i="28"/>
  <c r="G4362" i="28"/>
  <c r="F4362" i="28"/>
  <c r="G4361" i="28"/>
  <c r="F4361" i="28"/>
  <c r="G4360" i="28"/>
  <c r="F4360" i="28"/>
  <c r="G4359" i="28"/>
  <c r="F4359" i="28"/>
  <c r="G4358" i="28"/>
  <c r="F4358" i="28"/>
  <c r="G4357" i="28"/>
  <c r="F4357" i="28"/>
  <c r="G4356" i="28"/>
  <c r="F4356" i="28"/>
  <c r="G4355" i="28"/>
  <c r="F4355" i="28"/>
  <c r="G4354" i="28"/>
  <c r="F4354" i="28"/>
  <c r="G4353" i="28"/>
  <c r="F4353" i="28"/>
  <c r="G4352" i="28"/>
  <c r="F4352" i="28"/>
  <c r="G4351" i="28"/>
  <c r="F4351" i="28"/>
  <c r="G4350" i="28"/>
  <c r="F4350" i="28"/>
  <c r="G4349" i="28"/>
  <c r="F4349" i="28"/>
  <c r="G4348" i="28"/>
  <c r="F4348" i="28"/>
  <c r="G4347" i="28"/>
  <c r="F4347" i="28"/>
  <c r="G4346" i="28"/>
  <c r="F4346" i="28"/>
  <c r="G4345" i="28"/>
  <c r="F4345" i="28"/>
  <c r="G4344" i="28"/>
  <c r="F4344" i="28"/>
  <c r="G4343" i="28"/>
  <c r="F4343" i="28"/>
  <c r="G4342" i="28"/>
  <c r="F4342" i="28"/>
  <c r="G4341" i="28"/>
  <c r="F4341" i="28"/>
  <c r="G4340" i="28"/>
  <c r="F4340" i="28"/>
  <c r="G4339" i="28"/>
  <c r="F4339" i="28"/>
  <c r="G4338" i="28"/>
  <c r="F4338" i="28"/>
  <c r="G4337" i="28"/>
  <c r="F4337" i="28"/>
  <c r="G4336" i="28"/>
  <c r="F4336" i="28"/>
  <c r="G4335" i="28"/>
  <c r="F4335" i="28"/>
  <c r="G4334" i="28"/>
  <c r="F4334" i="28"/>
  <c r="G4333" i="28"/>
  <c r="F4333" i="28"/>
  <c r="G4332" i="28"/>
  <c r="F4332" i="28"/>
  <c r="G4331" i="28"/>
  <c r="F4331" i="28"/>
  <c r="G4330" i="28"/>
  <c r="F4330" i="28"/>
  <c r="G4329" i="28"/>
  <c r="F4329" i="28"/>
  <c r="G4328" i="28"/>
  <c r="F4328" i="28"/>
  <c r="G4327" i="28"/>
  <c r="F4327" i="28"/>
  <c r="G4326" i="28"/>
  <c r="F4326" i="28"/>
  <c r="G4325" i="28"/>
  <c r="F4325" i="28"/>
  <c r="G4324" i="28"/>
  <c r="F4324" i="28"/>
  <c r="G4323" i="28"/>
  <c r="F4323" i="28"/>
  <c r="G4322" i="28"/>
  <c r="F4322" i="28"/>
  <c r="G4321" i="28"/>
  <c r="F4321" i="28"/>
  <c r="G4320" i="28"/>
  <c r="F4320" i="28"/>
  <c r="G4319" i="28"/>
  <c r="F4319" i="28"/>
  <c r="G4318" i="28"/>
  <c r="F4318" i="28"/>
  <c r="G4317" i="28"/>
  <c r="F4317" i="28"/>
  <c r="G4316" i="28"/>
  <c r="F4316" i="28"/>
  <c r="G4315" i="28"/>
  <c r="F4315" i="28"/>
  <c r="G4314" i="28"/>
  <c r="F4314" i="28"/>
  <c r="G4313" i="28"/>
  <c r="F4313" i="28"/>
  <c r="G4312" i="28"/>
  <c r="F4312" i="28"/>
  <c r="G4311" i="28"/>
  <c r="F4311" i="28"/>
  <c r="G4310" i="28"/>
  <c r="F4310" i="28"/>
  <c r="G4309" i="28"/>
  <c r="F4309" i="28"/>
  <c r="G4308" i="28"/>
  <c r="F4308" i="28"/>
  <c r="G4307" i="28"/>
  <c r="F4307" i="28"/>
  <c r="G4306" i="28"/>
  <c r="F4306" i="28"/>
  <c r="G4305" i="28"/>
  <c r="F4305" i="28"/>
  <c r="G4304" i="28"/>
  <c r="F4304" i="28"/>
  <c r="G4303" i="28"/>
  <c r="F4303" i="28"/>
  <c r="G4302" i="28"/>
  <c r="F4302" i="28"/>
  <c r="G4301" i="28"/>
  <c r="F4301" i="28"/>
  <c r="G4300" i="28"/>
  <c r="F4300" i="28"/>
  <c r="G4299" i="28"/>
  <c r="F4299" i="28"/>
  <c r="G4298" i="28"/>
  <c r="F4298" i="28"/>
  <c r="G4297" i="28"/>
  <c r="F4297" i="28"/>
  <c r="G4296" i="28"/>
  <c r="F4296" i="28"/>
  <c r="G4295" i="28"/>
  <c r="F4295" i="28"/>
  <c r="G4294" i="28"/>
  <c r="F4294" i="28"/>
  <c r="G4293" i="28"/>
  <c r="F4293" i="28"/>
  <c r="G4292" i="28"/>
  <c r="F4292" i="28"/>
  <c r="G4291" i="28"/>
  <c r="F4291" i="28"/>
  <c r="G4290" i="28"/>
  <c r="F4290" i="28"/>
  <c r="G4289" i="28"/>
  <c r="F4289" i="28"/>
  <c r="G4288" i="28"/>
  <c r="F4288" i="28"/>
  <c r="G4287" i="28"/>
  <c r="F4287" i="28"/>
  <c r="G4286" i="28"/>
  <c r="F4286" i="28"/>
  <c r="G4285" i="28"/>
  <c r="F4285" i="28"/>
  <c r="G4284" i="28"/>
  <c r="F4284" i="28"/>
  <c r="G4283" i="28"/>
  <c r="F4283" i="28"/>
  <c r="G4282" i="28"/>
  <c r="F4282" i="28"/>
  <c r="G4281" i="28"/>
  <c r="F4281" i="28"/>
  <c r="G4280" i="28"/>
  <c r="F4280" i="28"/>
  <c r="G4279" i="28"/>
  <c r="F4279" i="28"/>
  <c r="G4278" i="28"/>
  <c r="F4278" i="28"/>
  <c r="G4277" i="28"/>
  <c r="F4277" i="28"/>
  <c r="G4276" i="28"/>
  <c r="F4276" i="28"/>
  <c r="G4275" i="28"/>
  <c r="F4275" i="28"/>
  <c r="G4274" i="28"/>
  <c r="F4274" i="28"/>
  <c r="G4273" i="28"/>
  <c r="F4273" i="28"/>
  <c r="G4272" i="28"/>
  <c r="F4272" i="28"/>
  <c r="G4271" i="28"/>
  <c r="F4271" i="28"/>
  <c r="G4270" i="28"/>
  <c r="F4270" i="28"/>
  <c r="G4269" i="28"/>
  <c r="F4269" i="28"/>
  <c r="G4268" i="28"/>
  <c r="F4268" i="28"/>
  <c r="G4267" i="28"/>
  <c r="F4267" i="28"/>
  <c r="G4266" i="28"/>
  <c r="F4266" i="28"/>
  <c r="G4265" i="28"/>
  <c r="F4265" i="28"/>
  <c r="G4264" i="28"/>
  <c r="F4264" i="28"/>
  <c r="G4263" i="28"/>
  <c r="F4263" i="28"/>
  <c r="G4262" i="28"/>
  <c r="F4262" i="28"/>
  <c r="G4261" i="28"/>
  <c r="F4261" i="28"/>
  <c r="G4260" i="28"/>
  <c r="F4260" i="28"/>
  <c r="G4259" i="28"/>
  <c r="F4259" i="28"/>
  <c r="G4258" i="28"/>
  <c r="F4258" i="28"/>
  <c r="G4257" i="28"/>
  <c r="F4257" i="28"/>
  <c r="G4256" i="28"/>
  <c r="F4256" i="28"/>
  <c r="G4255" i="28"/>
  <c r="F4255" i="28"/>
  <c r="G4254" i="28"/>
  <c r="F4254" i="28"/>
  <c r="G4253" i="28"/>
  <c r="F4253" i="28"/>
  <c r="G4252" i="28"/>
  <c r="F4252" i="28"/>
  <c r="G4251" i="28"/>
  <c r="F4251" i="28"/>
  <c r="G4250" i="28"/>
  <c r="F4250" i="28"/>
  <c r="G4249" i="28"/>
  <c r="F4249" i="28"/>
  <c r="G4248" i="28"/>
  <c r="F4248" i="28"/>
  <c r="G4247" i="28"/>
  <c r="F4247" i="28"/>
  <c r="G4246" i="28"/>
  <c r="F4246" i="28"/>
  <c r="G4245" i="28"/>
  <c r="F4245" i="28"/>
  <c r="G4244" i="28"/>
  <c r="F4244" i="28"/>
  <c r="G4243" i="28"/>
  <c r="F4243" i="28"/>
  <c r="G4242" i="28"/>
  <c r="F4242" i="28"/>
  <c r="G4241" i="28"/>
  <c r="F4241" i="28"/>
  <c r="G4240" i="28"/>
  <c r="F4240" i="28"/>
  <c r="G4239" i="28"/>
  <c r="F4239" i="28"/>
  <c r="G4238" i="28"/>
  <c r="F4238" i="28"/>
  <c r="G4237" i="28"/>
  <c r="F4237" i="28"/>
  <c r="G4236" i="28"/>
  <c r="F4236" i="28"/>
  <c r="G4235" i="28"/>
  <c r="F4235" i="28"/>
  <c r="G4234" i="28"/>
  <c r="F4234" i="28"/>
  <c r="G4233" i="28"/>
  <c r="F4233" i="28"/>
  <c r="G4232" i="28"/>
  <c r="F4232" i="28"/>
  <c r="G4231" i="28"/>
  <c r="F4231" i="28"/>
  <c r="G4230" i="28"/>
  <c r="F4230" i="28"/>
  <c r="G4229" i="28"/>
  <c r="F4229" i="28"/>
  <c r="G4228" i="28"/>
  <c r="F4228" i="28"/>
  <c r="G4227" i="28"/>
  <c r="F4227" i="28"/>
  <c r="G4226" i="28"/>
  <c r="F4226" i="28"/>
  <c r="G4225" i="28"/>
  <c r="F4225" i="28"/>
  <c r="G4224" i="28"/>
  <c r="F4224" i="28"/>
  <c r="G4223" i="28"/>
  <c r="F4223" i="28"/>
  <c r="G4222" i="28"/>
  <c r="F4222" i="28"/>
  <c r="G4221" i="28"/>
  <c r="F4221" i="28"/>
  <c r="G4220" i="28"/>
  <c r="F4220" i="28"/>
  <c r="G4219" i="28"/>
  <c r="F4219" i="28"/>
  <c r="G4218" i="28"/>
  <c r="F4218" i="28"/>
  <c r="G4217" i="28"/>
  <c r="F4217" i="28"/>
  <c r="G4216" i="28"/>
  <c r="F4216" i="28"/>
  <c r="G4215" i="28"/>
  <c r="F4215" i="28"/>
  <c r="G4214" i="28"/>
  <c r="F4214" i="28"/>
  <c r="G4213" i="28"/>
  <c r="F4213" i="28"/>
  <c r="G4212" i="28"/>
  <c r="F4212" i="28"/>
  <c r="G4211" i="28"/>
  <c r="F4211" i="28"/>
  <c r="G4210" i="28"/>
  <c r="F4210" i="28"/>
  <c r="G4209" i="28"/>
  <c r="F4209" i="28"/>
  <c r="G4208" i="28"/>
  <c r="F4208" i="28"/>
  <c r="G4207" i="28"/>
  <c r="F4207" i="28"/>
  <c r="G4206" i="28"/>
  <c r="F4206" i="28"/>
  <c r="G4205" i="28"/>
  <c r="F4205" i="28"/>
  <c r="G4204" i="28"/>
  <c r="F4204" i="28"/>
  <c r="G4203" i="28"/>
  <c r="F4203" i="28"/>
  <c r="G4202" i="28"/>
  <c r="F4202" i="28"/>
  <c r="G4201" i="28"/>
  <c r="F4201" i="28"/>
  <c r="G4200" i="28"/>
  <c r="F4200" i="28"/>
  <c r="G4199" i="28"/>
  <c r="F4199" i="28"/>
  <c r="G4198" i="28"/>
  <c r="F4198" i="28"/>
  <c r="G4197" i="28"/>
  <c r="F4197" i="28"/>
  <c r="G4196" i="28"/>
  <c r="F4196" i="28"/>
  <c r="G4195" i="28"/>
  <c r="F4195" i="28"/>
  <c r="G4194" i="28"/>
  <c r="F4194" i="28"/>
  <c r="G4193" i="28"/>
  <c r="F4193" i="28"/>
  <c r="G4192" i="28"/>
  <c r="F4192" i="28"/>
  <c r="G4191" i="28"/>
  <c r="F4191" i="28"/>
  <c r="G4190" i="28"/>
  <c r="F4190" i="28"/>
  <c r="G4189" i="28"/>
  <c r="F4189" i="28"/>
  <c r="G4188" i="28"/>
  <c r="F4188" i="28"/>
  <c r="G4187" i="28"/>
  <c r="F4187" i="28"/>
  <c r="G4186" i="28"/>
  <c r="F4186" i="28"/>
  <c r="G4185" i="28"/>
  <c r="F4185" i="28"/>
  <c r="G4184" i="28"/>
  <c r="F4184" i="28"/>
  <c r="G4183" i="28"/>
  <c r="F4183" i="28"/>
  <c r="G4182" i="28"/>
  <c r="F4182" i="28"/>
  <c r="G4181" i="28"/>
  <c r="F4181" i="28"/>
  <c r="G4180" i="28"/>
  <c r="F4180" i="28"/>
  <c r="G4179" i="28"/>
  <c r="F4179" i="28"/>
  <c r="G4178" i="28"/>
  <c r="F4178" i="28"/>
  <c r="G4177" i="28"/>
  <c r="F4177" i="28"/>
  <c r="G4176" i="28"/>
  <c r="F4176" i="28"/>
  <c r="G4175" i="28"/>
  <c r="F4175" i="28"/>
  <c r="G4174" i="28"/>
  <c r="F4174" i="28"/>
  <c r="G4173" i="28"/>
  <c r="F4173" i="28"/>
  <c r="G4172" i="28"/>
  <c r="F4172" i="28"/>
  <c r="G4171" i="28"/>
  <c r="F4171" i="28"/>
  <c r="G4170" i="28"/>
  <c r="F4170" i="28"/>
  <c r="G4169" i="28"/>
  <c r="F4169" i="28"/>
  <c r="G4168" i="28"/>
  <c r="F4168" i="28"/>
  <c r="G4167" i="28"/>
  <c r="F4167" i="28"/>
  <c r="G4166" i="28"/>
  <c r="F4166" i="28"/>
  <c r="G4165" i="28"/>
  <c r="F4165" i="28"/>
  <c r="G4164" i="28"/>
  <c r="F4164" i="28"/>
  <c r="G4163" i="28"/>
  <c r="F4163" i="28"/>
  <c r="G4162" i="28"/>
  <c r="F4162" i="28"/>
  <c r="G4161" i="28"/>
  <c r="F4161" i="28"/>
  <c r="G4160" i="28"/>
  <c r="F4160" i="28"/>
  <c r="G4159" i="28"/>
  <c r="F4159" i="28"/>
  <c r="G4158" i="28"/>
  <c r="F4158" i="28"/>
  <c r="G4157" i="28"/>
  <c r="F4157" i="28"/>
  <c r="G4156" i="28"/>
  <c r="F4156" i="28"/>
  <c r="G4155" i="28"/>
  <c r="F4155" i="28"/>
  <c r="G4154" i="28"/>
  <c r="F4154" i="28"/>
  <c r="G4153" i="28"/>
  <c r="F4153" i="28"/>
  <c r="G4152" i="28"/>
  <c r="F4152" i="28"/>
  <c r="G4151" i="28"/>
  <c r="F4151" i="28"/>
  <c r="G4150" i="28"/>
  <c r="F4150" i="28"/>
  <c r="G4149" i="28"/>
  <c r="F4149" i="28"/>
  <c r="G4148" i="28"/>
  <c r="F4148" i="28"/>
  <c r="G4147" i="28"/>
  <c r="F4147" i="28"/>
  <c r="G4146" i="28"/>
  <c r="F4146" i="28"/>
  <c r="G4145" i="28"/>
  <c r="F4145" i="28"/>
  <c r="G4144" i="28"/>
  <c r="F4144" i="28"/>
  <c r="G4143" i="28"/>
  <c r="F4143" i="28"/>
  <c r="G4142" i="28"/>
  <c r="F4142" i="28"/>
  <c r="G4141" i="28"/>
  <c r="F4141" i="28"/>
  <c r="G4140" i="28"/>
  <c r="F4140" i="28"/>
  <c r="G4139" i="28"/>
  <c r="F4139" i="28"/>
  <c r="G4138" i="28"/>
  <c r="F4138" i="28"/>
  <c r="G4137" i="28"/>
  <c r="F4137" i="28"/>
  <c r="G4136" i="28"/>
  <c r="F4136" i="28"/>
  <c r="G4135" i="28"/>
  <c r="F4135" i="28"/>
  <c r="G4134" i="28"/>
  <c r="F4134" i="28"/>
  <c r="G4133" i="28"/>
  <c r="F4133" i="28"/>
  <c r="G4132" i="28"/>
  <c r="F4132" i="28"/>
  <c r="G4131" i="28"/>
  <c r="F4131" i="28"/>
  <c r="G4130" i="28"/>
  <c r="F4130" i="28"/>
  <c r="G4129" i="28"/>
  <c r="F4129" i="28"/>
  <c r="G4128" i="28"/>
  <c r="F4128" i="28"/>
  <c r="G4127" i="28"/>
  <c r="F4127" i="28"/>
  <c r="G4126" i="28"/>
  <c r="F4126" i="28"/>
  <c r="G4125" i="28"/>
  <c r="F4125" i="28"/>
  <c r="G4124" i="28"/>
  <c r="F4124" i="28"/>
  <c r="G4123" i="28"/>
  <c r="F4123" i="28"/>
  <c r="G4122" i="28"/>
  <c r="F4122" i="28"/>
  <c r="G4121" i="28"/>
  <c r="F4121" i="28"/>
  <c r="G4120" i="28"/>
  <c r="F4120" i="28"/>
  <c r="G4119" i="28"/>
  <c r="F4119" i="28"/>
  <c r="G4118" i="28"/>
  <c r="F4118" i="28"/>
  <c r="G4117" i="28"/>
  <c r="F4117" i="28"/>
  <c r="G4116" i="28"/>
  <c r="F4116" i="28"/>
  <c r="G4115" i="28"/>
  <c r="F4115" i="28"/>
  <c r="G4114" i="28"/>
  <c r="F4114" i="28"/>
  <c r="G4113" i="28"/>
  <c r="F4113" i="28"/>
  <c r="G4112" i="28"/>
  <c r="F4112" i="28"/>
  <c r="G4111" i="28"/>
  <c r="F4111" i="28"/>
  <c r="G4110" i="28"/>
  <c r="F4110" i="28"/>
  <c r="G4109" i="28"/>
  <c r="F4109" i="28"/>
  <c r="G4108" i="28"/>
  <c r="F4108" i="28"/>
  <c r="G4107" i="28"/>
  <c r="F4107" i="28"/>
  <c r="G4106" i="28"/>
  <c r="F4106" i="28"/>
  <c r="G4105" i="28"/>
  <c r="F4105" i="28"/>
  <c r="G4104" i="28"/>
  <c r="F4104" i="28"/>
  <c r="G4103" i="28"/>
  <c r="F4103" i="28"/>
  <c r="G4102" i="28"/>
  <c r="F4102" i="28"/>
  <c r="G4101" i="28"/>
  <c r="F4101" i="28"/>
  <c r="G4100" i="28"/>
  <c r="F4100" i="28"/>
  <c r="G4099" i="28"/>
  <c r="F4099" i="28"/>
  <c r="G4098" i="28"/>
  <c r="F4098" i="28"/>
  <c r="G4097" i="28"/>
  <c r="F4097" i="28"/>
  <c r="G4096" i="28"/>
  <c r="F4096" i="28"/>
  <c r="G4095" i="28"/>
  <c r="F4095" i="28"/>
  <c r="G4094" i="28"/>
  <c r="F4094" i="28"/>
  <c r="G4093" i="28"/>
  <c r="F4093" i="28"/>
  <c r="G4092" i="28"/>
  <c r="F4092" i="28"/>
  <c r="G4091" i="28"/>
  <c r="F4091" i="28"/>
  <c r="G4090" i="28"/>
  <c r="F4090" i="28"/>
  <c r="G4089" i="28"/>
  <c r="F4089" i="28"/>
  <c r="G4088" i="28"/>
  <c r="F4088" i="28"/>
  <c r="G4087" i="28"/>
  <c r="F4087" i="28"/>
  <c r="G4086" i="28"/>
  <c r="F4086" i="28"/>
  <c r="G4085" i="28"/>
  <c r="F4085" i="28"/>
  <c r="G4084" i="28"/>
  <c r="F4084" i="28"/>
  <c r="G4083" i="28"/>
  <c r="F4083" i="28"/>
  <c r="G4082" i="28"/>
  <c r="F4082" i="28"/>
  <c r="G4081" i="28"/>
  <c r="F4081" i="28"/>
  <c r="G4080" i="28"/>
  <c r="F4080" i="28"/>
  <c r="G4079" i="28"/>
  <c r="F4079" i="28"/>
  <c r="G4078" i="28"/>
  <c r="F4078" i="28"/>
  <c r="G4077" i="28"/>
  <c r="F4077" i="28"/>
  <c r="G4076" i="28"/>
  <c r="F4076" i="28"/>
  <c r="G4075" i="28"/>
  <c r="F4075" i="28"/>
  <c r="G4074" i="28"/>
  <c r="F4074" i="28"/>
  <c r="G4073" i="28"/>
  <c r="F4073" i="28"/>
  <c r="G4072" i="28"/>
  <c r="F4072" i="28"/>
  <c r="G4071" i="28"/>
  <c r="F4071" i="28"/>
  <c r="G4070" i="28"/>
  <c r="F4070" i="28"/>
  <c r="G4069" i="28"/>
  <c r="F4069" i="28"/>
  <c r="G4068" i="28"/>
  <c r="F4068" i="28"/>
  <c r="G4067" i="28"/>
  <c r="F4067" i="28"/>
  <c r="G4066" i="28"/>
  <c r="F4066" i="28"/>
  <c r="G4065" i="28"/>
  <c r="F4065" i="28"/>
  <c r="G4064" i="28"/>
  <c r="F4064" i="28"/>
  <c r="G4063" i="28"/>
  <c r="F4063" i="28"/>
  <c r="G4062" i="28"/>
  <c r="F4062" i="28"/>
  <c r="G4061" i="28"/>
  <c r="F4061" i="28"/>
  <c r="G4060" i="28"/>
  <c r="F4060" i="28"/>
  <c r="G4059" i="28"/>
  <c r="F4059" i="28"/>
  <c r="G4058" i="28"/>
  <c r="F4058" i="28"/>
  <c r="G4057" i="28"/>
  <c r="F4057" i="28"/>
  <c r="G4056" i="28"/>
  <c r="F4056" i="28"/>
  <c r="G4055" i="28"/>
  <c r="F4055" i="28"/>
  <c r="G4054" i="28"/>
  <c r="F4054" i="28"/>
  <c r="G4053" i="28"/>
  <c r="F4053" i="28"/>
  <c r="G4052" i="28"/>
  <c r="F4052" i="28"/>
  <c r="G4051" i="28"/>
  <c r="F4051" i="28"/>
  <c r="G4050" i="28"/>
  <c r="F4050" i="28"/>
  <c r="G4049" i="28"/>
  <c r="F4049" i="28"/>
  <c r="G4048" i="28"/>
  <c r="F4048" i="28"/>
  <c r="G4047" i="28"/>
  <c r="F4047" i="28"/>
  <c r="G4046" i="28"/>
  <c r="F4046" i="28"/>
  <c r="G4045" i="28"/>
  <c r="F4045" i="28"/>
  <c r="G4044" i="28"/>
  <c r="F4044" i="28"/>
  <c r="G4043" i="28"/>
  <c r="F4043" i="28"/>
  <c r="G4042" i="28"/>
  <c r="F4042" i="28"/>
  <c r="G4041" i="28"/>
  <c r="F4041" i="28"/>
  <c r="G4040" i="28"/>
  <c r="F4040" i="28"/>
  <c r="G4039" i="28"/>
  <c r="F4039" i="28"/>
  <c r="G4038" i="28"/>
  <c r="F4038" i="28"/>
  <c r="G4037" i="28"/>
  <c r="F4037" i="28"/>
  <c r="G4036" i="28"/>
  <c r="F4036" i="28"/>
  <c r="G4035" i="28"/>
  <c r="F4035" i="28"/>
  <c r="G4034" i="28"/>
  <c r="F4034" i="28"/>
  <c r="G4033" i="28"/>
  <c r="F4033" i="28"/>
  <c r="G4032" i="28"/>
  <c r="F4032" i="28"/>
  <c r="G4031" i="28"/>
  <c r="F4031" i="28"/>
  <c r="G4030" i="28"/>
  <c r="F4030" i="28"/>
  <c r="G4029" i="28"/>
  <c r="F4029" i="28"/>
  <c r="G4028" i="28"/>
  <c r="F4028" i="28"/>
  <c r="G4027" i="28"/>
  <c r="F4027" i="28"/>
  <c r="G4026" i="28"/>
  <c r="F4026" i="28"/>
  <c r="G4025" i="28"/>
  <c r="F4025" i="28"/>
  <c r="G4024" i="28"/>
  <c r="F4024" i="28"/>
  <c r="G4023" i="28"/>
  <c r="F4023" i="28"/>
  <c r="G4022" i="28"/>
  <c r="F4022" i="28"/>
  <c r="G4021" i="28"/>
  <c r="F4021" i="28"/>
  <c r="G4020" i="28"/>
  <c r="F4020" i="28"/>
  <c r="G4019" i="28"/>
  <c r="F4019" i="28"/>
  <c r="G4018" i="28"/>
  <c r="F4018" i="28"/>
  <c r="G4017" i="28"/>
  <c r="F4017" i="28"/>
  <c r="G4016" i="28"/>
  <c r="F4016" i="28"/>
  <c r="G4015" i="28"/>
  <c r="F4015" i="28"/>
  <c r="G4014" i="28"/>
  <c r="F4014" i="28"/>
  <c r="G4013" i="28"/>
  <c r="F4013" i="28"/>
  <c r="G4012" i="28"/>
  <c r="F4012" i="28"/>
  <c r="G4011" i="28"/>
  <c r="F4011" i="28"/>
  <c r="G4010" i="28"/>
  <c r="F4010" i="28"/>
  <c r="G4009" i="28"/>
  <c r="F4009" i="28"/>
  <c r="G4008" i="28"/>
  <c r="F4008" i="28"/>
  <c r="G4007" i="28"/>
  <c r="F4007" i="28"/>
  <c r="G4006" i="28"/>
  <c r="F4006" i="28"/>
  <c r="G4005" i="28"/>
  <c r="F4005" i="28"/>
  <c r="G4004" i="28"/>
  <c r="F4004" i="28"/>
  <c r="G4003" i="28"/>
  <c r="F4003" i="28"/>
  <c r="G4002" i="28"/>
  <c r="F4002" i="28"/>
  <c r="G4001" i="28"/>
  <c r="F4001" i="28"/>
  <c r="G4000" i="28"/>
  <c r="F4000" i="28"/>
  <c r="G3999" i="28"/>
  <c r="F3999" i="28"/>
  <c r="G3998" i="28"/>
  <c r="F3998" i="28"/>
  <c r="G3997" i="28"/>
  <c r="F3997" i="28"/>
  <c r="G3996" i="28"/>
  <c r="F3996" i="28"/>
  <c r="G3995" i="28"/>
  <c r="F3995" i="28"/>
  <c r="G3994" i="28"/>
  <c r="F3994" i="28"/>
  <c r="G3993" i="28"/>
  <c r="F3993" i="28"/>
  <c r="G3992" i="28"/>
  <c r="F3992" i="28"/>
  <c r="G3991" i="28"/>
  <c r="F3991" i="28"/>
  <c r="G3990" i="28"/>
  <c r="F3990" i="28"/>
  <c r="G3989" i="28"/>
  <c r="F3989" i="28"/>
  <c r="G3988" i="28"/>
  <c r="F3988" i="28"/>
  <c r="G3987" i="28"/>
  <c r="F3987" i="28"/>
  <c r="G3986" i="28"/>
  <c r="F3986" i="28"/>
  <c r="G3985" i="28"/>
  <c r="F3985" i="28"/>
  <c r="G3984" i="28"/>
  <c r="F3984" i="28"/>
  <c r="G3983" i="28"/>
  <c r="F3983" i="28"/>
  <c r="G3982" i="28"/>
  <c r="F3982" i="28"/>
  <c r="G3981" i="28"/>
  <c r="F3981" i="28"/>
  <c r="G3980" i="28"/>
  <c r="F3980" i="28"/>
  <c r="G3979" i="28"/>
  <c r="F3979" i="28"/>
  <c r="G3978" i="28"/>
  <c r="F3978" i="28"/>
  <c r="G3977" i="28"/>
  <c r="F3977" i="28"/>
  <c r="G3976" i="28"/>
  <c r="F3976" i="28"/>
  <c r="G3975" i="28"/>
  <c r="F3975" i="28"/>
  <c r="G3974" i="28"/>
  <c r="F3974" i="28"/>
  <c r="G3973" i="28"/>
  <c r="F3973" i="28"/>
  <c r="G3972" i="28"/>
  <c r="F3972" i="28"/>
  <c r="G3971" i="28"/>
  <c r="F3971" i="28"/>
  <c r="G3970" i="28"/>
  <c r="F3970" i="28"/>
  <c r="G3969" i="28"/>
  <c r="F3969" i="28"/>
  <c r="G3968" i="28"/>
  <c r="F3968" i="28"/>
  <c r="G3967" i="28"/>
  <c r="F3967" i="28"/>
  <c r="G3966" i="28"/>
  <c r="F3966" i="28"/>
  <c r="G3965" i="28"/>
  <c r="F3965" i="28"/>
  <c r="G3964" i="28"/>
  <c r="F3964" i="28"/>
  <c r="G3963" i="28"/>
  <c r="F3963" i="28"/>
  <c r="G3962" i="28"/>
  <c r="F3962" i="28"/>
  <c r="G3961" i="28"/>
  <c r="F3961" i="28"/>
  <c r="G3960" i="28"/>
  <c r="F3960" i="28"/>
  <c r="G3959" i="28"/>
  <c r="F3959" i="28"/>
  <c r="G3958" i="28"/>
  <c r="F3958" i="28"/>
  <c r="G3957" i="28"/>
  <c r="F3957" i="28"/>
  <c r="G3956" i="28"/>
  <c r="F3956" i="28"/>
  <c r="G3955" i="28"/>
  <c r="F3955" i="28"/>
  <c r="G3954" i="28"/>
  <c r="F3954" i="28"/>
  <c r="G3953" i="28"/>
  <c r="F3953" i="28"/>
  <c r="G3952" i="28"/>
  <c r="F3952" i="28"/>
  <c r="G3951" i="28"/>
  <c r="F3951" i="28"/>
  <c r="G3950" i="28"/>
  <c r="F3950" i="28"/>
  <c r="G3949" i="28"/>
  <c r="F3949" i="28"/>
  <c r="G3948" i="28"/>
  <c r="F3948" i="28"/>
  <c r="G3947" i="28"/>
  <c r="F3947" i="28"/>
  <c r="G3946" i="28"/>
  <c r="F3946" i="28"/>
  <c r="G3945" i="28"/>
  <c r="F3945" i="28"/>
  <c r="G3944" i="28"/>
  <c r="F3944" i="28"/>
  <c r="G3943" i="28"/>
  <c r="F3943" i="28"/>
  <c r="G3942" i="28"/>
  <c r="F3942" i="28"/>
  <c r="G3941" i="28"/>
  <c r="F3941" i="28"/>
  <c r="G3940" i="28"/>
  <c r="F3940" i="28"/>
  <c r="G3939" i="28"/>
  <c r="F3939" i="28"/>
  <c r="G3938" i="28"/>
  <c r="F3938" i="28"/>
  <c r="G3937" i="28"/>
  <c r="F3937" i="28"/>
  <c r="G3936" i="28"/>
  <c r="F3936" i="28"/>
  <c r="G3935" i="28"/>
  <c r="F3935" i="28"/>
  <c r="G3934" i="28"/>
  <c r="F3934" i="28"/>
  <c r="G3933" i="28"/>
  <c r="F3933" i="28"/>
  <c r="G3932" i="28"/>
  <c r="F3932" i="28"/>
  <c r="G3931" i="28"/>
  <c r="F3931" i="28"/>
  <c r="G3930" i="28"/>
  <c r="F3930" i="28"/>
  <c r="G3929" i="28"/>
  <c r="F3929" i="28"/>
  <c r="G3928" i="28"/>
  <c r="F3928" i="28"/>
  <c r="G3927" i="28"/>
  <c r="F3927" i="28"/>
  <c r="G3926" i="28"/>
  <c r="F3926" i="28"/>
  <c r="G3925" i="28"/>
  <c r="F3925" i="28"/>
  <c r="G3924" i="28"/>
  <c r="F3924" i="28"/>
  <c r="G3923" i="28"/>
  <c r="F3923" i="28"/>
  <c r="G3922" i="28"/>
  <c r="F3922" i="28"/>
  <c r="G3921" i="28"/>
  <c r="F3921" i="28"/>
  <c r="G3920" i="28"/>
  <c r="F3920" i="28"/>
  <c r="G3919" i="28"/>
  <c r="F3919" i="28"/>
  <c r="G3918" i="28"/>
  <c r="F3918" i="28"/>
  <c r="G3917" i="28"/>
  <c r="F3917" i="28"/>
  <c r="G3916" i="28"/>
  <c r="F3916" i="28"/>
  <c r="G3915" i="28"/>
  <c r="F3915" i="28"/>
  <c r="G3914" i="28"/>
  <c r="F3914" i="28"/>
  <c r="G3913" i="28"/>
  <c r="F3913" i="28"/>
  <c r="G3912" i="28"/>
  <c r="F3912" i="28"/>
  <c r="G3911" i="28"/>
  <c r="F3911" i="28"/>
  <c r="G3910" i="28"/>
  <c r="F3910" i="28"/>
  <c r="G3909" i="28"/>
  <c r="F3909" i="28"/>
  <c r="G3908" i="28"/>
  <c r="F3908" i="28"/>
  <c r="G3907" i="28"/>
  <c r="F3907" i="28"/>
  <c r="G3906" i="28"/>
  <c r="F3906" i="28"/>
  <c r="G3905" i="28"/>
  <c r="F3905" i="28"/>
  <c r="G3904" i="28"/>
  <c r="F3904" i="28"/>
  <c r="G3903" i="28"/>
  <c r="F3903" i="28"/>
  <c r="G3902" i="28"/>
  <c r="F3902" i="28"/>
  <c r="G3901" i="28"/>
  <c r="F3901" i="28"/>
  <c r="G3900" i="28"/>
  <c r="F3900" i="28"/>
  <c r="G3899" i="28"/>
  <c r="F3899" i="28"/>
  <c r="G3898" i="28"/>
  <c r="F3898" i="28"/>
  <c r="G3897" i="28"/>
  <c r="F3897" i="28"/>
  <c r="G3896" i="28"/>
  <c r="F3896" i="28"/>
  <c r="G3895" i="28"/>
  <c r="F3895" i="28"/>
  <c r="G3894" i="28"/>
  <c r="F3894" i="28"/>
  <c r="G3893" i="28"/>
  <c r="F3893" i="28"/>
  <c r="G3892" i="28"/>
  <c r="F3892" i="28"/>
  <c r="G3891" i="28"/>
  <c r="F3891" i="28"/>
  <c r="G3890" i="28"/>
  <c r="F3890" i="28"/>
  <c r="G3889" i="28"/>
  <c r="F3889" i="28"/>
  <c r="G3888" i="28"/>
  <c r="F3888" i="28"/>
  <c r="G3887" i="28"/>
  <c r="F3887" i="28"/>
  <c r="G3886" i="28"/>
  <c r="F3886" i="28"/>
  <c r="G3885" i="28"/>
  <c r="F3885" i="28"/>
  <c r="G3884" i="28"/>
  <c r="F3884" i="28"/>
  <c r="G3883" i="28"/>
  <c r="F3883" i="28"/>
  <c r="G3882" i="28"/>
  <c r="F3882" i="28"/>
  <c r="G3881" i="28"/>
  <c r="F3881" i="28"/>
  <c r="G3880" i="28"/>
  <c r="F3880" i="28"/>
  <c r="G3879" i="28"/>
  <c r="F3879" i="28"/>
  <c r="G3878" i="28"/>
  <c r="F3878" i="28"/>
  <c r="G3877" i="28"/>
  <c r="F3877" i="28"/>
  <c r="G3876" i="28"/>
  <c r="F3876" i="28"/>
  <c r="G3875" i="28"/>
  <c r="F3875" i="28"/>
  <c r="G3874" i="28"/>
  <c r="F3874" i="28"/>
  <c r="G3873" i="28"/>
  <c r="F3873" i="28"/>
  <c r="G3872" i="28"/>
  <c r="F3872" i="28"/>
  <c r="G3871" i="28"/>
  <c r="F3871" i="28"/>
  <c r="G3870" i="28"/>
  <c r="F3870" i="28"/>
  <c r="G3869" i="28"/>
  <c r="F3869" i="28"/>
  <c r="G3868" i="28"/>
  <c r="F3868" i="28"/>
  <c r="G3867" i="28"/>
  <c r="F3867" i="28"/>
  <c r="G3866" i="28"/>
  <c r="F3866" i="28"/>
  <c r="G3865" i="28"/>
  <c r="F3865" i="28"/>
  <c r="G3864" i="28"/>
  <c r="F3864" i="28"/>
  <c r="G3863" i="28"/>
  <c r="F3863" i="28"/>
  <c r="G3862" i="28"/>
  <c r="F3862" i="28"/>
  <c r="G3861" i="28"/>
  <c r="F3861" i="28"/>
  <c r="G3860" i="28"/>
  <c r="F3860" i="28"/>
  <c r="G3859" i="28"/>
  <c r="F3859" i="28"/>
  <c r="G3858" i="28"/>
  <c r="F3858" i="28"/>
  <c r="G3857" i="28"/>
  <c r="F3857" i="28"/>
  <c r="G3856" i="28"/>
  <c r="F3856" i="28"/>
  <c r="G3855" i="28"/>
  <c r="F3855" i="28"/>
  <c r="G3854" i="28"/>
  <c r="F3854" i="28"/>
  <c r="G3853" i="28"/>
  <c r="F3853" i="28"/>
  <c r="G3852" i="28"/>
  <c r="F3852" i="28"/>
  <c r="G3851" i="28"/>
  <c r="F3851" i="28"/>
  <c r="G3850" i="28"/>
  <c r="F3850" i="28"/>
  <c r="G3849" i="28"/>
  <c r="F3849" i="28"/>
  <c r="G3848" i="28"/>
  <c r="F3848" i="28"/>
  <c r="G3847" i="28"/>
  <c r="F3847" i="28"/>
  <c r="G3846" i="28"/>
  <c r="F3846" i="28"/>
  <c r="G3845" i="28"/>
  <c r="F3845" i="28"/>
  <c r="G3844" i="28"/>
  <c r="F3844" i="28"/>
  <c r="G3843" i="28"/>
  <c r="F3843" i="28"/>
  <c r="G3842" i="28"/>
  <c r="F3842" i="28"/>
  <c r="G3841" i="28"/>
  <c r="F3841" i="28"/>
  <c r="G3840" i="28"/>
  <c r="F3840" i="28"/>
  <c r="G3839" i="28"/>
  <c r="F3839" i="28"/>
  <c r="G3838" i="28"/>
  <c r="F3838" i="28"/>
  <c r="G3837" i="28"/>
  <c r="F3837" i="28"/>
  <c r="G3836" i="28"/>
  <c r="F3836" i="28"/>
  <c r="G3835" i="28"/>
  <c r="F3835" i="28"/>
  <c r="G3834" i="28"/>
  <c r="F3834" i="28"/>
  <c r="G3833" i="28"/>
  <c r="F3833" i="28"/>
  <c r="G3832" i="28"/>
  <c r="F3832" i="28"/>
  <c r="G3831" i="28"/>
  <c r="F3831" i="28"/>
  <c r="G3830" i="28"/>
  <c r="F3830" i="28"/>
  <c r="G3829" i="28"/>
  <c r="F3829" i="28"/>
  <c r="G3828" i="28"/>
  <c r="F3828" i="28"/>
  <c r="G3827" i="28"/>
  <c r="F3827" i="28"/>
  <c r="G3826" i="28"/>
  <c r="F3826" i="28"/>
  <c r="G3825" i="28"/>
  <c r="F3825" i="28"/>
  <c r="G3824" i="28"/>
  <c r="F3824" i="28"/>
  <c r="G3823" i="28"/>
  <c r="F3823" i="28"/>
  <c r="G3822" i="28"/>
  <c r="F3822" i="28"/>
  <c r="G3821" i="28"/>
  <c r="F3821" i="28"/>
  <c r="G3820" i="28"/>
  <c r="F3820" i="28"/>
  <c r="G3819" i="28"/>
  <c r="F3819" i="28"/>
  <c r="G3818" i="28"/>
  <c r="F3818" i="28"/>
  <c r="G3817" i="28"/>
  <c r="F3817" i="28"/>
  <c r="G3816" i="28"/>
  <c r="F3816" i="28"/>
  <c r="G3815" i="28"/>
  <c r="F3815" i="28"/>
  <c r="G3814" i="28"/>
  <c r="F3814" i="28"/>
  <c r="G3813" i="28"/>
  <c r="F3813" i="28"/>
  <c r="G3812" i="28"/>
  <c r="F3812" i="28"/>
  <c r="G3811" i="28"/>
  <c r="F3811" i="28"/>
  <c r="G3810" i="28"/>
  <c r="F3810" i="28"/>
  <c r="G3809" i="28"/>
  <c r="F3809" i="28"/>
  <c r="G3808" i="28"/>
  <c r="F3808" i="28"/>
  <c r="G3807" i="28"/>
  <c r="F3807" i="28"/>
  <c r="G3806" i="28"/>
  <c r="F3806" i="28"/>
  <c r="G3805" i="28"/>
  <c r="F3805" i="28"/>
  <c r="G3804" i="28"/>
  <c r="F3804" i="28"/>
  <c r="G3803" i="28"/>
  <c r="F3803" i="28"/>
  <c r="G3802" i="28"/>
  <c r="F3802" i="28"/>
  <c r="G3801" i="28"/>
  <c r="F3801" i="28"/>
  <c r="G3800" i="28"/>
  <c r="F3800" i="28"/>
  <c r="G3799" i="28"/>
  <c r="F3799" i="28"/>
  <c r="G3798" i="28"/>
  <c r="F3798" i="28"/>
  <c r="G3797" i="28"/>
  <c r="F3797" i="28"/>
  <c r="G3796" i="28"/>
  <c r="F3796" i="28"/>
  <c r="G3795" i="28"/>
  <c r="F3795" i="28"/>
  <c r="G3794" i="28"/>
  <c r="F3794" i="28"/>
  <c r="G3793" i="28"/>
  <c r="F3793" i="28"/>
  <c r="G3792" i="28"/>
  <c r="F3792" i="28"/>
  <c r="G3791" i="28"/>
  <c r="F3791" i="28"/>
  <c r="G3790" i="28"/>
  <c r="F3790" i="28"/>
  <c r="G3789" i="28"/>
  <c r="F3789" i="28"/>
  <c r="G3788" i="28"/>
  <c r="F3788" i="28"/>
  <c r="G3787" i="28"/>
  <c r="F3787" i="28"/>
  <c r="G3786" i="28"/>
  <c r="F3786" i="28"/>
  <c r="G3785" i="28"/>
  <c r="F3785" i="28"/>
  <c r="G3784" i="28"/>
  <c r="F3784" i="28"/>
  <c r="G3783" i="28"/>
  <c r="F3783" i="28"/>
  <c r="G3782" i="28"/>
  <c r="F3782" i="28"/>
  <c r="G3781" i="28"/>
  <c r="F3781" i="28"/>
  <c r="G3780" i="28"/>
  <c r="F3780" i="28"/>
  <c r="G3779" i="28"/>
  <c r="F3779" i="28"/>
  <c r="G3778" i="28"/>
  <c r="F3778" i="28"/>
  <c r="G3777" i="28"/>
  <c r="F3777" i="28"/>
  <c r="G3776" i="28"/>
  <c r="F3776" i="28"/>
  <c r="G3775" i="28"/>
  <c r="F3775" i="28"/>
  <c r="G3774" i="28"/>
  <c r="F3774" i="28"/>
  <c r="G3773" i="28"/>
  <c r="F3773" i="28"/>
  <c r="G3772" i="28"/>
  <c r="F3772" i="28"/>
  <c r="G3771" i="28"/>
  <c r="F3771" i="28"/>
  <c r="G3770" i="28"/>
  <c r="F3770" i="28"/>
  <c r="G3769" i="28"/>
  <c r="F3769" i="28"/>
  <c r="G3768" i="28"/>
  <c r="F3768" i="28"/>
  <c r="G3767" i="28"/>
  <c r="F3767" i="28"/>
  <c r="G3766" i="28"/>
  <c r="F3766" i="28"/>
  <c r="G3765" i="28"/>
  <c r="F3765" i="28"/>
  <c r="G3764" i="28"/>
  <c r="F3764" i="28"/>
  <c r="G3763" i="28"/>
  <c r="F3763" i="28"/>
  <c r="G3762" i="28"/>
  <c r="F3762" i="28"/>
  <c r="G3761" i="28"/>
  <c r="F3761" i="28"/>
  <c r="G3760" i="28"/>
  <c r="F3760" i="28"/>
  <c r="G3759" i="28"/>
  <c r="F3759" i="28"/>
  <c r="G3758" i="28"/>
  <c r="F3758" i="28"/>
  <c r="G3757" i="28"/>
  <c r="F3757" i="28"/>
  <c r="G3756" i="28"/>
  <c r="F3756" i="28"/>
  <c r="G3755" i="28"/>
  <c r="F3755" i="28"/>
  <c r="G3754" i="28"/>
  <c r="F3754" i="28"/>
  <c r="G3753" i="28"/>
  <c r="F3753" i="28"/>
  <c r="G3752" i="28"/>
  <c r="F3752" i="28"/>
  <c r="G3751" i="28"/>
  <c r="F3751" i="28"/>
  <c r="G3750" i="28"/>
  <c r="F3750" i="28"/>
  <c r="G3749" i="28"/>
  <c r="F3749" i="28"/>
  <c r="G3748" i="28"/>
  <c r="F3748" i="28"/>
  <c r="G3747" i="28"/>
  <c r="F3747" i="28"/>
  <c r="G3746" i="28"/>
  <c r="F3746" i="28"/>
  <c r="G3745" i="28"/>
  <c r="F3745" i="28"/>
  <c r="G3744" i="28"/>
  <c r="F3744" i="28"/>
  <c r="G3743" i="28"/>
  <c r="F3743" i="28"/>
  <c r="G3742" i="28"/>
  <c r="F3742" i="28"/>
  <c r="G3741" i="28"/>
  <c r="F3741" i="28"/>
  <c r="G3740" i="28"/>
  <c r="F3740" i="28"/>
  <c r="G3739" i="28"/>
  <c r="F3739" i="28"/>
  <c r="G3738" i="28"/>
  <c r="F3738" i="28"/>
  <c r="G3737" i="28"/>
  <c r="F3737" i="28"/>
  <c r="G3736" i="28"/>
  <c r="F3736" i="28"/>
  <c r="G3735" i="28"/>
  <c r="F3735" i="28"/>
  <c r="G3734" i="28"/>
  <c r="F3734" i="28"/>
  <c r="G3733" i="28"/>
  <c r="F3733" i="28"/>
  <c r="G3732" i="28"/>
  <c r="F3732" i="28"/>
  <c r="G3731" i="28"/>
  <c r="F3731" i="28"/>
  <c r="G3730" i="28"/>
  <c r="F3730" i="28"/>
  <c r="G3729" i="28"/>
  <c r="F3729" i="28"/>
  <c r="G3728" i="28"/>
  <c r="F3728" i="28"/>
  <c r="G3727" i="28"/>
  <c r="F3727" i="28"/>
  <c r="G3726" i="28"/>
  <c r="F3726" i="28"/>
  <c r="G3725" i="28"/>
  <c r="F3725" i="28"/>
  <c r="G3724" i="28"/>
  <c r="F3724" i="28"/>
  <c r="G3723" i="28"/>
  <c r="F3723" i="28"/>
  <c r="G3722" i="28"/>
  <c r="F3722" i="28"/>
  <c r="G3721" i="28"/>
  <c r="F3721" i="28"/>
  <c r="G3720" i="28"/>
  <c r="F3720" i="28"/>
  <c r="G3719" i="28"/>
  <c r="F3719" i="28"/>
  <c r="G3718" i="28"/>
  <c r="F3718" i="28"/>
  <c r="G3717" i="28"/>
  <c r="F3717" i="28"/>
  <c r="G3716" i="28"/>
  <c r="F3716" i="28"/>
  <c r="G3715" i="28"/>
  <c r="F3715" i="28"/>
  <c r="G3714" i="28"/>
  <c r="F3714" i="28"/>
  <c r="G3713" i="28"/>
  <c r="F3713" i="28"/>
  <c r="G3712" i="28"/>
  <c r="F3712" i="28"/>
  <c r="G3711" i="28"/>
  <c r="F3711" i="28"/>
  <c r="G3710" i="28"/>
  <c r="F3710" i="28"/>
  <c r="G3709" i="28"/>
  <c r="F3709" i="28"/>
  <c r="G3708" i="28"/>
  <c r="F3708" i="28"/>
  <c r="G3707" i="28"/>
  <c r="F3707" i="28"/>
  <c r="G3706" i="28"/>
  <c r="F3706" i="28"/>
  <c r="G3705" i="28"/>
  <c r="F3705" i="28"/>
  <c r="G3704" i="28"/>
  <c r="F3704" i="28"/>
  <c r="G3703" i="28"/>
  <c r="F3703" i="28"/>
  <c r="G3702" i="28"/>
  <c r="F3702" i="28"/>
  <c r="G3701" i="28"/>
  <c r="F3701" i="28"/>
  <c r="G3700" i="28"/>
  <c r="F3700" i="28"/>
  <c r="G3699" i="28"/>
  <c r="F3699" i="28"/>
  <c r="G3698" i="28"/>
  <c r="F3698" i="28"/>
  <c r="G3697" i="28"/>
  <c r="F3697" i="28"/>
  <c r="G3696" i="28"/>
  <c r="F3696" i="28"/>
  <c r="G3695" i="28"/>
  <c r="F3695" i="28"/>
  <c r="G3694" i="28"/>
  <c r="F3694" i="28"/>
  <c r="G3693" i="28"/>
  <c r="F3693" i="28"/>
  <c r="G3692" i="28"/>
  <c r="F3692" i="28"/>
  <c r="G3691" i="28"/>
  <c r="F3691" i="28"/>
  <c r="G3690" i="28"/>
  <c r="F3690" i="28"/>
  <c r="G3689" i="28"/>
  <c r="F3689" i="28"/>
  <c r="G3688" i="28"/>
  <c r="F3688" i="28"/>
  <c r="G3687" i="28"/>
  <c r="F3687" i="28"/>
  <c r="G3686" i="28"/>
  <c r="F3686" i="28"/>
  <c r="G3685" i="28"/>
  <c r="F3685" i="28"/>
  <c r="G3684" i="28"/>
  <c r="F3684" i="28"/>
  <c r="G3683" i="28"/>
  <c r="F3683" i="28"/>
  <c r="G3682" i="28"/>
  <c r="F3682" i="28"/>
  <c r="G3681" i="28"/>
  <c r="F3681" i="28"/>
  <c r="G3680" i="28"/>
  <c r="F3680" i="28"/>
  <c r="G3679" i="28"/>
  <c r="F3679" i="28"/>
  <c r="G3678" i="28"/>
  <c r="F3678" i="28"/>
  <c r="G3677" i="28"/>
  <c r="F3677" i="28"/>
  <c r="G3676" i="28"/>
  <c r="F3676" i="28"/>
  <c r="G3675" i="28"/>
  <c r="F3675" i="28"/>
  <c r="G3674" i="28"/>
  <c r="F3674" i="28"/>
  <c r="G3673" i="28"/>
  <c r="F3673" i="28"/>
  <c r="G3672" i="28"/>
  <c r="F3672" i="28"/>
  <c r="G3671" i="28"/>
  <c r="F3671" i="28"/>
  <c r="G3670" i="28"/>
  <c r="F3670" i="28"/>
  <c r="G3669" i="28"/>
  <c r="F3669" i="28"/>
  <c r="G3668" i="28"/>
  <c r="F3668" i="28"/>
  <c r="G3667" i="28"/>
  <c r="F3667" i="28"/>
  <c r="G3666" i="28"/>
  <c r="F3666" i="28"/>
  <c r="G3665" i="28"/>
  <c r="F3665" i="28"/>
  <c r="G3664" i="28"/>
  <c r="F3664" i="28"/>
  <c r="G3663" i="28"/>
  <c r="F3663" i="28"/>
  <c r="G3662" i="28"/>
  <c r="F3662" i="28"/>
  <c r="G3661" i="28"/>
  <c r="F3661" i="28"/>
  <c r="G3660" i="28"/>
  <c r="F3660" i="28"/>
  <c r="G3659" i="28"/>
  <c r="F3659" i="28"/>
  <c r="G3658" i="28"/>
  <c r="F3658" i="28"/>
  <c r="G3657" i="28"/>
  <c r="F3657" i="28"/>
  <c r="G3656" i="28"/>
  <c r="F3656" i="28"/>
  <c r="G3655" i="28"/>
  <c r="F3655" i="28"/>
  <c r="G3654" i="28"/>
  <c r="F3654" i="28"/>
  <c r="G3653" i="28"/>
  <c r="F3653" i="28"/>
  <c r="G3652" i="28"/>
  <c r="F3652" i="28"/>
  <c r="G3651" i="28"/>
  <c r="F3651" i="28"/>
  <c r="G3650" i="28"/>
  <c r="F3650" i="28"/>
  <c r="G3649" i="28"/>
  <c r="F3649" i="28"/>
  <c r="G3648" i="28"/>
  <c r="F3648" i="28"/>
  <c r="G3647" i="28"/>
  <c r="F3647" i="28"/>
  <c r="G3646" i="28"/>
  <c r="F3646" i="28"/>
  <c r="G3645" i="28"/>
  <c r="F3645" i="28"/>
  <c r="G3644" i="28"/>
  <c r="F3644" i="28"/>
  <c r="G3643" i="28"/>
  <c r="F3643" i="28"/>
  <c r="G3642" i="28"/>
  <c r="F3642" i="28"/>
  <c r="G3641" i="28"/>
  <c r="F3641" i="28"/>
  <c r="G3640" i="28"/>
  <c r="F3640" i="28"/>
  <c r="G3639" i="28"/>
  <c r="F3639" i="28"/>
  <c r="G3638" i="28"/>
  <c r="F3638" i="28"/>
  <c r="G3637" i="28"/>
  <c r="F3637" i="28"/>
  <c r="G3636" i="28"/>
  <c r="F3636" i="28"/>
  <c r="G3635" i="28"/>
  <c r="F3635" i="28"/>
  <c r="G3634" i="28"/>
  <c r="F3634" i="28"/>
  <c r="G3633" i="28"/>
  <c r="F3633" i="28"/>
  <c r="G3632" i="28"/>
  <c r="F3632" i="28"/>
  <c r="G3631" i="28"/>
  <c r="F3631" i="28"/>
  <c r="G3630" i="28"/>
  <c r="F3630" i="28"/>
  <c r="G3629" i="28"/>
  <c r="F3629" i="28"/>
  <c r="G3628" i="28"/>
  <c r="F3628" i="28"/>
  <c r="G3627" i="28"/>
  <c r="F3627" i="28"/>
  <c r="G3626" i="28"/>
  <c r="F3626" i="28"/>
  <c r="G3625" i="28"/>
  <c r="F3625" i="28"/>
  <c r="G3624" i="28"/>
  <c r="F3624" i="28"/>
  <c r="G3623" i="28"/>
  <c r="F3623" i="28"/>
  <c r="G3622" i="28"/>
  <c r="F3622" i="28"/>
  <c r="G3621" i="28"/>
  <c r="F3621" i="28"/>
  <c r="G3620" i="28"/>
  <c r="F3620" i="28"/>
  <c r="G3619" i="28"/>
  <c r="F3619" i="28"/>
  <c r="G3618" i="28"/>
  <c r="F3618" i="28"/>
  <c r="G3617" i="28"/>
  <c r="F3617" i="28"/>
  <c r="G3616" i="28"/>
  <c r="F3616" i="28"/>
  <c r="G3615" i="28"/>
  <c r="F3615" i="28"/>
  <c r="G3614" i="28"/>
  <c r="F3614" i="28"/>
  <c r="G3613" i="28"/>
  <c r="F3613" i="28"/>
  <c r="G3612" i="28"/>
  <c r="F3612" i="28"/>
  <c r="G3611" i="28"/>
  <c r="F3611" i="28"/>
  <c r="G3610" i="28"/>
  <c r="F3610" i="28"/>
  <c r="G3609" i="28"/>
  <c r="F3609" i="28"/>
  <c r="G3608" i="28"/>
  <c r="F3608" i="28"/>
  <c r="G3607" i="28"/>
  <c r="F3607" i="28"/>
  <c r="G3606" i="28"/>
  <c r="F3606" i="28"/>
  <c r="G3605" i="28"/>
  <c r="F3605" i="28"/>
  <c r="G3604" i="28"/>
  <c r="F3604" i="28"/>
  <c r="G3603" i="28"/>
  <c r="F3603" i="28"/>
  <c r="G3602" i="28"/>
  <c r="F3602" i="28"/>
  <c r="G3601" i="28"/>
  <c r="F3601" i="28"/>
  <c r="G3600" i="28"/>
  <c r="F3600" i="28"/>
  <c r="G3599" i="28"/>
  <c r="F3599" i="28"/>
  <c r="G3598" i="28"/>
  <c r="F3598" i="28"/>
  <c r="G3597" i="28"/>
  <c r="F3597" i="28"/>
  <c r="G3596" i="28"/>
  <c r="F3596" i="28"/>
  <c r="G3595" i="28"/>
  <c r="F3595" i="28"/>
  <c r="G3594" i="28"/>
  <c r="F3594" i="28"/>
  <c r="G3593" i="28"/>
  <c r="F3593" i="28"/>
  <c r="G3592" i="28"/>
  <c r="F3592" i="28"/>
  <c r="G3591" i="28"/>
  <c r="F3591" i="28"/>
  <c r="G3590" i="28"/>
  <c r="F3590" i="28"/>
  <c r="G3589" i="28"/>
  <c r="F3589" i="28"/>
  <c r="G3588" i="28"/>
  <c r="F3588" i="28"/>
  <c r="G3587" i="28"/>
  <c r="F3587" i="28"/>
  <c r="G3586" i="28"/>
  <c r="F3586" i="28"/>
  <c r="G3585" i="28"/>
  <c r="F3585" i="28"/>
  <c r="G3584" i="28"/>
  <c r="F3584" i="28"/>
  <c r="G3583" i="28"/>
  <c r="F3583" i="28"/>
  <c r="G3582" i="28"/>
  <c r="F3582" i="28"/>
  <c r="G3581" i="28"/>
  <c r="F3581" i="28"/>
  <c r="G3580" i="28"/>
  <c r="F3580" i="28"/>
  <c r="G3579" i="28"/>
  <c r="F3579" i="28"/>
  <c r="G3578" i="28"/>
  <c r="F3578" i="28"/>
  <c r="G3577" i="28"/>
  <c r="F3577" i="28"/>
  <c r="G3576" i="28"/>
  <c r="F3576" i="28"/>
  <c r="G3575" i="28"/>
  <c r="F3575" i="28"/>
  <c r="G3574" i="28"/>
  <c r="F3574" i="28"/>
  <c r="G3573" i="28"/>
  <c r="F3573" i="28"/>
  <c r="G3572" i="28"/>
  <c r="F3572" i="28"/>
  <c r="G3571" i="28"/>
  <c r="F3571" i="28"/>
  <c r="G3570" i="28"/>
  <c r="F3570" i="28"/>
  <c r="G3569" i="28"/>
  <c r="F3569" i="28"/>
  <c r="G3568" i="28"/>
  <c r="F3568" i="28"/>
  <c r="G3567" i="28"/>
  <c r="F3567" i="28"/>
  <c r="G3566" i="28"/>
  <c r="F3566" i="28"/>
  <c r="G3565" i="28"/>
  <c r="F3565" i="28"/>
  <c r="G3564" i="28"/>
  <c r="F3564" i="28"/>
  <c r="G3563" i="28"/>
  <c r="F3563" i="28"/>
  <c r="G3562" i="28"/>
  <c r="F3562" i="28"/>
  <c r="G3561" i="28"/>
  <c r="F3561" i="28"/>
  <c r="G3560" i="28"/>
  <c r="F3560" i="28"/>
  <c r="G3559" i="28"/>
  <c r="F3559" i="28"/>
  <c r="G3558" i="28"/>
  <c r="F3558" i="28"/>
  <c r="G3557" i="28"/>
  <c r="F3557" i="28"/>
  <c r="G3556" i="28"/>
  <c r="F3556" i="28"/>
  <c r="G3555" i="28"/>
  <c r="F3555" i="28"/>
  <c r="G3554" i="28"/>
  <c r="F3554" i="28"/>
  <c r="G3553" i="28"/>
  <c r="F3553" i="28"/>
  <c r="G3552" i="28"/>
  <c r="F3552" i="28"/>
  <c r="G3551" i="28"/>
  <c r="F3551" i="28"/>
  <c r="G3550" i="28"/>
  <c r="F3550" i="28"/>
  <c r="G3549" i="28"/>
  <c r="F3549" i="28"/>
  <c r="G3548" i="28"/>
  <c r="F3548" i="28"/>
  <c r="G3547" i="28"/>
  <c r="F3547" i="28"/>
  <c r="G3546" i="28"/>
  <c r="F3546" i="28"/>
  <c r="G3545" i="28"/>
  <c r="F3545" i="28"/>
  <c r="G3544" i="28"/>
  <c r="F3544" i="28"/>
  <c r="G3543" i="28"/>
  <c r="F3543" i="28"/>
  <c r="G3542" i="28"/>
  <c r="F3542" i="28"/>
  <c r="G3541" i="28"/>
  <c r="F3541" i="28"/>
  <c r="G3540" i="28"/>
  <c r="F3540" i="28"/>
  <c r="G3539" i="28"/>
  <c r="F3539" i="28"/>
  <c r="G3538" i="28"/>
  <c r="F3538" i="28"/>
  <c r="G3537" i="28"/>
  <c r="F3537" i="28"/>
  <c r="G3536" i="28"/>
  <c r="F3536" i="28"/>
  <c r="G3535" i="28"/>
  <c r="F3535" i="28"/>
  <c r="G3534" i="28"/>
  <c r="F3534" i="28"/>
  <c r="G3533" i="28"/>
  <c r="F3533" i="28"/>
  <c r="G3532" i="28"/>
  <c r="F3532" i="28"/>
  <c r="G3531" i="28"/>
  <c r="F3531" i="28"/>
  <c r="G3530" i="28"/>
  <c r="F3530" i="28"/>
  <c r="G3529" i="28"/>
  <c r="F3529" i="28"/>
  <c r="G3528" i="28"/>
  <c r="F3528" i="28"/>
  <c r="G3527" i="28"/>
  <c r="F3527" i="28"/>
  <c r="G3526" i="28"/>
  <c r="F3526" i="28"/>
  <c r="G3525" i="28"/>
  <c r="F3525" i="28"/>
  <c r="G3524" i="28"/>
  <c r="F3524" i="28"/>
  <c r="G3523" i="28"/>
  <c r="F3523" i="28"/>
  <c r="G3522" i="28"/>
  <c r="F3522" i="28"/>
  <c r="G3521" i="28"/>
  <c r="F3521" i="28"/>
  <c r="G3520" i="28"/>
  <c r="F3520" i="28"/>
  <c r="G3519" i="28"/>
  <c r="F3519" i="28"/>
  <c r="G3518" i="28"/>
  <c r="F3518" i="28"/>
  <c r="G3517" i="28"/>
  <c r="F3517" i="28"/>
  <c r="G3516" i="28"/>
  <c r="F3516" i="28"/>
  <c r="G3515" i="28"/>
  <c r="F3515" i="28"/>
  <c r="G3514" i="28"/>
  <c r="F3514" i="28"/>
  <c r="G3513" i="28"/>
  <c r="F3513" i="28"/>
  <c r="G3512" i="28"/>
  <c r="F3512" i="28"/>
  <c r="G3511" i="28"/>
  <c r="F3511" i="28"/>
  <c r="G3510" i="28"/>
  <c r="F3510" i="28"/>
  <c r="G3509" i="28"/>
  <c r="F3509" i="28"/>
  <c r="G3508" i="28"/>
  <c r="F3508" i="28"/>
  <c r="G3507" i="28"/>
  <c r="F3507" i="28"/>
  <c r="G3506" i="28"/>
  <c r="F3506" i="28"/>
  <c r="G3505" i="28"/>
  <c r="F3505" i="28"/>
  <c r="G3504" i="28"/>
  <c r="F3504" i="28"/>
  <c r="G3503" i="28"/>
  <c r="F3503" i="28"/>
  <c r="G3502" i="28"/>
  <c r="F3502" i="28"/>
  <c r="G3501" i="28"/>
  <c r="F3501" i="28"/>
  <c r="G3500" i="28"/>
  <c r="F3500" i="28"/>
  <c r="G3499" i="28"/>
  <c r="F3499" i="28"/>
  <c r="G3498" i="28"/>
  <c r="F3498" i="28"/>
  <c r="G3497" i="28"/>
  <c r="F3497" i="28"/>
  <c r="G3496" i="28"/>
  <c r="F3496" i="28"/>
  <c r="G3495" i="28"/>
  <c r="F3495" i="28"/>
  <c r="G3494" i="28"/>
  <c r="F3494" i="28"/>
  <c r="G3493" i="28"/>
  <c r="F3493" i="28"/>
  <c r="G3492" i="28"/>
  <c r="F3492" i="28"/>
  <c r="G3491" i="28"/>
  <c r="F3491" i="28"/>
  <c r="G3490" i="28"/>
  <c r="F3490" i="28"/>
  <c r="G3489" i="28"/>
  <c r="F3489" i="28"/>
  <c r="G3488" i="28"/>
  <c r="F3488" i="28"/>
  <c r="G3487" i="28"/>
  <c r="F3487" i="28"/>
  <c r="G3486" i="28"/>
  <c r="F3486" i="28"/>
  <c r="G3485" i="28"/>
  <c r="F3485" i="28"/>
  <c r="G3484" i="28"/>
  <c r="F3484" i="28"/>
  <c r="G3483" i="28"/>
  <c r="F3483" i="28"/>
  <c r="G3482" i="28"/>
  <c r="F3482" i="28"/>
  <c r="G3481" i="28"/>
  <c r="F3481" i="28"/>
  <c r="G3480" i="28"/>
  <c r="F3480" i="28"/>
  <c r="G3479" i="28"/>
  <c r="F3479" i="28"/>
  <c r="G3478" i="28"/>
  <c r="F3478" i="28"/>
  <c r="G3477" i="28"/>
  <c r="F3477" i="28"/>
  <c r="G3476" i="28"/>
  <c r="F3476" i="28"/>
  <c r="G3475" i="28"/>
  <c r="F3475" i="28"/>
  <c r="G3474" i="28"/>
  <c r="F3474" i="28"/>
  <c r="G3473" i="28"/>
  <c r="F3473" i="28"/>
  <c r="G3472" i="28"/>
  <c r="F3472" i="28"/>
  <c r="G3471" i="28"/>
  <c r="F3471" i="28"/>
  <c r="G3470" i="28"/>
  <c r="F3470" i="28"/>
  <c r="G3469" i="28"/>
  <c r="F3469" i="28"/>
  <c r="G3468" i="28"/>
  <c r="F3468" i="28"/>
  <c r="G3467" i="28"/>
  <c r="F3467" i="28"/>
  <c r="G3466" i="28"/>
  <c r="F3466" i="28"/>
  <c r="G3465" i="28"/>
  <c r="F3465" i="28"/>
  <c r="G3464" i="28"/>
  <c r="F3464" i="28"/>
  <c r="G3463" i="28"/>
  <c r="F3463" i="28"/>
  <c r="G3462" i="28"/>
  <c r="F3462" i="28"/>
  <c r="G3461" i="28"/>
  <c r="F3461" i="28"/>
  <c r="G3460" i="28"/>
  <c r="F3460" i="28"/>
  <c r="G3459" i="28"/>
  <c r="F3459" i="28"/>
  <c r="G3458" i="28"/>
  <c r="F3458" i="28"/>
  <c r="G3457" i="28"/>
  <c r="F3457" i="28"/>
  <c r="G3456" i="28"/>
  <c r="F3456" i="28"/>
  <c r="G3455" i="28"/>
  <c r="F3455" i="28"/>
  <c r="G3454" i="28"/>
  <c r="F3454" i="28"/>
  <c r="G3453" i="28"/>
  <c r="F3453" i="28"/>
  <c r="G3452" i="28"/>
  <c r="F3452" i="28"/>
  <c r="G3451" i="28"/>
  <c r="F3451" i="28"/>
  <c r="G3450" i="28"/>
  <c r="F3450" i="28"/>
  <c r="G3449" i="28"/>
  <c r="F3449" i="28"/>
  <c r="G3448" i="28"/>
  <c r="F3448" i="28"/>
  <c r="G3447" i="28"/>
  <c r="F3447" i="28"/>
  <c r="G3446" i="28"/>
  <c r="F3446" i="28"/>
  <c r="G3445" i="28"/>
  <c r="F3445" i="28"/>
  <c r="G3444" i="28"/>
  <c r="F3444" i="28"/>
  <c r="G3443" i="28"/>
  <c r="F3443" i="28"/>
  <c r="G3442" i="28"/>
  <c r="F3442" i="28"/>
  <c r="G3441" i="28"/>
  <c r="F3441" i="28"/>
  <c r="G3440" i="28"/>
  <c r="F3440" i="28"/>
  <c r="G3439" i="28"/>
  <c r="F3439" i="28"/>
  <c r="G3438" i="28"/>
  <c r="F3438" i="28"/>
  <c r="G3437" i="28"/>
  <c r="F3437" i="28"/>
  <c r="G3436" i="28"/>
  <c r="F3436" i="28"/>
  <c r="G3435" i="28"/>
  <c r="F3435" i="28"/>
  <c r="G3434" i="28"/>
  <c r="F3434" i="28"/>
  <c r="G3433" i="28"/>
  <c r="F3433" i="28"/>
  <c r="G3432" i="28"/>
  <c r="F3432" i="28"/>
  <c r="G3431" i="28"/>
  <c r="F3431" i="28"/>
  <c r="G3430" i="28"/>
  <c r="F3430" i="28"/>
  <c r="G3429" i="28"/>
  <c r="F3429" i="28"/>
  <c r="G3428" i="28"/>
  <c r="F3428" i="28"/>
  <c r="G3427" i="28"/>
  <c r="F3427" i="28"/>
  <c r="G3426" i="28"/>
  <c r="F3426" i="28"/>
  <c r="G3425" i="28"/>
  <c r="F3425" i="28"/>
  <c r="G3424" i="28"/>
  <c r="F3424" i="28"/>
  <c r="G3423" i="28"/>
  <c r="F3423" i="28"/>
  <c r="G3422" i="28"/>
  <c r="F3422" i="28"/>
  <c r="G3421" i="28"/>
  <c r="F3421" i="28"/>
  <c r="G3420" i="28"/>
  <c r="F3420" i="28"/>
  <c r="G3419" i="28"/>
  <c r="F3419" i="28"/>
  <c r="G3418" i="28"/>
  <c r="F3418" i="28"/>
  <c r="G3417" i="28"/>
  <c r="F3417" i="28"/>
  <c r="G3416" i="28"/>
  <c r="F3416" i="28"/>
  <c r="G3415" i="28"/>
  <c r="F3415" i="28"/>
  <c r="G3414" i="28"/>
  <c r="F3414" i="28"/>
  <c r="G3413" i="28"/>
  <c r="F3413" i="28"/>
  <c r="G3412" i="28"/>
  <c r="F3412" i="28"/>
  <c r="G3411" i="28"/>
  <c r="F3411" i="28"/>
  <c r="G3410" i="28"/>
  <c r="F3410" i="28"/>
  <c r="G3409" i="28"/>
  <c r="F3409" i="28"/>
  <c r="G3408" i="28"/>
  <c r="F3408" i="28"/>
  <c r="G3407" i="28"/>
  <c r="F3407" i="28"/>
  <c r="G3406" i="28"/>
  <c r="F3406" i="28"/>
  <c r="G3405" i="28"/>
  <c r="F3405" i="28"/>
  <c r="G3404" i="28"/>
  <c r="F3404" i="28"/>
  <c r="G3403" i="28"/>
  <c r="F3403" i="28"/>
  <c r="G3402" i="28"/>
  <c r="F3402" i="28"/>
  <c r="G3401" i="28"/>
  <c r="F3401" i="28"/>
  <c r="G3400" i="28"/>
  <c r="F3400" i="28"/>
  <c r="G3399" i="28"/>
  <c r="F3399" i="28"/>
  <c r="G3398" i="28"/>
  <c r="F3398" i="28"/>
  <c r="G3397" i="28"/>
  <c r="F3397" i="28"/>
  <c r="G3396" i="28"/>
  <c r="F3396" i="28"/>
  <c r="G3395" i="28"/>
  <c r="F3395" i="28"/>
  <c r="G3394" i="28"/>
  <c r="F3394" i="28"/>
  <c r="G3393" i="28"/>
  <c r="F3393" i="28"/>
  <c r="G3392" i="28"/>
  <c r="F3392" i="28"/>
  <c r="G3391" i="28"/>
  <c r="F3391" i="28"/>
  <c r="G3390" i="28"/>
  <c r="F3390" i="28"/>
  <c r="G3389" i="28"/>
  <c r="F3389" i="28"/>
  <c r="G3388" i="28"/>
  <c r="F3388" i="28"/>
  <c r="G3387" i="28"/>
  <c r="F3387" i="28"/>
  <c r="G3386" i="28"/>
  <c r="F3386" i="28"/>
  <c r="G3385" i="28"/>
  <c r="F3385" i="28"/>
  <c r="G3384" i="28"/>
  <c r="F3384" i="28"/>
  <c r="G3383" i="28"/>
  <c r="F3383" i="28"/>
  <c r="G3382" i="28"/>
  <c r="F3382" i="28"/>
  <c r="G3381" i="28"/>
  <c r="F3381" i="28"/>
  <c r="G3380" i="28"/>
  <c r="F3380" i="28"/>
  <c r="G3379" i="28"/>
  <c r="F3379" i="28"/>
  <c r="G3378" i="28"/>
  <c r="F3378" i="28"/>
  <c r="G3377" i="28"/>
  <c r="F3377" i="28"/>
  <c r="G3376" i="28"/>
  <c r="F3376" i="28"/>
  <c r="G3375" i="28"/>
  <c r="F3375" i="28"/>
  <c r="G3374" i="28"/>
  <c r="F3374" i="28"/>
  <c r="G3373" i="28"/>
  <c r="F3373" i="28"/>
  <c r="G3372" i="28"/>
  <c r="F3372" i="28"/>
  <c r="G3371" i="28"/>
  <c r="F3371" i="28"/>
  <c r="G3370" i="28"/>
  <c r="F3370" i="28"/>
  <c r="G3369" i="28"/>
  <c r="F3369" i="28"/>
  <c r="G3368" i="28"/>
  <c r="F3368" i="28"/>
  <c r="G3367" i="28"/>
  <c r="F3367" i="28"/>
  <c r="G3366" i="28"/>
  <c r="F3366" i="28"/>
  <c r="G3365" i="28"/>
  <c r="F3365" i="28"/>
  <c r="G3364" i="28"/>
  <c r="F3364" i="28"/>
  <c r="G3363" i="28"/>
  <c r="F3363" i="28"/>
  <c r="G3362" i="28"/>
  <c r="F3362" i="28"/>
  <c r="G3361" i="28"/>
  <c r="F3361" i="28"/>
  <c r="G3360" i="28"/>
  <c r="F3360" i="28"/>
  <c r="G3359" i="28"/>
  <c r="F3359" i="28"/>
  <c r="G3358" i="28"/>
  <c r="F3358" i="28"/>
  <c r="G3357" i="28"/>
  <c r="F3357" i="28"/>
  <c r="G3356" i="28"/>
  <c r="F3356" i="28"/>
  <c r="G3355" i="28"/>
  <c r="F3355" i="28"/>
  <c r="G3354" i="28"/>
  <c r="F3354" i="28"/>
  <c r="G3353" i="28"/>
  <c r="F3353" i="28"/>
  <c r="G3352" i="28"/>
  <c r="F3352" i="28"/>
  <c r="G3351" i="28"/>
  <c r="F3351" i="28"/>
  <c r="G3350" i="28"/>
  <c r="F3350" i="28"/>
  <c r="G3349" i="28"/>
  <c r="F3349" i="28"/>
  <c r="G3348" i="28"/>
  <c r="F3348" i="28"/>
  <c r="G3347" i="28"/>
  <c r="F3347" i="28"/>
  <c r="G3346" i="28"/>
  <c r="F3346" i="28"/>
  <c r="G3345" i="28"/>
  <c r="F3345" i="28"/>
  <c r="G3344" i="28"/>
  <c r="F3344" i="28"/>
  <c r="G3343" i="28"/>
  <c r="F3343" i="28"/>
  <c r="G3342" i="28"/>
  <c r="F3342" i="28"/>
  <c r="G3341" i="28"/>
  <c r="F3341" i="28"/>
  <c r="G3340" i="28"/>
  <c r="F3340" i="28"/>
  <c r="G3339" i="28"/>
  <c r="F3339" i="28"/>
  <c r="G3338" i="28"/>
  <c r="F3338" i="28"/>
  <c r="G3337" i="28"/>
  <c r="F3337" i="28"/>
  <c r="G3336" i="28"/>
  <c r="F3336" i="28"/>
  <c r="G3335" i="28"/>
  <c r="F3335" i="28"/>
  <c r="G3334" i="28"/>
  <c r="F3334" i="28"/>
  <c r="G3333" i="28"/>
  <c r="F3333" i="28"/>
  <c r="G3332" i="28"/>
  <c r="F3332" i="28"/>
  <c r="G3331" i="28"/>
  <c r="F3331" i="28"/>
  <c r="G3330" i="28"/>
  <c r="F3330" i="28"/>
  <c r="G3329" i="28"/>
  <c r="F3329" i="28"/>
  <c r="G3328" i="28"/>
  <c r="F3328" i="28"/>
  <c r="G3327" i="28"/>
  <c r="F3327" i="28"/>
  <c r="G3326" i="28"/>
  <c r="F3326" i="28"/>
  <c r="G3325" i="28"/>
  <c r="F3325" i="28"/>
  <c r="G3324" i="28"/>
  <c r="F3324" i="28"/>
  <c r="G3323" i="28"/>
  <c r="F3323" i="28"/>
  <c r="G3322" i="28"/>
  <c r="F3322" i="28"/>
  <c r="G3321" i="28"/>
  <c r="F3321" i="28"/>
  <c r="G3320" i="28"/>
  <c r="F3320" i="28"/>
  <c r="G3319" i="28"/>
  <c r="F3319" i="28"/>
  <c r="G3318" i="28"/>
  <c r="F3318" i="28"/>
  <c r="G3317" i="28"/>
  <c r="F3317" i="28"/>
  <c r="G3316" i="28"/>
  <c r="F3316" i="28"/>
  <c r="G3315" i="28"/>
  <c r="F3315" i="28"/>
  <c r="G3314" i="28"/>
  <c r="F3314" i="28"/>
  <c r="G3313" i="28"/>
  <c r="F3313" i="28"/>
  <c r="G3312" i="28"/>
  <c r="F3312" i="28"/>
  <c r="G3311" i="28"/>
  <c r="F3311" i="28"/>
  <c r="G3310" i="28"/>
  <c r="F3310" i="28"/>
  <c r="G3309" i="28"/>
  <c r="F3309" i="28"/>
  <c r="G3308" i="28"/>
  <c r="F3308" i="28"/>
  <c r="G3307" i="28"/>
  <c r="F3307" i="28"/>
  <c r="G3306" i="28"/>
  <c r="F3306" i="28"/>
  <c r="G3305" i="28"/>
  <c r="F3305" i="28"/>
  <c r="G3304" i="28"/>
  <c r="F3304" i="28"/>
  <c r="G3303" i="28"/>
  <c r="F3303" i="28"/>
  <c r="G3302" i="28"/>
  <c r="F3302" i="28"/>
  <c r="G3301" i="28"/>
  <c r="F3301" i="28"/>
  <c r="G3300" i="28"/>
  <c r="F3300" i="28"/>
  <c r="G3299" i="28"/>
  <c r="F3299" i="28"/>
  <c r="G3298" i="28"/>
  <c r="F3298" i="28"/>
  <c r="G3297" i="28"/>
  <c r="F3297" i="28"/>
  <c r="G3296" i="28"/>
  <c r="F3296" i="28"/>
  <c r="G3295" i="28"/>
  <c r="F3295" i="28"/>
  <c r="G3294" i="28"/>
  <c r="F3294" i="28"/>
  <c r="G3293" i="28"/>
  <c r="F3293" i="28"/>
  <c r="G3292" i="28"/>
  <c r="F3292" i="28"/>
  <c r="G3291" i="28"/>
  <c r="F3291" i="28"/>
  <c r="G3290" i="28"/>
  <c r="F3290" i="28"/>
  <c r="G3289" i="28"/>
  <c r="F3289" i="28"/>
  <c r="G3288" i="28"/>
  <c r="F3288" i="28"/>
  <c r="G3287" i="28"/>
  <c r="F3287" i="28"/>
  <c r="G3286" i="28"/>
  <c r="F3286" i="28"/>
  <c r="G3285" i="28"/>
  <c r="F3285" i="28"/>
  <c r="G3284" i="28"/>
  <c r="F3284" i="28"/>
  <c r="G3283" i="28"/>
  <c r="F3283" i="28"/>
  <c r="G3282" i="28"/>
  <c r="F3282" i="28"/>
  <c r="G3281" i="28"/>
  <c r="F3281" i="28"/>
  <c r="G3280" i="28"/>
  <c r="F3280" i="28"/>
  <c r="G3279" i="28"/>
  <c r="F3279" i="28"/>
  <c r="G3278" i="28"/>
  <c r="F3278" i="28"/>
  <c r="G3277" i="28"/>
  <c r="F3277" i="28"/>
  <c r="G3276" i="28"/>
  <c r="F3276" i="28"/>
  <c r="G3275" i="28"/>
  <c r="F3275" i="28"/>
  <c r="G3274" i="28"/>
  <c r="F3274" i="28"/>
  <c r="G3273" i="28"/>
  <c r="F3273" i="28"/>
  <c r="G3272" i="28"/>
  <c r="F3272" i="28"/>
  <c r="G3271" i="28"/>
  <c r="F3271" i="28"/>
  <c r="G3270" i="28"/>
  <c r="F3270" i="28"/>
  <c r="G3269" i="28"/>
  <c r="F3269" i="28"/>
  <c r="G3268" i="28"/>
  <c r="F3268" i="28"/>
  <c r="G3267" i="28"/>
  <c r="F3267" i="28"/>
  <c r="G3266" i="28"/>
  <c r="F3266" i="28"/>
  <c r="G3265" i="28"/>
  <c r="F3265" i="28"/>
  <c r="G3264" i="28"/>
  <c r="F3264" i="28"/>
  <c r="G3263" i="28"/>
  <c r="F3263" i="28"/>
  <c r="G3262" i="28"/>
  <c r="F3262" i="28"/>
  <c r="G3261" i="28"/>
  <c r="F3261" i="28"/>
  <c r="G3260" i="28"/>
  <c r="F3260" i="28"/>
  <c r="G3259" i="28"/>
  <c r="F3259" i="28"/>
  <c r="G3258" i="28"/>
  <c r="F3258" i="28"/>
  <c r="G3257" i="28"/>
  <c r="F3257" i="28"/>
  <c r="G3256" i="28"/>
  <c r="F3256" i="28"/>
  <c r="G3255" i="28"/>
  <c r="F3255" i="28"/>
  <c r="G3254" i="28"/>
  <c r="F3254" i="28"/>
  <c r="G3253" i="28"/>
  <c r="F3253" i="28"/>
  <c r="G3252" i="28"/>
  <c r="F3252" i="28"/>
  <c r="G3251" i="28"/>
  <c r="F3251" i="28"/>
  <c r="G3250" i="28"/>
  <c r="F3250" i="28"/>
  <c r="G3249" i="28"/>
  <c r="F3249" i="28"/>
  <c r="G3248" i="28"/>
  <c r="F3248" i="28"/>
  <c r="G3247" i="28"/>
  <c r="F3247" i="28"/>
  <c r="G3246" i="28"/>
  <c r="F3246" i="28"/>
  <c r="G3245" i="28"/>
  <c r="F3245" i="28"/>
  <c r="G3244" i="28"/>
  <c r="F3244" i="28"/>
  <c r="G3243" i="28"/>
  <c r="F3243" i="28"/>
  <c r="G3242" i="28"/>
  <c r="F3242" i="28"/>
  <c r="G3241" i="28"/>
  <c r="F3241" i="28"/>
  <c r="G3240" i="28"/>
  <c r="F3240" i="28"/>
  <c r="G3239" i="28"/>
  <c r="F3239" i="28"/>
  <c r="G3238" i="28"/>
  <c r="F3238" i="28"/>
  <c r="G3237" i="28"/>
  <c r="F3237" i="28"/>
  <c r="G3236" i="28"/>
  <c r="F3236" i="28"/>
  <c r="G3235" i="28"/>
  <c r="F3235" i="28"/>
  <c r="G3234" i="28"/>
  <c r="F3234" i="28"/>
  <c r="G3233" i="28"/>
  <c r="F3233" i="28"/>
  <c r="G3232" i="28"/>
  <c r="F3232" i="28"/>
  <c r="G3231" i="28"/>
  <c r="F3231" i="28"/>
  <c r="G3230" i="28"/>
  <c r="F3230" i="28"/>
  <c r="G3229" i="28"/>
  <c r="F3229" i="28"/>
  <c r="G3228" i="28"/>
  <c r="F3228" i="28"/>
  <c r="G3227" i="28"/>
  <c r="F3227" i="28"/>
  <c r="G3226" i="28"/>
  <c r="F3226" i="28"/>
  <c r="G3225" i="28"/>
  <c r="F3225" i="28"/>
  <c r="G3224" i="28"/>
  <c r="F3224" i="28"/>
  <c r="G3223" i="28"/>
  <c r="F3223" i="28"/>
  <c r="G3222" i="28"/>
  <c r="F3222" i="28"/>
  <c r="G3221" i="28"/>
  <c r="F3221" i="28"/>
  <c r="G3220" i="28"/>
  <c r="F3220" i="28"/>
  <c r="G3219" i="28"/>
  <c r="F3219" i="28"/>
  <c r="G3218" i="28"/>
  <c r="F3218" i="28"/>
  <c r="G3217" i="28"/>
  <c r="F3217" i="28"/>
  <c r="G3216" i="28"/>
  <c r="F3216" i="28"/>
  <c r="G3215" i="28"/>
  <c r="F3215" i="28"/>
  <c r="G3214" i="28"/>
  <c r="F3214" i="28"/>
  <c r="G3213" i="28"/>
  <c r="F3213" i="28"/>
  <c r="G3212" i="28"/>
  <c r="F3212" i="28"/>
  <c r="G3211" i="28"/>
  <c r="F3211" i="28"/>
  <c r="G3210" i="28"/>
  <c r="F3210" i="28"/>
  <c r="G3209" i="28"/>
  <c r="F3209" i="28"/>
  <c r="G3208" i="28"/>
  <c r="F3208" i="28"/>
  <c r="G3207" i="28"/>
  <c r="F3207" i="28"/>
  <c r="G3206" i="28"/>
  <c r="F3206" i="28"/>
  <c r="G3205" i="28"/>
  <c r="F3205" i="28"/>
  <c r="G3204" i="28"/>
  <c r="F3204" i="28"/>
  <c r="G3203" i="28"/>
  <c r="F3203" i="28"/>
  <c r="G3202" i="28"/>
  <c r="F3202" i="28"/>
  <c r="G3201" i="28"/>
  <c r="F3201" i="28"/>
  <c r="G3200" i="28"/>
  <c r="F3200" i="28"/>
  <c r="G3199" i="28"/>
  <c r="F3199" i="28"/>
  <c r="G3198" i="28"/>
  <c r="F3198" i="28"/>
  <c r="G3197" i="28"/>
  <c r="F3197" i="28"/>
  <c r="G3196" i="28"/>
  <c r="F3196" i="28"/>
  <c r="G3195" i="28"/>
  <c r="F3195" i="28"/>
  <c r="G3194" i="28"/>
  <c r="F3194" i="28"/>
  <c r="G3193" i="28"/>
  <c r="F3193" i="28"/>
  <c r="G3192" i="28"/>
  <c r="F3192" i="28"/>
  <c r="G3191" i="28"/>
  <c r="F3191" i="28"/>
  <c r="G3190" i="28"/>
  <c r="F3190" i="28"/>
  <c r="G3189" i="28"/>
  <c r="F3189" i="28"/>
  <c r="G3188" i="28"/>
  <c r="F3188" i="28"/>
  <c r="G3187" i="28"/>
  <c r="F3187" i="28"/>
  <c r="G3186" i="28"/>
  <c r="F3186" i="28"/>
  <c r="G3185" i="28"/>
  <c r="F3185" i="28"/>
  <c r="G3184" i="28"/>
  <c r="F3184" i="28"/>
  <c r="G3183" i="28"/>
  <c r="F3183" i="28"/>
  <c r="G3182" i="28"/>
  <c r="F3182" i="28"/>
  <c r="G3181" i="28"/>
  <c r="F3181" i="28"/>
  <c r="G3180" i="28"/>
  <c r="F3180" i="28"/>
  <c r="G3179" i="28"/>
  <c r="F3179" i="28"/>
  <c r="G3178" i="28"/>
  <c r="F3178" i="28"/>
  <c r="G3177" i="28"/>
  <c r="F3177" i="28"/>
  <c r="G3176" i="28"/>
  <c r="F3176" i="28"/>
  <c r="G3175" i="28"/>
  <c r="F3175" i="28"/>
  <c r="G3174" i="28"/>
  <c r="F3174" i="28"/>
  <c r="G3173" i="28"/>
  <c r="F3173" i="28"/>
  <c r="G3172" i="28"/>
  <c r="F3172" i="28"/>
  <c r="G3171" i="28"/>
  <c r="F3171" i="28"/>
  <c r="G3170" i="28"/>
  <c r="F3170" i="28"/>
  <c r="G3169" i="28"/>
  <c r="F3169" i="28"/>
  <c r="G3168" i="28"/>
  <c r="F3168" i="28"/>
  <c r="G3167" i="28"/>
  <c r="F3167" i="28"/>
  <c r="G3166" i="28"/>
  <c r="F3166" i="28"/>
  <c r="G3165" i="28"/>
  <c r="F3165" i="28"/>
  <c r="G3164" i="28"/>
  <c r="F3164" i="28"/>
  <c r="G3163" i="28"/>
  <c r="F3163" i="28"/>
  <c r="G3162" i="28"/>
  <c r="F3162" i="28"/>
  <c r="G3161" i="28"/>
  <c r="F3161" i="28"/>
  <c r="G3160" i="28"/>
  <c r="F3160" i="28"/>
  <c r="G3159" i="28"/>
  <c r="F3159" i="28"/>
  <c r="G3158" i="28"/>
  <c r="F3158" i="28"/>
  <c r="G3157" i="28"/>
  <c r="F3157" i="28"/>
  <c r="G3156" i="28"/>
  <c r="F3156" i="28"/>
  <c r="G3155" i="28"/>
  <c r="F3155" i="28"/>
  <c r="G3154" i="28"/>
  <c r="F3154" i="28"/>
  <c r="G3153" i="28"/>
  <c r="F3153" i="28"/>
  <c r="G3152" i="28"/>
  <c r="F3152" i="28"/>
  <c r="G3151" i="28"/>
  <c r="F3151" i="28"/>
  <c r="G3150" i="28"/>
  <c r="F3150" i="28"/>
  <c r="G3149" i="28"/>
  <c r="F3149" i="28"/>
  <c r="G3148" i="28"/>
  <c r="F3148" i="28"/>
  <c r="G3147" i="28"/>
  <c r="F3147" i="28"/>
  <c r="G3146" i="28"/>
  <c r="F3146" i="28"/>
  <c r="G3145" i="28"/>
  <c r="F3145" i="28"/>
  <c r="G3144" i="28"/>
  <c r="F3144" i="28"/>
  <c r="G3143" i="28"/>
  <c r="F3143" i="28"/>
  <c r="G3142" i="28"/>
  <c r="F3142" i="28"/>
  <c r="G3141" i="28"/>
  <c r="F3141" i="28"/>
  <c r="G3140" i="28"/>
  <c r="F3140" i="28"/>
  <c r="G3139" i="28"/>
  <c r="F3139" i="28"/>
  <c r="G3138" i="28"/>
  <c r="F3138" i="28"/>
  <c r="G3137" i="28"/>
  <c r="F3137" i="28"/>
  <c r="G3136" i="28"/>
  <c r="F3136" i="28"/>
  <c r="G3135" i="28"/>
  <c r="F3135" i="28"/>
  <c r="G3134" i="28"/>
  <c r="F3134" i="28"/>
  <c r="G3133" i="28"/>
  <c r="F3133" i="28"/>
  <c r="G3132" i="28"/>
  <c r="F3132" i="28"/>
  <c r="G3131" i="28"/>
  <c r="F3131" i="28"/>
  <c r="G3130" i="28"/>
  <c r="F3130" i="28"/>
  <c r="G3129" i="28"/>
  <c r="F3129" i="28"/>
  <c r="G3128" i="28"/>
  <c r="F3128" i="28"/>
  <c r="G3127" i="28"/>
  <c r="F3127" i="28"/>
  <c r="G3126" i="28"/>
  <c r="F3126" i="28"/>
  <c r="G3125" i="28"/>
  <c r="F3125" i="28"/>
  <c r="G3124" i="28"/>
  <c r="F3124" i="28"/>
  <c r="G3123" i="28"/>
  <c r="F3123" i="28"/>
  <c r="G3122" i="28"/>
  <c r="F3122" i="28"/>
  <c r="G3121" i="28"/>
  <c r="F3121" i="28"/>
  <c r="G3120" i="28"/>
  <c r="F3120" i="28"/>
  <c r="G3119" i="28"/>
  <c r="F3119" i="28"/>
  <c r="G3118" i="28"/>
  <c r="F3118" i="28"/>
  <c r="G3117" i="28"/>
  <c r="F3117" i="28"/>
  <c r="G3116" i="28"/>
  <c r="F3116" i="28"/>
  <c r="G3115" i="28"/>
  <c r="F3115" i="28"/>
  <c r="G3114" i="28"/>
  <c r="F3114" i="28"/>
  <c r="G3113" i="28"/>
  <c r="F3113" i="28"/>
  <c r="G3112" i="28"/>
  <c r="F3112" i="28"/>
  <c r="G3111" i="28"/>
  <c r="F3111" i="28"/>
  <c r="G3110" i="28"/>
  <c r="F3110" i="28"/>
  <c r="G3109" i="28"/>
  <c r="F3109" i="28"/>
  <c r="G3108" i="28"/>
  <c r="F3108" i="28"/>
  <c r="G3107" i="28"/>
  <c r="F3107" i="28"/>
  <c r="G3106" i="28"/>
  <c r="F3106" i="28"/>
  <c r="G3105" i="28"/>
  <c r="F3105" i="28"/>
  <c r="G3104" i="28"/>
  <c r="F3104" i="28"/>
  <c r="G3103" i="28"/>
  <c r="F3103" i="28"/>
  <c r="G3102" i="28"/>
  <c r="F3102" i="28"/>
  <c r="G3101" i="28"/>
  <c r="F3101" i="28"/>
  <c r="G3100" i="28"/>
  <c r="F3100" i="28"/>
  <c r="G3099" i="28"/>
  <c r="F3099" i="28"/>
  <c r="G3098" i="28"/>
  <c r="F3098" i="28"/>
  <c r="G3097" i="28"/>
  <c r="F3097" i="28"/>
  <c r="G3096" i="28"/>
  <c r="F3096" i="28"/>
  <c r="G3095" i="28"/>
  <c r="F3095" i="28"/>
  <c r="G3094" i="28"/>
  <c r="F3094" i="28"/>
  <c r="G3093" i="28"/>
  <c r="F3093" i="28"/>
  <c r="G3092" i="28"/>
  <c r="F3092" i="28"/>
  <c r="G3091" i="28"/>
  <c r="F3091" i="28"/>
  <c r="G3090" i="28"/>
  <c r="F3090" i="28"/>
  <c r="G3089" i="28"/>
  <c r="F3089" i="28"/>
  <c r="G3088" i="28"/>
  <c r="F3088" i="28"/>
  <c r="G3087" i="28"/>
  <c r="F3087" i="28"/>
  <c r="G3086" i="28"/>
  <c r="F3086" i="28"/>
  <c r="G3085" i="28"/>
  <c r="F3085" i="28"/>
  <c r="G3084" i="28"/>
  <c r="F3084" i="28"/>
  <c r="G3083" i="28"/>
  <c r="F3083" i="28"/>
  <c r="G3082" i="28"/>
  <c r="F3082" i="28"/>
  <c r="G3081" i="28"/>
  <c r="F3081" i="28"/>
  <c r="G3080" i="28"/>
  <c r="F3080" i="28"/>
  <c r="G3079" i="28"/>
  <c r="F3079" i="28"/>
  <c r="G3078" i="28"/>
  <c r="F3078" i="28"/>
  <c r="G3077" i="28"/>
  <c r="F3077" i="28"/>
  <c r="G3076" i="28"/>
  <c r="F3076" i="28"/>
  <c r="G3075" i="28"/>
  <c r="F3075" i="28"/>
  <c r="G3074" i="28"/>
  <c r="F3074" i="28"/>
  <c r="G3073" i="28"/>
  <c r="F3073" i="28"/>
  <c r="G3072" i="28"/>
  <c r="F3072" i="28"/>
  <c r="G3071" i="28"/>
  <c r="F3071" i="28"/>
  <c r="G3070" i="28"/>
  <c r="F3070" i="28"/>
  <c r="G3069" i="28"/>
  <c r="F3069" i="28"/>
  <c r="G3068" i="28"/>
  <c r="F3068" i="28"/>
  <c r="G3067" i="28"/>
  <c r="F3067" i="28"/>
  <c r="G3066" i="28"/>
  <c r="F3066" i="28"/>
  <c r="G3065" i="28"/>
  <c r="F3065" i="28"/>
  <c r="G3064" i="28"/>
  <c r="F3064" i="28"/>
  <c r="G3063" i="28"/>
  <c r="F3063" i="28"/>
  <c r="G3062" i="28"/>
  <c r="F3062" i="28"/>
  <c r="G3061" i="28"/>
  <c r="F3061" i="28"/>
  <c r="G3060" i="28"/>
  <c r="F3060" i="28"/>
  <c r="G3059" i="28"/>
  <c r="F3059" i="28"/>
  <c r="G3058" i="28"/>
  <c r="F3058" i="28"/>
  <c r="G3057" i="28"/>
  <c r="F3057" i="28"/>
  <c r="G3056" i="28"/>
  <c r="F3056" i="28"/>
  <c r="G3055" i="28"/>
  <c r="F3055" i="28"/>
  <c r="G3054" i="28"/>
  <c r="F3054" i="28"/>
  <c r="G3053" i="28"/>
  <c r="F3053" i="28"/>
  <c r="G3052" i="28"/>
  <c r="F3052" i="28"/>
  <c r="G3051" i="28"/>
  <c r="F3051" i="28"/>
  <c r="G3050" i="28"/>
  <c r="F3050" i="28"/>
  <c r="G3049" i="28"/>
  <c r="F3049" i="28"/>
  <c r="G3048" i="28"/>
  <c r="F3048" i="28"/>
  <c r="G3047" i="28"/>
  <c r="F3047" i="28"/>
  <c r="G3046" i="28"/>
  <c r="F3046" i="28"/>
  <c r="G3045" i="28"/>
  <c r="F3045" i="28"/>
  <c r="G3044" i="28"/>
  <c r="F3044" i="28"/>
  <c r="G3043" i="28"/>
  <c r="F3043" i="28"/>
  <c r="G3042" i="28"/>
  <c r="F3042" i="28"/>
  <c r="G3041" i="28"/>
  <c r="F3041" i="28"/>
  <c r="G3040" i="28"/>
  <c r="F3040" i="28"/>
  <c r="G3039" i="28"/>
  <c r="F3039" i="28"/>
  <c r="G3038" i="28"/>
  <c r="F3038" i="28"/>
  <c r="G3037" i="28"/>
  <c r="F3037" i="28"/>
  <c r="G3036" i="28"/>
  <c r="F3036" i="28"/>
  <c r="G3035" i="28"/>
  <c r="F3035" i="28"/>
  <c r="G3034" i="28"/>
  <c r="F3034" i="28"/>
  <c r="G3033" i="28"/>
  <c r="F3033" i="28"/>
  <c r="G3032" i="28"/>
  <c r="F3032" i="28"/>
  <c r="G3031" i="28"/>
  <c r="F3031" i="28"/>
  <c r="G3030" i="28"/>
  <c r="F3030" i="28"/>
  <c r="G3029" i="28"/>
  <c r="F3029" i="28"/>
  <c r="G3028" i="28"/>
  <c r="F3028" i="28"/>
  <c r="G3027" i="28"/>
  <c r="F3027" i="28"/>
  <c r="G3026" i="28"/>
  <c r="F3026" i="28"/>
  <c r="G3025" i="28"/>
  <c r="F3025" i="28"/>
  <c r="G3024" i="28"/>
  <c r="F3024" i="28"/>
  <c r="G3023" i="28"/>
  <c r="F3023" i="28"/>
  <c r="G3022" i="28"/>
  <c r="F3022" i="28"/>
  <c r="G3021" i="28"/>
  <c r="F3021" i="28"/>
  <c r="G3020" i="28"/>
  <c r="F3020" i="28"/>
  <c r="G3019" i="28"/>
  <c r="F3019" i="28"/>
  <c r="G3018" i="28"/>
  <c r="F3018" i="28"/>
  <c r="G3017" i="28"/>
  <c r="F3017" i="28"/>
  <c r="G3016" i="28"/>
  <c r="F3016" i="28"/>
  <c r="G3015" i="28"/>
  <c r="F3015" i="28"/>
  <c r="G3014" i="28"/>
  <c r="F3014" i="28"/>
  <c r="G3013" i="28"/>
  <c r="F3013" i="28"/>
  <c r="G3012" i="28"/>
  <c r="F3012" i="28"/>
  <c r="G3011" i="28"/>
  <c r="F3011" i="28"/>
  <c r="G3010" i="28"/>
  <c r="F3010" i="28"/>
  <c r="G3009" i="28"/>
  <c r="F3009" i="28"/>
  <c r="G3008" i="28"/>
  <c r="F3008" i="28"/>
  <c r="G3007" i="28"/>
  <c r="F3007" i="28"/>
  <c r="G3006" i="28"/>
  <c r="F3006" i="28"/>
  <c r="G3005" i="28"/>
  <c r="F3005" i="28"/>
  <c r="G3004" i="28"/>
  <c r="F3004" i="28"/>
  <c r="G3003" i="28"/>
  <c r="F3003" i="28"/>
  <c r="G3002" i="28"/>
  <c r="F3002" i="28"/>
  <c r="G3001" i="28"/>
  <c r="F3001" i="28"/>
  <c r="G3000" i="28"/>
  <c r="F3000" i="28"/>
  <c r="G2999" i="28"/>
  <c r="F2999" i="28"/>
  <c r="G2998" i="28"/>
  <c r="F2998" i="28"/>
  <c r="G2997" i="28"/>
  <c r="F2997" i="28"/>
  <c r="G2996" i="28"/>
  <c r="F2996" i="28"/>
  <c r="G2995" i="28"/>
  <c r="F2995" i="28"/>
  <c r="G2994" i="28"/>
  <c r="F2994" i="28"/>
  <c r="G2993" i="28"/>
  <c r="F2993" i="28"/>
  <c r="G2992" i="28"/>
  <c r="F2992" i="28"/>
  <c r="G2991" i="28"/>
  <c r="F2991" i="28"/>
  <c r="G2990" i="28"/>
  <c r="F2990" i="28"/>
  <c r="G2989" i="28"/>
  <c r="F2989" i="28"/>
  <c r="G2988" i="28"/>
  <c r="F2988" i="28"/>
  <c r="G2987" i="28"/>
  <c r="F2987" i="28"/>
  <c r="G2986" i="28"/>
  <c r="F2986" i="28"/>
  <c r="G2985" i="28"/>
  <c r="F2985" i="28"/>
  <c r="G2984" i="28"/>
  <c r="F2984" i="28"/>
  <c r="G2983" i="28"/>
  <c r="F2983" i="28"/>
  <c r="G2982" i="28"/>
  <c r="F2982" i="28"/>
  <c r="G2981" i="28"/>
  <c r="F2981" i="28"/>
  <c r="G2980" i="28"/>
  <c r="F2980" i="28"/>
  <c r="G2979" i="28"/>
  <c r="F2979" i="28"/>
  <c r="G2978" i="28"/>
  <c r="F2978" i="28"/>
  <c r="G2977" i="28"/>
  <c r="F2977" i="28"/>
  <c r="G2976" i="28"/>
  <c r="F2976" i="28"/>
  <c r="G2975" i="28"/>
  <c r="F2975" i="28"/>
  <c r="G2974" i="28"/>
  <c r="F2974" i="28"/>
  <c r="G2973" i="28"/>
  <c r="F2973" i="28"/>
  <c r="G2972" i="28"/>
  <c r="F2972" i="28"/>
  <c r="G2971" i="28"/>
  <c r="F2971" i="28"/>
  <c r="G2970" i="28"/>
  <c r="F2970" i="28"/>
  <c r="G2969" i="28"/>
  <c r="F2969" i="28"/>
  <c r="G2968" i="28"/>
  <c r="F2968" i="28"/>
  <c r="G2967" i="28"/>
  <c r="F2967" i="28"/>
  <c r="G2966" i="28"/>
  <c r="F2966" i="28"/>
  <c r="G2965" i="28"/>
  <c r="F2965" i="28"/>
  <c r="G2964" i="28"/>
  <c r="F2964" i="28"/>
  <c r="G2963" i="28"/>
  <c r="F2963" i="28"/>
  <c r="G2962" i="28"/>
  <c r="F2962" i="28"/>
  <c r="G2961" i="28"/>
  <c r="F2961" i="28"/>
  <c r="G2960" i="28"/>
  <c r="F2960" i="28"/>
  <c r="G2959" i="28"/>
  <c r="F2959" i="28"/>
  <c r="G2958" i="28"/>
  <c r="F2958" i="28"/>
  <c r="G2957" i="28"/>
  <c r="F2957" i="28"/>
  <c r="G2956" i="28"/>
  <c r="F2956" i="28"/>
  <c r="G2955" i="28"/>
  <c r="F2955" i="28"/>
  <c r="G2954" i="28"/>
  <c r="F2954" i="28"/>
  <c r="G2953" i="28"/>
  <c r="F2953" i="28"/>
  <c r="G2952" i="28"/>
  <c r="F2952" i="28"/>
  <c r="G2951" i="28"/>
  <c r="F2951" i="28"/>
  <c r="G2950" i="28"/>
  <c r="F2950" i="28"/>
  <c r="G2949" i="28"/>
  <c r="F2949" i="28"/>
  <c r="G2948" i="28"/>
  <c r="F2948" i="28"/>
  <c r="G2947" i="28"/>
  <c r="F2947" i="28"/>
  <c r="G2946" i="28"/>
  <c r="F2946" i="28"/>
  <c r="G2945" i="28"/>
  <c r="F2945" i="28"/>
  <c r="G2944" i="28"/>
  <c r="F2944" i="28"/>
  <c r="G2943" i="28"/>
  <c r="F2943" i="28"/>
  <c r="G2942" i="28"/>
  <c r="F2942" i="28"/>
  <c r="G2941" i="28"/>
  <c r="F2941" i="28"/>
  <c r="G2940" i="28"/>
  <c r="F2940" i="28"/>
  <c r="G2939" i="28"/>
  <c r="F2939" i="28"/>
  <c r="G2938" i="28"/>
  <c r="F2938" i="28"/>
  <c r="G2937" i="28"/>
  <c r="F2937" i="28"/>
  <c r="G2936" i="28"/>
  <c r="F2936" i="28"/>
  <c r="G2935" i="28"/>
  <c r="F2935" i="28"/>
  <c r="G2934" i="28"/>
  <c r="F2934" i="28"/>
  <c r="G2933" i="28"/>
  <c r="F2933" i="28"/>
  <c r="G2932" i="28"/>
  <c r="F2932" i="28"/>
  <c r="G2931" i="28"/>
  <c r="F2931" i="28"/>
  <c r="G2930" i="28"/>
  <c r="F2930" i="28"/>
  <c r="G2929" i="28"/>
  <c r="F2929" i="28"/>
  <c r="G2928" i="28"/>
  <c r="F2928" i="28"/>
  <c r="G2927" i="28"/>
  <c r="F2927" i="28"/>
  <c r="G2926" i="28"/>
  <c r="F2926" i="28"/>
  <c r="G2925" i="28"/>
  <c r="F2925" i="28"/>
  <c r="G2924" i="28"/>
  <c r="F2924" i="28"/>
  <c r="G2923" i="28"/>
  <c r="F2923" i="28"/>
  <c r="G2922" i="28"/>
  <c r="F2922" i="28"/>
  <c r="G2921" i="28"/>
  <c r="F2921" i="28"/>
  <c r="G2920" i="28"/>
  <c r="F2920" i="28"/>
  <c r="G2919" i="28"/>
  <c r="F2919" i="28"/>
  <c r="G2918" i="28"/>
  <c r="F2918" i="28"/>
  <c r="G2917" i="28"/>
  <c r="F2917" i="28"/>
  <c r="G2916" i="28"/>
  <c r="F2916" i="28"/>
  <c r="G2915" i="28"/>
  <c r="F2915" i="28"/>
  <c r="G2914" i="28"/>
  <c r="F2914" i="28"/>
  <c r="G2913" i="28"/>
  <c r="F2913" i="28"/>
  <c r="G2912" i="28"/>
  <c r="F2912" i="28"/>
  <c r="G2911" i="28"/>
  <c r="F2911" i="28"/>
  <c r="G2910" i="28"/>
  <c r="F2910" i="28"/>
  <c r="G2909" i="28"/>
  <c r="F2909" i="28"/>
  <c r="G2908" i="28"/>
  <c r="F2908" i="28"/>
  <c r="G2907" i="28"/>
  <c r="F2907" i="28"/>
  <c r="G2906" i="28"/>
  <c r="F2906" i="28"/>
  <c r="G2905" i="28"/>
  <c r="F2905" i="28"/>
  <c r="G2904" i="28"/>
  <c r="F2904" i="28"/>
  <c r="G2903" i="28"/>
  <c r="F2903" i="28"/>
  <c r="G2902" i="28"/>
  <c r="F2902" i="28"/>
  <c r="G2901" i="28"/>
  <c r="F2901" i="28"/>
  <c r="G2900" i="28"/>
  <c r="F2900" i="28"/>
  <c r="G2899" i="28"/>
  <c r="F2899" i="28"/>
  <c r="G2898" i="28"/>
  <c r="F2898" i="28"/>
  <c r="G2897" i="28"/>
  <c r="F2897" i="28"/>
  <c r="G2896" i="28"/>
  <c r="F2896" i="28"/>
  <c r="G2895" i="28"/>
  <c r="F2895" i="28"/>
  <c r="G2894" i="28"/>
  <c r="F2894" i="28"/>
  <c r="G2893" i="28"/>
  <c r="F2893" i="28"/>
  <c r="G2892" i="28"/>
  <c r="F2892" i="28"/>
  <c r="G2891" i="28"/>
  <c r="F2891" i="28"/>
  <c r="G2890" i="28"/>
  <c r="F2890" i="28"/>
  <c r="G2889" i="28"/>
  <c r="F2889" i="28"/>
  <c r="G2888" i="28"/>
  <c r="F2888" i="28"/>
  <c r="G2887" i="28"/>
  <c r="F2887" i="28"/>
  <c r="G2886" i="28"/>
  <c r="F2886" i="28"/>
  <c r="G2885" i="28"/>
  <c r="F2885" i="28"/>
  <c r="G2884" i="28"/>
  <c r="F2884" i="28"/>
  <c r="G2883" i="28"/>
  <c r="F2883" i="28"/>
  <c r="G2882" i="28"/>
  <c r="F2882" i="28"/>
  <c r="G2881" i="28"/>
  <c r="F2881" i="28"/>
  <c r="G2880" i="28"/>
  <c r="F2880" i="28"/>
  <c r="G2879" i="28"/>
  <c r="F2879" i="28"/>
  <c r="G2878" i="28"/>
  <c r="F2878" i="28"/>
  <c r="G2877" i="28"/>
  <c r="F2877" i="28"/>
  <c r="G2876" i="28"/>
  <c r="F2876" i="28"/>
  <c r="G2875" i="28"/>
  <c r="F2875" i="28"/>
  <c r="G2874" i="28"/>
  <c r="F2874" i="28"/>
  <c r="G2873" i="28"/>
  <c r="F2873" i="28"/>
  <c r="G2872" i="28"/>
  <c r="F2872" i="28"/>
  <c r="G2871" i="28"/>
  <c r="F2871" i="28"/>
  <c r="G2870" i="28"/>
  <c r="F2870" i="28"/>
  <c r="G2869" i="28"/>
  <c r="F2869" i="28"/>
  <c r="G2868" i="28"/>
  <c r="F2868" i="28"/>
  <c r="G2867" i="28"/>
  <c r="F2867" i="28"/>
  <c r="G2866" i="28"/>
  <c r="F2866" i="28"/>
  <c r="G2865" i="28"/>
  <c r="F2865" i="28"/>
  <c r="G2864" i="28"/>
  <c r="F2864" i="28"/>
  <c r="G2863" i="28"/>
  <c r="F2863" i="28"/>
  <c r="G2862" i="28"/>
  <c r="F2862" i="28"/>
  <c r="G2861" i="28"/>
  <c r="F2861" i="28"/>
  <c r="G2860" i="28"/>
  <c r="F2860" i="28"/>
  <c r="G2859" i="28"/>
  <c r="F2859" i="28"/>
  <c r="G2858" i="28"/>
  <c r="F2858" i="28"/>
  <c r="G2857" i="28"/>
  <c r="F2857" i="28"/>
  <c r="G2856" i="28"/>
  <c r="F2856" i="28"/>
  <c r="G2855" i="28"/>
  <c r="F2855" i="28"/>
  <c r="G2854" i="28"/>
  <c r="F2854" i="28"/>
  <c r="G2853" i="28"/>
  <c r="F2853" i="28"/>
  <c r="G2852" i="28"/>
  <c r="F2852" i="28"/>
  <c r="G2851" i="28"/>
  <c r="F2851" i="28"/>
  <c r="G2850" i="28"/>
  <c r="F2850" i="28"/>
  <c r="G2849" i="28"/>
  <c r="F2849" i="28"/>
  <c r="G2848" i="28"/>
  <c r="F2848" i="28"/>
  <c r="G2847" i="28"/>
  <c r="F2847" i="28"/>
  <c r="G2846" i="28"/>
  <c r="F2846" i="28"/>
  <c r="G2845" i="28"/>
  <c r="F2845" i="28"/>
  <c r="G2844" i="28"/>
  <c r="F2844" i="28"/>
  <c r="G2843" i="28"/>
  <c r="F2843" i="28"/>
  <c r="G2842" i="28"/>
  <c r="F2842" i="28"/>
  <c r="G2841" i="28"/>
  <c r="F2841" i="28"/>
  <c r="G2840" i="28"/>
  <c r="F2840" i="28"/>
  <c r="G2839" i="28"/>
  <c r="F2839" i="28"/>
  <c r="G2838" i="28"/>
  <c r="F2838" i="28"/>
  <c r="G2837" i="28"/>
  <c r="F2837" i="28"/>
  <c r="G2836" i="28"/>
  <c r="F2836" i="28"/>
  <c r="G2835" i="28"/>
  <c r="F2835" i="28"/>
  <c r="G2834" i="28"/>
  <c r="F2834" i="28"/>
  <c r="G2833" i="28"/>
  <c r="F2833" i="28"/>
  <c r="G2832" i="28"/>
  <c r="F2832" i="28"/>
  <c r="G2831" i="28"/>
  <c r="F2831" i="28"/>
  <c r="G2830" i="28"/>
  <c r="F2830" i="28"/>
  <c r="G2829" i="28"/>
  <c r="F2829" i="28"/>
  <c r="G2828" i="28"/>
  <c r="F2828" i="28"/>
  <c r="G2827" i="28"/>
  <c r="F2827" i="28"/>
  <c r="G2826" i="28"/>
  <c r="F2826" i="28"/>
  <c r="G2825" i="28"/>
  <c r="F2825" i="28"/>
  <c r="G2824" i="28"/>
  <c r="F2824" i="28"/>
  <c r="G2823" i="28"/>
  <c r="F2823" i="28"/>
  <c r="G2822" i="28"/>
  <c r="F2822" i="28"/>
  <c r="G2821" i="28"/>
  <c r="F2821" i="28"/>
  <c r="G2820" i="28"/>
  <c r="F2820" i="28"/>
  <c r="G2819" i="28"/>
  <c r="F2819" i="28"/>
  <c r="G2818" i="28"/>
  <c r="F2818" i="28"/>
  <c r="G2817" i="28"/>
  <c r="F2817" i="28"/>
  <c r="G2816" i="28"/>
  <c r="F2816" i="28"/>
  <c r="G2815" i="28"/>
  <c r="F2815" i="28"/>
  <c r="G2814" i="28"/>
  <c r="F2814" i="28"/>
  <c r="G2813" i="28"/>
  <c r="F2813" i="28"/>
  <c r="G2812" i="28"/>
  <c r="F2812" i="28"/>
  <c r="G2811" i="28"/>
  <c r="F2811" i="28"/>
  <c r="G2810" i="28"/>
  <c r="F2810" i="28"/>
  <c r="G2809" i="28"/>
  <c r="F2809" i="28"/>
  <c r="G2808" i="28"/>
  <c r="F2808" i="28"/>
  <c r="G2807" i="28"/>
  <c r="F2807" i="28"/>
  <c r="G2806" i="28"/>
  <c r="F2806" i="28"/>
  <c r="G2805" i="28"/>
  <c r="F2805" i="28"/>
  <c r="G2804" i="28"/>
  <c r="F2804" i="28"/>
  <c r="G2803" i="28"/>
  <c r="F2803" i="28"/>
  <c r="G2802" i="28"/>
  <c r="F2802" i="28"/>
  <c r="G2801" i="28"/>
  <c r="F2801" i="28"/>
  <c r="G2800" i="28"/>
  <c r="F2800" i="28"/>
  <c r="G2799" i="28"/>
  <c r="F2799" i="28"/>
  <c r="G2798" i="28"/>
  <c r="F2798" i="28"/>
  <c r="G2797" i="28"/>
  <c r="F2797" i="28"/>
  <c r="G2796" i="28"/>
  <c r="F2796" i="28"/>
  <c r="G2795" i="28"/>
  <c r="F2795" i="28"/>
  <c r="G2794" i="28"/>
  <c r="F2794" i="28"/>
  <c r="G2793" i="28"/>
  <c r="F2793" i="28"/>
  <c r="G2792" i="28"/>
  <c r="F2792" i="28"/>
  <c r="G2791" i="28"/>
  <c r="F2791" i="28"/>
  <c r="G2790" i="28"/>
  <c r="F2790" i="28"/>
  <c r="G2789" i="28"/>
  <c r="F2789" i="28"/>
  <c r="G2788" i="28"/>
  <c r="F2788" i="28"/>
  <c r="G2787" i="28"/>
  <c r="F2787" i="28"/>
  <c r="G2786" i="28"/>
  <c r="F2786" i="28"/>
  <c r="G2785" i="28"/>
  <c r="F2785" i="28"/>
  <c r="G2784" i="28"/>
  <c r="F2784" i="28"/>
  <c r="G2783" i="28"/>
  <c r="F2783" i="28"/>
  <c r="G2782" i="28"/>
  <c r="F2782" i="28"/>
  <c r="G2781" i="28"/>
  <c r="F2781" i="28"/>
  <c r="G2780" i="28"/>
  <c r="F2780" i="28"/>
  <c r="G2779" i="28"/>
  <c r="F2779" i="28"/>
  <c r="G2778" i="28"/>
  <c r="F2778" i="28"/>
  <c r="G2777" i="28"/>
  <c r="F2777" i="28"/>
  <c r="G2776" i="28"/>
  <c r="F2776" i="28"/>
  <c r="G2775" i="28"/>
  <c r="F2775" i="28"/>
  <c r="G2774" i="28"/>
  <c r="F2774" i="28"/>
  <c r="G2773" i="28"/>
  <c r="F2773" i="28"/>
  <c r="G2772" i="28"/>
  <c r="F2772" i="28"/>
  <c r="G2771" i="28"/>
  <c r="F2771" i="28"/>
  <c r="G2770" i="28"/>
  <c r="F2770" i="28"/>
  <c r="G2769" i="28"/>
  <c r="F2769" i="28"/>
  <c r="G2768" i="28"/>
  <c r="F2768" i="28"/>
  <c r="G2767" i="28"/>
  <c r="F2767" i="28"/>
  <c r="G2766" i="28"/>
  <c r="F2766" i="28"/>
  <c r="G2765" i="28"/>
  <c r="F2765" i="28"/>
  <c r="G2764" i="28"/>
  <c r="F2764" i="28"/>
  <c r="G2763" i="28"/>
  <c r="F2763" i="28"/>
  <c r="G2762" i="28"/>
  <c r="F2762" i="28"/>
  <c r="G2761" i="28"/>
  <c r="F2761" i="28"/>
  <c r="G2760" i="28"/>
  <c r="F2760" i="28"/>
  <c r="G2759" i="28"/>
  <c r="F2759" i="28"/>
  <c r="G2758" i="28"/>
  <c r="F2758" i="28"/>
  <c r="G2757" i="28"/>
  <c r="F2757" i="28"/>
  <c r="G2756" i="28"/>
  <c r="F2756" i="28"/>
  <c r="G2755" i="28"/>
  <c r="F2755" i="28"/>
  <c r="G2754" i="28"/>
  <c r="F2754" i="28"/>
  <c r="G2753" i="28"/>
  <c r="F2753" i="28"/>
  <c r="G2752" i="28"/>
  <c r="F2752" i="28"/>
  <c r="G2751" i="28"/>
  <c r="F2751" i="28"/>
  <c r="G2750" i="28"/>
  <c r="F2750" i="28"/>
  <c r="G2749" i="28"/>
  <c r="F2749" i="28"/>
  <c r="G2748" i="28"/>
  <c r="F2748" i="28"/>
  <c r="G2747" i="28"/>
  <c r="F2747" i="28"/>
  <c r="G2746" i="28"/>
  <c r="F2746" i="28"/>
  <c r="G2745" i="28"/>
  <c r="F2745" i="28"/>
  <c r="G2744" i="28"/>
  <c r="F2744" i="28"/>
  <c r="G2743" i="28"/>
  <c r="F2743" i="28"/>
  <c r="G2742" i="28"/>
  <c r="F2742" i="28"/>
  <c r="G2741" i="28"/>
  <c r="F2741" i="28"/>
  <c r="G2740" i="28"/>
  <c r="F2740" i="28"/>
  <c r="G2739" i="28"/>
  <c r="F2739" i="28"/>
  <c r="G2738" i="28"/>
  <c r="F2738" i="28"/>
  <c r="G2737" i="28"/>
  <c r="F2737" i="28"/>
  <c r="G2736" i="28"/>
  <c r="F2736" i="28"/>
  <c r="G2735" i="28"/>
  <c r="F2735" i="28"/>
  <c r="G2734" i="28"/>
  <c r="F2734" i="28"/>
  <c r="G2733" i="28"/>
  <c r="F2733" i="28"/>
  <c r="G2732" i="28"/>
  <c r="F2732" i="28"/>
  <c r="G2731" i="28"/>
  <c r="F2731" i="28"/>
  <c r="G2730" i="28"/>
  <c r="F2730" i="28"/>
  <c r="G2729" i="28"/>
  <c r="F2729" i="28"/>
  <c r="G2728" i="28"/>
  <c r="F2728" i="28"/>
  <c r="G2727" i="28"/>
  <c r="F2727" i="28"/>
  <c r="G2726" i="28"/>
  <c r="F2726" i="28"/>
  <c r="G2725" i="28"/>
  <c r="F2725" i="28"/>
  <c r="G2724" i="28"/>
  <c r="F2724" i="28"/>
  <c r="G2723" i="28"/>
  <c r="F2723" i="28"/>
  <c r="G2722" i="28"/>
  <c r="F2722" i="28"/>
  <c r="G2721" i="28"/>
  <c r="F2721" i="28"/>
  <c r="G2720" i="28"/>
  <c r="F2720" i="28"/>
  <c r="G2719" i="28"/>
  <c r="F2719" i="28"/>
  <c r="G2718" i="28"/>
  <c r="F2718" i="28"/>
  <c r="G2717" i="28"/>
  <c r="F2717" i="28"/>
  <c r="G2716" i="28"/>
  <c r="F2716" i="28"/>
  <c r="G2715" i="28"/>
  <c r="F2715" i="28"/>
  <c r="G2714" i="28"/>
  <c r="F2714" i="28"/>
  <c r="G2713" i="28"/>
  <c r="F2713" i="28"/>
  <c r="G2712" i="28"/>
  <c r="F2712" i="28"/>
  <c r="G2711" i="28"/>
  <c r="F2711" i="28"/>
  <c r="G2710" i="28"/>
  <c r="F2710" i="28"/>
  <c r="G2709" i="28"/>
  <c r="F2709" i="28"/>
  <c r="G2708" i="28"/>
  <c r="F2708" i="28"/>
  <c r="G2707" i="28"/>
  <c r="F2707" i="28"/>
  <c r="G2706" i="28"/>
  <c r="F2706" i="28"/>
  <c r="G2705" i="28"/>
  <c r="F2705" i="28"/>
  <c r="G2704" i="28"/>
  <c r="F2704" i="28"/>
  <c r="G2703" i="28"/>
  <c r="F2703" i="28"/>
  <c r="G2702" i="28"/>
  <c r="F2702" i="28"/>
  <c r="G2701" i="28"/>
  <c r="F2701" i="28"/>
  <c r="G2700" i="28"/>
  <c r="F2700" i="28"/>
  <c r="G2699" i="28"/>
  <c r="F2699" i="28"/>
  <c r="G2698" i="28"/>
  <c r="F2698" i="28"/>
  <c r="G2697" i="28"/>
  <c r="F2697" i="28"/>
  <c r="G2696" i="28"/>
  <c r="F2696" i="28"/>
  <c r="G2695" i="28"/>
  <c r="F2695" i="28"/>
  <c r="G2694" i="28"/>
  <c r="F2694" i="28"/>
  <c r="G2693" i="28"/>
  <c r="F2693" i="28"/>
  <c r="G2692" i="28"/>
  <c r="F2692" i="28"/>
  <c r="G2691" i="28"/>
  <c r="F2691" i="28"/>
  <c r="G2690" i="28"/>
  <c r="F2690" i="28"/>
  <c r="G2689" i="28"/>
  <c r="F2689" i="28"/>
  <c r="G2688" i="28"/>
  <c r="F2688" i="28"/>
  <c r="G2687" i="28"/>
  <c r="F2687" i="28"/>
  <c r="G2686" i="28"/>
  <c r="F2686" i="28"/>
  <c r="G2685" i="28"/>
  <c r="F2685" i="28"/>
  <c r="G2684" i="28"/>
  <c r="F2684" i="28"/>
  <c r="G2683" i="28"/>
  <c r="F2683" i="28"/>
  <c r="G2682" i="28"/>
  <c r="F2682" i="28"/>
  <c r="G2681" i="28"/>
  <c r="F2681" i="28"/>
  <c r="G2680" i="28"/>
  <c r="F2680" i="28"/>
  <c r="G2679" i="28"/>
  <c r="F2679" i="28"/>
  <c r="G2678" i="28"/>
  <c r="F2678" i="28"/>
  <c r="G2677" i="28"/>
  <c r="F2677" i="28"/>
  <c r="G2676" i="28"/>
  <c r="F2676" i="28"/>
  <c r="G2675" i="28"/>
  <c r="F2675" i="28"/>
  <c r="G2674" i="28"/>
  <c r="F2674" i="28"/>
  <c r="G2673" i="28"/>
  <c r="F2673" i="28"/>
  <c r="G2672" i="28"/>
  <c r="F2672" i="28"/>
  <c r="G2671" i="28"/>
  <c r="F2671" i="28"/>
  <c r="G2670" i="28"/>
  <c r="F2670" i="28"/>
  <c r="G2669" i="28"/>
  <c r="F2669" i="28"/>
  <c r="G2668" i="28"/>
  <c r="F2668" i="28"/>
  <c r="G2667" i="28"/>
  <c r="F2667" i="28"/>
  <c r="G2666" i="28"/>
  <c r="F2666" i="28"/>
  <c r="G2665" i="28"/>
  <c r="F2665" i="28"/>
  <c r="G2664" i="28"/>
  <c r="F2664" i="28"/>
  <c r="G2663" i="28"/>
  <c r="F2663" i="28"/>
  <c r="G2662" i="28"/>
  <c r="F2662" i="28"/>
  <c r="G2661" i="28"/>
  <c r="F2661" i="28"/>
  <c r="G2660" i="28"/>
  <c r="F2660" i="28"/>
  <c r="G2659" i="28"/>
  <c r="F2659" i="28"/>
  <c r="G2658" i="28"/>
  <c r="F2658" i="28"/>
  <c r="G2657" i="28"/>
  <c r="F2657" i="28"/>
  <c r="G2656" i="28"/>
  <c r="F2656" i="28"/>
  <c r="G2655" i="28"/>
  <c r="F2655" i="28"/>
  <c r="G2654" i="28"/>
  <c r="F2654" i="28"/>
  <c r="G2653" i="28"/>
  <c r="F2653" i="28"/>
  <c r="G2652" i="28"/>
  <c r="F2652" i="28"/>
  <c r="G2651" i="28"/>
  <c r="F2651" i="28"/>
  <c r="G2650" i="28"/>
  <c r="F2650" i="28"/>
  <c r="G2649" i="28"/>
  <c r="F2649" i="28"/>
  <c r="G2648" i="28"/>
  <c r="F2648" i="28"/>
  <c r="G2647" i="28"/>
  <c r="F2647" i="28"/>
  <c r="G2646" i="28"/>
  <c r="F2646" i="28"/>
  <c r="G2645" i="28"/>
  <c r="F2645" i="28"/>
  <c r="G2644" i="28"/>
  <c r="F2644" i="28"/>
  <c r="G2643" i="28"/>
  <c r="F2643" i="28"/>
  <c r="G2642" i="28"/>
  <c r="F2642" i="28"/>
  <c r="G2641" i="28"/>
  <c r="F2641" i="28"/>
  <c r="G2640" i="28"/>
  <c r="F2640" i="28"/>
  <c r="G2639" i="28"/>
  <c r="F2639" i="28"/>
  <c r="G2638" i="28"/>
  <c r="F2638" i="28"/>
  <c r="G2637" i="28"/>
  <c r="F2637" i="28"/>
  <c r="G2636" i="28"/>
  <c r="F2636" i="28"/>
  <c r="G2635" i="28"/>
  <c r="F2635" i="28"/>
  <c r="G2634" i="28"/>
  <c r="F2634" i="28"/>
  <c r="G2633" i="28"/>
  <c r="F2633" i="28"/>
  <c r="G2632" i="28"/>
  <c r="F2632" i="28"/>
  <c r="G2631" i="28"/>
  <c r="F2631" i="28"/>
  <c r="G2630" i="28"/>
  <c r="F2630" i="28"/>
  <c r="G2629" i="28"/>
  <c r="F2629" i="28"/>
  <c r="G2628" i="28"/>
  <c r="F2628" i="28"/>
  <c r="G2627" i="28"/>
  <c r="F2627" i="28"/>
  <c r="G2626" i="28"/>
  <c r="F2626" i="28"/>
  <c r="G2625" i="28"/>
  <c r="F2625" i="28"/>
  <c r="G2624" i="28"/>
  <c r="F2624" i="28"/>
  <c r="G2623" i="28"/>
  <c r="F2623" i="28"/>
  <c r="G2622" i="28"/>
  <c r="F2622" i="28"/>
  <c r="G2621" i="28"/>
  <c r="F2621" i="28"/>
  <c r="G2620" i="28"/>
  <c r="F2620" i="28"/>
  <c r="G2619" i="28"/>
  <c r="F2619" i="28"/>
  <c r="G2618" i="28"/>
  <c r="F2618" i="28"/>
  <c r="G2617" i="28"/>
  <c r="F2617" i="28"/>
  <c r="G2616" i="28"/>
  <c r="F2616" i="28"/>
  <c r="G2615" i="28"/>
  <c r="F2615" i="28"/>
  <c r="G2614" i="28"/>
  <c r="F2614" i="28"/>
  <c r="G2613" i="28"/>
  <c r="F2613" i="28"/>
  <c r="G2612" i="28"/>
  <c r="F2612" i="28"/>
  <c r="G2611" i="28"/>
  <c r="F2611" i="28"/>
  <c r="G2610" i="28"/>
  <c r="F2610" i="28"/>
  <c r="G2609" i="28"/>
  <c r="F2609" i="28"/>
  <c r="G2608" i="28"/>
  <c r="F2608" i="28"/>
  <c r="G2607" i="28"/>
  <c r="F2607" i="28"/>
  <c r="G2606" i="28"/>
  <c r="F2606" i="28"/>
  <c r="G2605" i="28"/>
  <c r="F2605" i="28"/>
  <c r="G2604" i="28"/>
  <c r="F2604" i="28"/>
  <c r="G2603" i="28"/>
  <c r="F2603" i="28"/>
  <c r="G2602" i="28"/>
  <c r="F2602" i="28"/>
  <c r="G2601" i="28"/>
  <c r="F2601" i="28"/>
  <c r="G2600" i="28"/>
  <c r="F2600" i="28"/>
  <c r="G2599" i="28"/>
  <c r="F2599" i="28"/>
  <c r="G2598" i="28"/>
  <c r="F2598" i="28"/>
  <c r="G2597" i="28"/>
  <c r="F2597" i="28"/>
  <c r="G2596" i="28"/>
  <c r="F2596" i="28"/>
  <c r="G2595" i="28"/>
  <c r="F2595" i="28"/>
  <c r="G2594" i="28"/>
  <c r="F2594" i="28"/>
  <c r="G2593" i="28"/>
  <c r="F2593" i="28"/>
  <c r="G2592" i="28"/>
  <c r="F2592" i="28"/>
  <c r="G2591" i="28"/>
  <c r="F2591" i="28"/>
  <c r="G2590" i="28"/>
  <c r="F2590" i="28"/>
  <c r="G2589" i="28"/>
  <c r="F2589" i="28"/>
  <c r="G2588" i="28"/>
  <c r="F2588" i="28"/>
  <c r="G2587" i="28"/>
  <c r="F2587" i="28"/>
  <c r="G2586" i="28"/>
  <c r="F2586" i="28"/>
  <c r="G2585" i="28"/>
  <c r="F2585" i="28"/>
  <c r="G2584" i="28"/>
  <c r="F2584" i="28"/>
  <c r="G2583" i="28"/>
  <c r="F2583" i="28"/>
  <c r="G2582" i="28"/>
  <c r="F2582" i="28"/>
  <c r="G2581" i="28"/>
  <c r="F2581" i="28"/>
  <c r="G2580" i="28"/>
  <c r="F2580" i="28"/>
  <c r="G2579" i="28"/>
  <c r="F2579" i="28"/>
  <c r="G2578" i="28"/>
  <c r="F2578" i="28"/>
  <c r="G2577" i="28"/>
  <c r="F2577" i="28"/>
  <c r="G2576" i="28"/>
  <c r="F2576" i="28"/>
  <c r="G2575" i="28"/>
  <c r="F2575" i="28"/>
  <c r="G2574" i="28"/>
  <c r="F2574" i="28"/>
  <c r="G2573" i="28"/>
  <c r="F2573" i="28"/>
  <c r="G2572" i="28"/>
  <c r="F2572" i="28"/>
  <c r="G2571" i="28"/>
  <c r="F2571" i="28"/>
  <c r="G2570" i="28"/>
  <c r="F2570" i="28"/>
  <c r="G2569" i="28"/>
  <c r="F2569" i="28"/>
  <c r="G2568" i="28"/>
  <c r="F2568" i="28"/>
  <c r="G2567" i="28"/>
  <c r="F2567" i="28"/>
  <c r="G2566" i="28"/>
  <c r="F2566" i="28"/>
  <c r="G2565" i="28"/>
  <c r="F2565" i="28"/>
  <c r="G2564" i="28"/>
  <c r="F2564" i="28"/>
  <c r="G2563" i="28"/>
  <c r="F2563" i="28"/>
  <c r="G2562" i="28"/>
  <c r="F2562" i="28"/>
  <c r="G2561" i="28"/>
  <c r="F2561" i="28"/>
  <c r="G2560" i="28"/>
  <c r="F2560" i="28"/>
  <c r="G2559" i="28"/>
  <c r="F2559" i="28"/>
  <c r="G2558" i="28"/>
  <c r="F2558" i="28"/>
  <c r="G2557" i="28"/>
  <c r="F2557" i="28"/>
  <c r="G2556" i="28"/>
  <c r="F2556" i="28"/>
  <c r="G2555" i="28"/>
  <c r="F2555" i="28"/>
  <c r="G2554" i="28"/>
  <c r="F2554" i="28"/>
  <c r="G2553" i="28"/>
  <c r="F2553" i="28"/>
  <c r="G2552" i="28"/>
  <c r="F2552" i="28"/>
  <c r="G2551" i="28"/>
  <c r="F2551" i="28"/>
  <c r="G2550" i="28"/>
  <c r="F2550" i="28"/>
  <c r="G2549" i="28"/>
  <c r="F2549" i="28"/>
  <c r="G2548" i="28"/>
  <c r="F2548" i="28"/>
  <c r="G2547" i="28"/>
  <c r="F2547" i="28"/>
  <c r="G2546" i="28"/>
  <c r="F2546" i="28"/>
  <c r="G2545" i="28"/>
  <c r="F2545" i="28"/>
  <c r="G2544" i="28"/>
  <c r="F2544" i="28"/>
  <c r="G2543" i="28"/>
  <c r="F2543" i="28"/>
  <c r="G2542" i="28"/>
  <c r="F2542" i="28"/>
  <c r="G2541" i="28"/>
  <c r="F2541" i="28"/>
  <c r="G2540" i="28"/>
  <c r="F2540" i="28"/>
  <c r="G2539" i="28"/>
  <c r="F2539" i="28"/>
  <c r="G2538" i="28"/>
  <c r="F2538" i="28"/>
  <c r="G2537" i="28"/>
  <c r="F2537" i="28"/>
  <c r="G2536" i="28"/>
  <c r="F2536" i="28"/>
  <c r="G2535" i="28"/>
  <c r="F2535" i="28"/>
  <c r="G2534" i="28"/>
  <c r="F2534" i="28"/>
  <c r="G2533" i="28"/>
  <c r="F2533" i="28"/>
  <c r="G2532" i="28"/>
  <c r="F2532" i="28"/>
  <c r="G2531" i="28"/>
  <c r="F2531" i="28"/>
  <c r="G2530" i="28"/>
  <c r="F2530" i="28"/>
  <c r="G2529" i="28"/>
  <c r="F2529" i="28"/>
  <c r="G2528" i="28"/>
  <c r="F2528" i="28"/>
  <c r="G2527" i="28"/>
  <c r="F2527" i="28"/>
  <c r="G2526" i="28"/>
  <c r="F2526" i="28"/>
  <c r="G2525" i="28"/>
  <c r="F2525" i="28"/>
  <c r="G2524" i="28"/>
  <c r="F2524" i="28"/>
  <c r="G2523" i="28"/>
  <c r="F2523" i="28"/>
  <c r="G2522" i="28"/>
  <c r="F2522" i="28"/>
  <c r="G2521" i="28"/>
  <c r="F2521" i="28"/>
  <c r="G2520" i="28"/>
  <c r="F2520" i="28"/>
  <c r="G2519" i="28"/>
  <c r="F2519" i="28"/>
  <c r="G2518" i="28"/>
  <c r="F2518" i="28"/>
  <c r="G2517" i="28"/>
  <c r="F2517" i="28"/>
  <c r="G2516" i="28"/>
  <c r="F2516" i="28"/>
  <c r="G2515" i="28"/>
  <c r="F2515" i="28"/>
  <c r="G2514" i="28"/>
  <c r="F2514" i="28"/>
  <c r="G2513" i="28"/>
  <c r="F2513" i="28"/>
  <c r="G2512" i="28"/>
  <c r="F2512" i="28"/>
  <c r="G2511" i="28"/>
  <c r="F2511" i="28"/>
  <c r="G2510" i="28"/>
  <c r="F2510" i="28"/>
  <c r="G2509" i="28"/>
  <c r="F2509" i="28"/>
  <c r="G2508" i="28"/>
  <c r="F2508" i="28"/>
  <c r="G2507" i="28"/>
  <c r="F2507" i="28"/>
  <c r="G2506" i="28"/>
  <c r="F2506" i="28"/>
  <c r="G2505" i="28"/>
  <c r="F2505" i="28"/>
  <c r="G2504" i="28"/>
  <c r="F2504" i="28"/>
  <c r="G2503" i="28"/>
  <c r="F2503" i="28"/>
  <c r="G2502" i="28"/>
  <c r="F2502" i="28"/>
  <c r="G2501" i="28"/>
  <c r="F2501" i="28"/>
  <c r="G2500" i="28"/>
  <c r="F2500" i="28"/>
  <c r="G2499" i="28"/>
  <c r="F2499" i="28"/>
  <c r="G2498" i="28"/>
  <c r="F2498" i="28"/>
  <c r="G2497" i="28"/>
  <c r="F2497" i="28"/>
  <c r="G2496" i="28"/>
  <c r="F2496" i="28"/>
  <c r="G2495" i="28"/>
  <c r="F2495" i="28"/>
  <c r="G2494" i="28"/>
  <c r="F2494" i="28"/>
  <c r="G2493" i="28"/>
  <c r="F2493" i="28"/>
  <c r="G2492" i="28"/>
  <c r="F2492" i="28"/>
  <c r="G2491" i="28"/>
  <c r="F2491" i="28"/>
  <c r="G2490" i="28"/>
  <c r="F2490" i="28"/>
  <c r="G2489" i="28"/>
  <c r="F2489" i="28"/>
  <c r="G2488" i="28"/>
  <c r="F2488" i="28"/>
  <c r="G2487" i="28"/>
  <c r="F2487" i="28"/>
  <c r="G2486" i="28"/>
  <c r="F2486" i="28"/>
  <c r="G2485" i="28"/>
  <c r="F2485" i="28"/>
  <c r="G2484" i="28"/>
  <c r="F2484" i="28"/>
  <c r="G2483" i="28"/>
  <c r="F2483" i="28"/>
  <c r="G2482" i="28"/>
  <c r="F2482" i="28"/>
  <c r="G2481" i="28"/>
  <c r="F2481" i="28"/>
  <c r="G2480" i="28"/>
  <c r="F2480" i="28"/>
  <c r="G2479" i="28"/>
  <c r="F2479" i="28"/>
  <c r="G2478" i="28"/>
  <c r="F2478" i="28"/>
  <c r="G2477" i="28"/>
  <c r="F2477" i="28"/>
  <c r="G2476" i="28"/>
  <c r="F2476" i="28"/>
  <c r="G2475" i="28"/>
  <c r="F2475" i="28"/>
  <c r="G2474" i="28"/>
  <c r="F2474" i="28"/>
  <c r="G2473" i="28"/>
  <c r="F2473" i="28"/>
  <c r="G2472" i="28"/>
  <c r="F2472" i="28"/>
  <c r="G2471" i="28"/>
  <c r="F2471" i="28"/>
  <c r="G2470" i="28"/>
  <c r="F2470" i="28"/>
  <c r="G2469" i="28"/>
  <c r="F2469" i="28"/>
  <c r="G2468" i="28"/>
  <c r="F2468" i="28"/>
  <c r="G2467" i="28"/>
  <c r="F2467" i="28"/>
  <c r="G2466" i="28"/>
  <c r="F2466" i="28"/>
  <c r="G2465" i="28"/>
  <c r="F2465" i="28"/>
  <c r="G2464" i="28"/>
  <c r="F2464" i="28"/>
  <c r="G2463" i="28"/>
  <c r="F2463" i="28"/>
  <c r="G2462" i="28"/>
  <c r="F2462" i="28"/>
  <c r="G2461" i="28"/>
  <c r="F2461" i="28"/>
  <c r="G2460" i="28"/>
  <c r="F2460" i="28"/>
  <c r="G2459" i="28"/>
  <c r="F2459" i="28"/>
  <c r="G2458" i="28"/>
  <c r="F2458" i="28"/>
  <c r="G2457" i="28"/>
  <c r="F2457" i="28"/>
  <c r="G2456" i="28"/>
  <c r="F2456" i="28"/>
  <c r="G2455" i="28"/>
  <c r="F2455" i="28"/>
  <c r="G2454" i="28"/>
  <c r="F2454" i="28"/>
  <c r="G2453" i="28"/>
  <c r="F2453" i="28"/>
  <c r="G2452" i="28"/>
  <c r="F2452" i="28"/>
  <c r="G2451" i="28"/>
  <c r="F2451" i="28"/>
  <c r="G2450" i="28"/>
  <c r="F2450" i="28"/>
  <c r="G2449" i="28"/>
  <c r="F2449" i="28"/>
  <c r="G2448" i="28"/>
  <c r="F2448" i="28"/>
  <c r="G2447" i="28"/>
  <c r="F2447" i="28"/>
  <c r="G2446" i="28"/>
  <c r="F2446" i="28"/>
  <c r="G2445" i="28"/>
  <c r="F2445" i="28"/>
  <c r="G2444" i="28"/>
  <c r="F2444" i="28"/>
  <c r="G2443" i="28"/>
  <c r="F2443" i="28"/>
  <c r="G2442" i="28"/>
  <c r="F2442" i="28"/>
  <c r="G2441" i="28"/>
  <c r="F2441" i="28"/>
  <c r="G2440" i="28"/>
  <c r="F2440" i="28"/>
  <c r="G2439" i="28"/>
  <c r="F2439" i="28"/>
  <c r="G2438" i="28"/>
  <c r="F2438" i="28"/>
  <c r="G2437" i="28"/>
  <c r="F2437" i="28"/>
  <c r="G2436" i="28"/>
  <c r="F2436" i="28"/>
  <c r="G2435" i="28"/>
  <c r="F2435" i="28"/>
  <c r="G2434" i="28"/>
  <c r="F2434" i="28"/>
  <c r="G2433" i="28"/>
  <c r="F2433" i="28"/>
  <c r="G2432" i="28"/>
  <c r="F2432" i="28"/>
  <c r="G2431" i="28"/>
  <c r="F2431" i="28"/>
  <c r="G2430" i="28"/>
  <c r="F2430" i="28"/>
  <c r="G2429" i="28"/>
  <c r="F2429" i="28"/>
  <c r="G2428" i="28"/>
  <c r="F2428" i="28"/>
  <c r="G2427" i="28"/>
  <c r="F2427" i="28"/>
  <c r="G2426" i="28"/>
  <c r="F2426" i="28"/>
  <c r="G2425" i="28"/>
  <c r="F2425" i="28"/>
  <c r="G2424" i="28"/>
  <c r="F2424" i="28"/>
  <c r="G2423" i="28"/>
  <c r="F2423" i="28"/>
  <c r="G2422" i="28"/>
  <c r="F2422" i="28"/>
  <c r="G2421" i="28"/>
  <c r="F2421" i="28"/>
  <c r="G2420" i="28"/>
  <c r="F2420" i="28"/>
  <c r="G2419" i="28"/>
  <c r="F2419" i="28"/>
  <c r="G2418" i="28"/>
  <c r="F2418" i="28"/>
  <c r="G2417" i="28"/>
  <c r="F2417" i="28"/>
  <c r="G2416" i="28"/>
  <c r="F2416" i="28"/>
  <c r="G2415" i="28"/>
  <c r="F2415" i="28"/>
  <c r="G2414" i="28"/>
  <c r="F2414" i="28"/>
  <c r="G2413" i="28"/>
  <c r="F2413" i="28"/>
  <c r="G2412" i="28"/>
  <c r="F2412" i="28"/>
  <c r="G2411" i="28"/>
  <c r="F2411" i="28"/>
  <c r="G2410" i="28"/>
  <c r="F2410" i="28"/>
  <c r="G2409" i="28"/>
  <c r="F2409" i="28"/>
  <c r="G2408" i="28"/>
  <c r="F2408" i="28"/>
  <c r="G2407" i="28"/>
  <c r="F2407" i="28"/>
  <c r="G2406" i="28"/>
  <c r="F2406" i="28"/>
  <c r="G2405" i="28"/>
  <c r="F2405" i="28"/>
  <c r="G2404" i="28"/>
  <c r="F2404" i="28"/>
  <c r="G2403" i="28"/>
  <c r="F2403" i="28"/>
  <c r="G2402" i="28"/>
  <c r="F2402" i="28"/>
  <c r="G2401" i="28"/>
  <c r="F2401" i="28"/>
  <c r="G2400" i="28"/>
  <c r="F2400" i="28"/>
  <c r="G2399" i="28"/>
  <c r="F2399" i="28"/>
  <c r="G2398" i="28"/>
  <c r="F2398" i="28"/>
  <c r="G2397" i="28"/>
  <c r="F2397" i="28"/>
  <c r="G2396" i="28"/>
  <c r="F2396" i="28"/>
  <c r="G2395" i="28"/>
  <c r="F2395" i="28"/>
  <c r="G2394" i="28"/>
  <c r="F2394" i="28"/>
  <c r="G2393" i="28"/>
  <c r="F2393" i="28"/>
  <c r="G2392" i="28"/>
  <c r="F2392" i="28"/>
  <c r="G2391" i="28"/>
  <c r="F2391" i="28"/>
  <c r="G2390" i="28"/>
  <c r="F2390" i="28"/>
  <c r="G2389" i="28"/>
  <c r="F2389" i="28"/>
  <c r="G2388" i="28"/>
  <c r="F2388" i="28"/>
  <c r="G2387" i="28"/>
  <c r="F2387" i="28"/>
  <c r="G2386" i="28"/>
  <c r="F2386" i="28"/>
  <c r="G2385" i="28"/>
  <c r="F2385" i="28"/>
  <c r="G2384" i="28"/>
  <c r="F2384" i="28"/>
  <c r="G2383" i="28"/>
  <c r="F2383" i="28"/>
  <c r="G2382" i="28"/>
  <c r="F2382" i="28"/>
  <c r="G2381" i="28"/>
  <c r="F2381" i="28"/>
  <c r="G2380" i="28"/>
  <c r="F2380" i="28"/>
  <c r="G2379" i="28"/>
  <c r="F2379" i="28"/>
  <c r="G2378" i="28"/>
  <c r="F2378" i="28"/>
  <c r="G2377" i="28"/>
  <c r="F2377" i="28"/>
  <c r="G2376" i="28"/>
  <c r="F2376" i="28"/>
  <c r="G2375" i="28"/>
  <c r="F2375" i="28"/>
  <c r="G2374" i="28"/>
  <c r="F2374" i="28"/>
  <c r="G2373" i="28"/>
  <c r="F2373" i="28"/>
  <c r="G2372" i="28"/>
  <c r="F2372" i="28"/>
  <c r="G2371" i="28"/>
  <c r="F2371" i="28"/>
  <c r="G2370" i="28"/>
  <c r="F2370" i="28"/>
  <c r="G2369" i="28"/>
  <c r="F2369" i="28"/>
  <c r="G2368" i="28"/>
  <c r="F2368" i="28"/>
  <c r="G2367" i="28"/>
  <c r="F2367" i="28"/>
  <c r="G2366" i="28"/>
  <c r="F2366" i="28"/>
  <c r="G2365" i="28"/>
  <c r="F2365" i="28"/>
  <c r="G2364" i="28"/>
  <c r="F2364" i="28"/>
  <c r="G2363" i="28"/>
  <c r="F2363" i="28"/>
  <c r="G2362" i="28"/>
  <c r="F2362" i="28"/>
  <c r="G2361" i="28"/>
  <c r="F2361" i="28"/>
  <c r="G2360" i="28"/>
  <c r="F2360" i="28"/>
  <c r="G2359" i="28"/>
  <c r="F2359" i="28"/>
  <c r="G2358" i="28"/>
  <c r="F2358" i="28"/>
  <c r="G2357" i="28"/>
  <c r="F2357" i="28"/>
  <c r="G2356" i="28"/>
  <c r="F2356" i="28"/>
  <c r="G2355" i="28"/>
  <c r="F2355" i="28"/>
  <c r="G2354" i="28"/>
  <c r="F2354" i="28"/>
  <c r="G2353" i="28"/>
  <c r="F2353" i="28"/>
  <c r="G2352" i="28"/>
  <c r="F2352" i="28"/>
  <c r="G2351" i="28"/>
  <c r="F2351" i="28"/>
  <c r="G2350" i="28"/>
  <c r="F2350" i="28"/>
  <c r="G2349" i="28"/>
  <c r="F2349" i="28"/>
  <c r="G2348" i="28"/>
  <c r="F2348" i="28"/>
  <c r="G2347" i="28"/>
  <c r="F2347" i="28"/>
  <c r="G2346" i="28"/>
  <c r="F2346" i="28"/>
  <c r="G2345" i="28"/>
  <c r="F2345" i="28"/>
  <c r="G2344" i="28"/>
  <c r="F2344" i="28"/>
  <c r="G2343" i="28"/>
  <c r="F2343" i="28"/>
  <c r="G2342" i="28"/>
  <c r="F2342" i="28"/>
  <c r="G2341" i="28"/>
  <c r="F2341" i="28"/>
  <c r="G2340" i="28"/>
  <c r="F2340" i="28"/>
  <c r="G2339" i="28"/>
  <c r="F2339" i="28"/>
  <c r="G2338" i="28"/>
  <c r="F2338" i="28"/>
  <c r="G2337" i="28"/>
  <c r="F2337" i="28"/>
  <c r="G2336" i="28"/>
  <c r="F2336" i="28"/>
  <c r="G2335" i="28"/>
  <c r="F2335" i="28"/>
  <c r="G2334" i="28"/>
  <c r="F2334" i="28"/>
  <c r="G2333" i="28"/>
  <c r="F2333" i="28"/>
  <c r="G2332" i="28"/>
  <c r="F2332" i="28"/>
  <c r="G2331" i="28"/>
  <c r="F2331" i="28"/>
  <c r="G2330" i="28"/>
  <c r="F2330" i="28"/>
  <c r="G2329" i="28"/>
  <c r="F2329" i="28"/>
  <c r="G2328" i="28"/>
  <c r="F2328" i="28"/>
  <c r="G2327" i="28"/>
  <c r="F2327" i="28"/>
  <c r="G2326" i="28"/>
  <c r="F2326" i="28"/>
  <c r="G2325" i="28"/>
  <c r="F2325" i="28"/>
  <c r="G2324" i="28"/>
  <c r="F2324" i="28"/>
  <c r="G2323" i="28"/>
  <c r="F2323" i="28"/>
  <c r="G2322" i="28"/>
  <c r="F2322" i="28"/>
  <c r="G2321" i="28"/>
  <c r="F2321" i="28"/>
  <c r="G2320" i="28"/>
  <c r="F2320" i="28"/>
  <c r="G2319" i="28"/>
  <c r="F2319" i="28"/>
  <c r="G2318" i="28"/>
  <c r="F2318" i="28"/>
  <c r="G2317" i="28"/>
  <c r="F2317" i="28"/>
  <c r="G2316" i="28"/>
  <c r="F2316" i="28"/>
  <c r="G2315" i="28"/>
  <c r="F2315" i="28"/>
  <c r="G2314" i="28"/>
  <c r="F2314" i="28"/>
  <c r="G2313" i="28"/>
  <c r="F2313" i="28"/>
  <c r="G2312" i="28"/>
  <c r="F2312" i="28"/>
  <c r="G2311" i="28"/>
  <c r="F2311" i="28"/>
  <c r="G2310" i="28"/>
  <c r="F2310" i="28"/>
  <c r="G2309" i="28"/>
  <c r="F2309" i="28"/>
  <c r="G2308" i="28"/>
  <c r="F2308" i="28"/>
  <c r="G2307" i="28"/>
  <c r="F2307" i="28"/>
  <c r="G2306" i="28"/>
  <c r="F2306" i="28"/>
  <c r="G2305" i="28"/>
  <c r="F2305" i="28"/>
  <c r="G2304" i="28"/>
  <c r="F2304" i="28"/>
  <c r="G2303" i="28"/>
  <c r="F2303" i="28"/>
  <c r="G2302" i="28"/>
  <c r="F2302" i="28"/>
  <c r="G2301" i="28"/>
  <c r="F2301" i="28"/>
  <c r="G2300" i="28"/>
  <c r="F2300" i="28"/>
  <c r="G2299" i="28"/>
  <c r="F2299" i="28"/>
  <c r="G2298" i="28"/>
  <c r="F2298" i="28"/>
  <c r="G2297" i="28"/>
  <c r="F2297" i="28"/>
  <c r="G2296" i="28"/>
  <c r="F2296" i="28"/>
  <c r="G2295" i="28"/>
  <c r="F2295" i="28"/>
  <c r="G2294" i="28"/>
  <c r="F2294" i="28"/>
  <c r="G2293" i="28"/>
  <c r="F2293" i="28"/>
  <c r="G2292" i="28"/>
  <c r="F2292" i="28"/>
  <c r="G2291" i="28"/>
  <c r="F2291" i="28"/>
  <c r="G2290" i="28"/>
  <c r="F2290" i="28"/>
  <c r="G2289" i="28"/>
  <c r="F2289" i="28"/>
  <c r="G2288" i="28"/>
  <c r="F2288" i="28"/>
  <c r="G2287" i="28"/>
  <c r="F2287" i="28"/>
  <c r="G2286" i="28"/>
  <c r="F2286" i="28"/>
  <c r="G2285" i="28"/>
  <c r="F2285" i="28"/>
  <c r="G2284" i="28"/>
  <c r="F2284" i="28"/>
  <c r="G2283" i="28"/>
  <c r="F2283" i="28"/>
  <c r="G2282" i="28"/>
  <c r="F2282" i="28"/>
  <c r="G2281" i="28"/>
  <c r="F2281" i="28"/>
  <c r="G2280" i="28"/>
  <c r="F2280" i="28"/>
  <c r="G2279" i="28"/>
  <c r="F2279" i="28"/>
  <c r="G2278" i="28"/>
  <c r="F2278" i="28"/>
  <c r="G2277" i="28"/>
  <c r="F2277" i="28"/>
  <c r="G2276" i="28"/>
  <c r="F2276" i="28"/>
  <c r="G2275" i="28"/>
  <c r="F2275" i="28"/>
  <c r="G2274" i="28"/>
  <c r="F2274" i="28"/>
  <c r="G2273" i="28"/>
  <c r="F2273" i="28"/>
  <c r="G2272" i="28"/>
  <c r="F2272" i="28"/>
  <c r="G2271" i="28"/>
  <c r="F2271" i="28"/>
  <c r="G2270" i="28"/>
  <c r="F2270" i="28"/>
  <c r="G2269" i="28"/>
  <c r="F2269" i="28"/>
  <c r="G2268" i="28"/>
  <c r="F2268" i="28"/>
  <c r="G2267" i="28"/>
  <c r="F2267" i="28"/>
  <c r="G2266" i="28"/>
  <c r="F2266" i="28"/>
  <c r="G2265" i="28"/>
  <c r="F2265" i="28"/>
  <c r="G2264" i="28"/>
  <c r="F2264" i="28"/>
  <c r="G2263" i="28"/>
  <c r="F2263" i="28"/>
  <c r="G2262" i="28"/>
  <c r="F2262" i="28"/>
  <c r="G2261" i="28"/>
  <c r="F2261" i="28"/>
  <c r="G2260" i="28"/>
  <c r="F2260" i="28"/>
  <c r="G2259" i="28"/>
  <c r="F2259" i="28"/>
  <c r="G2258" i="28"/>
  <c r="F2258" i="28"/>
  <c r="G2257" i="28"/>
  <c r="F2257" i="28"/>
  <c r="G2256" i="28"/>
  <c r="F2256" i="28"/>
  <c r="G2255" i="28"/>
  <c r="F2255" i="28"/>
  <c r="G2254" i="28"/>
  <c r="F2254" i="28"/>
  <c r="G2253" i="28"/>
  <c r="F2253" i="28"/>
  <c r="G2252" i="28"/>
  <c r="F2252" i="28"/>
  <c r="G2251" i="28"/>
  <c r="F2251" i="28"/>
  <c r="G2250" i="28"/>
  <c r="F2250" i="28"/>
  <c r="G2249" i="28"/>
  <c r="F2249" i="28"/>
  <c r="G2248" i="28"/>
  <c r="F2248" i="28"/>
  <c r="G2247" i="28"/>
  <c r="F2247" i="28"/>
  <c r="G2246" i="28"/>
  <c r="F2246" i="28"/>
  <c r="G2245" i="28"/>
  <c r="F2245" i="28"/>
  <c r="G2244" i="28"/>
  <c r="F2244" i="28"/>
  <c r="G2243" i="28"/>
  <c r="F2243" i="28"/>
  <c r="G2242" i="28"/>
  <c r="F2242" i="28"/>
  <c r="G2241" i="28"/>
  <c r="F2241" i="28"/>
  <c r="G2240" i="28"/>
  <c r="F2240" i="28"/>
  <c r="G2239" i="28"/>
  <c r="F2239" i="28"/>
  <c r="G2238" i="28"/>
  <c r="F2238" i="28"/>
  <c r="G2237" i="28"/>
  <c r="F2237" i="28"/>
  <c r="G2236" i="28"/>
  <c r="F2236" i="28"/>
  <c r="G2235" i="28"/>
  <c r="F2235" i="28"/>
  <c r="G2234" i="28"/>
  <c r="F2234" i="28"/>
  <c r="G2233" i="28"/>
  <c r="F2233" i="28"/>
  <c r="G2232" i="28"/>
  <c r="F2232" i="28"/>
  <c r="G2231" i="28"/>
  <c r="F2231" i="28"/>
  <c r="G2230" i="28"/>
  <c r="F2230" i="28"/>
  <c r="G2229" i="28"/>
  <c r="F2229" i="28"/>
  <c r="G2228" i="28"/>
  <c r="F2228" i="28"/>
  <c r="G2227" i="28"/>
  <c r="F2227" i="28"/>
  <c r="G2226" i="28"/>
  <c r="F2226" i="28"/>
  <c r="G2225" i="28"/>
  <c r="F2225" i="28"/>
  <c r="G2224" i="28"/>
  <c r="F2224" i="28"/>
  <c r="G2223" i="28"/>
  <c r="F2223" i="28"/>
  <c r="G2222" i="28"/>
  <c r="F2222" i="28"/>
  <c r="G2221" i="28"/>
  <c r="F2221" i="28"/>
  <c r="G2220" i="28"/>
  <c r="F2220" i="28"/>
  <c r="G2219" i="28"/>
  <c r="F2219" i="28"/>
  <c r="G2218" i="28"/>
  <c r="F2218" i="28"/>
  <c r="G2217" i="28"/>
  <c r="F2217" i="28"/>
  <c r="G2216" i="28"/>
  <c r="F2216" i="28"/>
  <c r="G2215" i="28"/>
  <c r="F2215" i="28"/>
  <c r="G2214" i="28"/>
  <c r="F2214" i="28"/>
  <c r="G2213" i="28"/>
  <c r="F2213" i="28"/>
  <c r="G2212" i="28"/>
  <c r="F2212" i="28"/>
  <c r="G2211" i="28"/>
  <c r="F2211" i="28"/>
  <c r="G2210" i="28"/>
  <c r="F2210" i="28"/>
  <c r="G2209" i="28"/>
  <c r="F2209" i="28"/>
  <c r="G2208" i="28"/>
  <c r="F2208" i="28"/>
  <c r="G2207" i="28"/>
  <c r="F2207" i="28"/>
  <c r="G2206" i="28"/>
  <c r="F2206" i="28"/>
  <c r="G2205" i="28"/>
  <c r="F2205" i="28"/>
  <c r="G2204" i="28"/>
  <c r="F2204" i="28"/>
  <c r="G2203" i="28"/>
  <c r="F2203" i="28"/>
  <c r="G2202" i="28"/>
  <c r="F2202" i="28"/>
  <c r="G2201" i="28"/>
  <c r="F2201" i="28"/>
  <c r="G2200" i="28"/>
  <c r="F2200" i="28"/>
  <c r="G2199" i="28"/>
  <c r="F2199" i="28"/>
  <c r="G2198" i="28"/>
  <c r="F2198" i="28"/>
  <c r="G2197" i="28"/>
  <c r="F2197" i="28"/>
  <c r="G2196" i="28"/>
  <c r="F2196" i="28"/>
  <c r="G2195" i="28"/>
  <c r="F2195" i="28"/>
  <c r="G2194" i="28"/>
  <c r="F2194" i="28"/>
  <c r="G2193" i="28"/>
  <c r="F2193" i="28"/>
  <c r="G2192" i="28"/>
  <c r="F2192" i="28"/>
  <c r="G2191" i="28"/>
  <c r="F2191" i="28"/>
  <c r="G2190" i="28"/>
  <c r="F2190" i="28"/>
  <c r="G2189" i="28"/>
  <c r="F2189" i="28"/>
  <c r="G2188" i="28"/>
  <c r="F2188" i="28"/>
  <c r="G2187" i="28"/>
  <c r="F2187" i="28"/>
  <c r="G2186" i="28"/>
  <c r="F2186" i="28"/>
  <c r="G2185" i="28"/>
  <c r="F2185" i="28"/>
  <c r="G2184" i="28"/>
  <c r="F2184" i="28"/>
  <c r="G2183" i="28"/>
  <c r="F2183" i="28"/>
  <c r="G2182" i="28"/>
  <c r="F2182" i="28"/>
  <c r="G2181" i="28"/>
  <c r="F2181" i="28"/>
  <c r="G2180" i="28"/>
  <c r="F2180" i="28"/>
  <c r="G2179" i="28"/>
  <c r="F2179" i="28"/>
  <c r="G2178" i="28"/>
  <c r="F2178" i="28"/>
  <c r="G2177" i="28"/>
  <c r="F2177" i="28"/>
  <c r="G2176" i="28"/>
  <c r="F2176" i="28"/>
  <c r="G2175" i="28"/>
  <c r="F2175" i="28"/>
  <c r="G2174" i="28"/>
  <c r="F2174" i="28"/>
  <c r="G2173" i="28"/>
  <c r="F2173" i="28"/>
  <c r="G2172" i="28"/>
  <c r="F2172" i="28"/>
  <c r="G2171" i="28"/>
  <c r="F2171" i="28"/>
  <c r="G2170" i="28"/>
  <c r="F2170" i="28"/>
  <c r="G2169" i="28"/>
  <c r="F2169" i="28"/>
  <c r="G2168" i="28"/>
  <c r="F2168" i="28"/>
  <c r="G2167" i="28"/>
  <c r="F2167" i="28"/>
  <c r="G2166" i="28"/>
  <c r="F2166" i="28"/>
  <c r="G2165" i="28"/>
  <c r="F2165" i="28"/>
  <c r="G2164" i="28"/>
  <c r="F2164" i="28"/>
  <c r="G2163" i="28"/>
  <c r="F2163" i="28"/>
  <c r="G2162" i="28"/>
  <c r="F2162" i="28"/>
  <c r="G2161" i="28"/>
  <c r="F2161" i="28"/>
  <c r="G2160" i="28"/>
  <c r="F2160" i="28"/>
  <c r="G2159" i="28"/>
  <c r="F2159" i="28"/>
  <c r="G2158" i="28"/>
  <c r="F2158" i="28"/>
  <c r="G2157" i="28"/>
  <c r="F2157" i="28"/>
  <c r="G2156" i="28"/>
  <c r="F2156" i="28"/>
  <c r="G2155" i="28"/>
  <c r="F2155" i="28"/>
  <c r="G2154" i="28"/>
  <c r="F2154" i="28"/>
  <c r="G2153" i="28"/>
  <c r="F2153" i="28"/>
  <c r="G2152" i="28"/>
  <c r="F2152" i="28"/>
  <c r="G2151" i="28"/>
  <c r="F2151" i="28"/>
  <c r="G2150" i="28"/>
  <c r="F2150" i="28"/>
  <c r="G2149" i="28"/>
  <c r="F2149" i="28"/>
  <c r="G2148" i="28"/>
  <c r="F2148" i="28"/>
  <c r="G2147" i="28"/>
  <c r="F2147" i="28"/>
  <c r="G2146" i="28"/>
  <c r="F2146" i="28"/>
  <c r="G2145" i="28"/>
  <c r="F2145" i="28"/>
  <c r="G2144" i="28"/>
  <c r="F2144" i="28"/>
  <c r="G2143" i="28"/>
  <c r="F2143" i="28"/>
  <c r="G2142" i="28"/>
  <c r="F2142" i="28"/>
  <c r="G2141" i="28"/>
  <c r="F2141" i="28"/>
  <c r="G2140" i="28"/>
  <c r="F2140" i="28"/>
  <c r="G2139" i="28"/>
  <c r="F2139" i="28"/>
  <c r="G2138" i="28"/>
  <c r="F2138" i="28"/>
  <c r="G2137" i="28"/>
  <c r="F2137" i="28"/>
  <c r="G2136" i="28"/>
  <c r="F2136" i="28"/>
  <c r="G2135" i="28"/>
  <c r="F2135" i="28"/>
  <c r="G2134" i="28"/>
  <c r="F2134" i="28"/>
  <c r="G2133" i="28"/>
  <c r="F2133" i="28"/>
  <c r="G2132" i="28"/>
  <c r="F2132" i="28"/>
  <c r="G2131" i="28"/>
  <c r="F2131" i="28"/>
  <c r="G2130" i="28"/>
  <c r="F2130" i="28"/>
  <c r="G2129" i="28"/>
  <c r="F2129" i="28"/>
  <c r="G2128" i="28"/>
  <c r="F2128" i="28"/>
  <c r="G2127" i="28"/>
  <c r="F2127" i="28"/>
  <c r="G2126" i="28"/>
  <c r="F2126" i="28"/>
  <c r="G2125" i="28"/>
  <c r="F2125" i="28"/>
  <c r="G2124" i="28"/>
  <c r="F2124" i="28"/>
  <c r="G2123" i="28"/>
  <c r="F2123" i="28"/>
  <c r="G2122" i="28"/>
  <c r="F2122" i="28"/>
  <c r="G2121" i="28"/>
  <c r="F2121" i="28"/>
  <c r="G2120" i="28"/>
  <c r="F2120" i="28"/>
  <c r="G2119" i="28"/>
  <c r="F2119" i="28"/>
  <c r="G2118" i="28"/>
  <c r="F2118" i="28"/>
  <c r="G2117" i="28"/>
  <c r="F2117" i="28"/>
  <c r="G2116" i="28"/>
  <c r="F2116" i="28"/>
  <c r="G2115" i="28"/>
  <c r="F2115" i="28"/>
  <c r="G2114" i="28"/>
  <c r="F2114" i="28"/>
  <c r="G2113" i="28"/>
  <c r="F2113" i="28"/>
  <c r="G2112" i="28"/>
  <c r="F2112" i="28"/>
  <c r="G2111" i="28"/>
  <c r="F2111" i="28"/>
  <c r="G2110" i="28"/>
  <c r="F2110" i="28"/>
  <c r="G2109" i="28"/>
  <c r="F2109" i="28"/>
  <c r="G2108" i="28"/>
  <c r="F2108" i="28"/>
  <c r="G2107" i="28"/>
  <c r="F2107" i="28"/>
  <c r="G2106" i="28"/>
  <c r="F2106" i="28"/>
  <c r="G2105" i="28"/>
  <c r="F2105" i="28"/>
  <c r="G2104" i="28"/>
  <c r="F2104" i="28"/>
  <c r="G2103" i="28"/>
  <c r="F2103" i="28"/>
  <c r="G2102" i="28"/>
  <c r="F2102" i="28"/>
  <c r="G2101" i="28"/>
  <c r="F2101" i="28"/>
  <c r="G2100" i="28"/>
  <c r="F2100" i="28"/>
  <c r="G2099" i="28"/>
  <c r="F2099" i="28"/>
  <c r="G2098" i="28"/>
  <c r="F2098" i="28"/>
  <c r="G2097" i="28"/>
  <c r="F2097" i="28"/>
  <c r="G2096" i="28"/>
  <c r="F2096" i="28"/>
  <c r="G2095" i="28"/>
  <c r="F2095" i="28"/>
  <c r="G2094" i="28"/>
  <c r="F2094" i="28"/>
  <c r="G2093" i="28"/>
  <c r="F2093" i="28"/>
  <c r="G2092" i="28"/>
  <c r="F2092" i="28"/>
  <c r="G2091" i="28"/>
  <c r="F2091" i="28"/>
  <c r="G2090" i="28"/>
  <c r="F2090" i="28"/>
  <c r="G2089" i="28"/>
  <c r="F2089" i="28"/>
  <c r="G2088" i="28"/>
  <c r="F2088" i="28"/>
  <c r="G2087" i="28"/>
  <c r="F2087" i="28"/>
  <c r="G2086" i="28"/>
  <c r="F2086" i="28"/>
  <c r="G2085" i="28"/>
  <c r="F2085" i="28"/>
  <c r="G2084" i="28"/>
  <c r="F2084" i="28"/>
  <c r="G2083" i="28"/>
  <c r="F2083" i="28"/>
  <c r="G2082" i="28"/>
  <c r="F2082" i="28"/>
  <c r="G2081" i="28"/>
  <c r="F2081" i="28"/>
  <c r="G2080" i="28"/>
  <c r="F2080" i="28"/>
  <c r="G2079" i="28"/>
  <c r="F2079" i="28"/>
  <c r="G2078" i="28"/>
  <c r="F2078" i="28"/>
  <c r="G2077" i="28"/>
  <c r="F2077" i="28"/>
  <c r="G2076" i="28"/>
  <c r="F2076" i="28"/>
  <c r="G2075" i="28"/>
  <c r="F2075" i="28"/>
  <c r="G2074" i="28"/>
  <c r="F2074" i="28"/>
  <c r="G2073" i="28"/>
  <c r="F2073" i="28"/>
  <c r="G2072" i="28"/>
  <c r="F2072" i="28"/>
  <c r="G2071" i="28"/>
  <c r="F2071" i="28"/>
  <c r="G2070" i="28"/>
  <c r="F2070" i="28"/>
  <c r="G2069" i="28"/>
  <c r="F2069" i="28"/>
  <c r="G2068" i="28"/>
  <c r="F2068" i="28"/>
  <c r="G2067" i="28"/>
  <c r="F2067" i="28"/>
  <c r="G2066" i="28"/>
  <c r="F2066" i="28"/>
  <c r="G2065" i="28"/>
  <c r="F2065" i="28"/>
  <c r="G2064" i="28"/>
  <c r="F2064" i="28"/>
  <c r="G2063" i="28"/>
  <c r="F2063" i="28"/>
  <c r="G2062" i="28"/>
  <c r="F2062" i="28"/>
  <c r="G2061" i="28"/>
  <c r="F2061" i="28"/>
  <c r="G2060" i="28"/>
  <c r="F2060" i="28"/>
  <c r="G2059" i="28"/>
  <c r="F2059" i="28"/>
  <c r="G2058" i="28"/>
  <c r="F2058" i="28"/>
  <c r="G2057" i="28"/>
  <c r="F2057" i="28"/>
  <c r="G2056" i="28"/>
  <c r="F2056" i="28"/>
  <c r="G2055" i="28"/>
  <c r="F2055" i="28"/>
  <c r="G2054" i="28"/>
  <c r="F2054" i="28"/>
  <c r="G2053" i="28"/>
  <c r="F2053" i="28"/>
  <c r="G2052" i="28"/>
  <c r="F2052" i="28"/>
  <c r="G2051" i="28"/>
  <c r="F2051" i="28"/>
  <c r="G2050" i="28"/>
  <c r="F2050" i="28"/>
  <c r="G2049" i="28"/>
  <c r="F2049" i="28"/>
  <c r="G2048" i="28"/>
  <c r="F2048" i="28"/>
  <c r="G2047" i="28"/>
  <c r="F2047" i="28"/>
  <c r="G2046" i="28"/>
  <c r="F2046" i="28"/>
  <c r="G2045" i="28"/>
  <c r="F2045" i="28"/>
  <c r="G2044" i="28"/>
  <c r="F2044" i="28"/>
  <c r="G2043" i="28"/>
  <c r="F2043" i="28"/>
  <c r="G2042" i="28"/>
  <c r="F2042" i="28"/>
  <c r="G2041" i="28"/>
  <c r="F2041" i="28"/>
  <c r="G2040" i="28"/>
  <c r="F2040" i="28"/>
  <c r="G2039" i="28"/>
  <c r="F2039" i="28"/>
  <c r="G2038" i="28"/>
  <c r="F2038" i="28"/>
  <c r="G2037" i="28"/>
  <c r="F2037" i="28"/>
  <c r="G2036" i="28"/>
  <c r="F2036" i="28"/>
  <c r="G2035" i="28"/>
  <c r="F2035" i="28"/>
  <c r="G2034" i="28"/>
  <c r="F2034" i="28"/>
  <c r="G2033" i="28"/>
  <c r="F2033" i="28"/>
  <c r="G2032" i="28"/>
  <c r="F2032" i="28"/>
  <c r="G2031" i="28"/>
  <c r="F2031" i="28"/>
  <c r="G2030" i="28"/>
  <c r="F2030" i="28"/>
  <c r="G2029" i="28"/>
  <c r="F2029" i="28"/>
  <c r="G2028" i="28"/>
  <c r="F2028" i="28"/>
  <c r="G2027" i="28"/>
  <c r="F2027" i="28"/>
  <c r="G2026" i="28"/>
  <c r="F2026" i="28"/>
  <c r="G2025" i="28"/>
  <c r="F2025" i="28"/>
  <c r="G2024" i="28"/>
  <c r="F2024" i="28"/>
  <c r="G2023" i="28"/>
  <c r="F2023" i="28"/>
  <c r="G2022" i="28"/>
  <c r="F2022" i="28"/>
  <c r="G2021" i="28"/>
  <c r="F2021" i="28"/>
  <c r="G2020" i="28"/>
  <c r="F2020" i="28"/>
  <c r="G2019" i="28"/>
  <c r="F2019" i="28"/>
  <c r="G2018" i="28"/>
  <c r="F2018" i="28"/>
  <c r="G2017" i="28"/>
  <c r="F2017" i="28"/>
  <c r="G2016" i="28"/>
  <c r="F2016" i="28"/>
  <c r="G2015" i="28"/>
  <c r="F2015" i="28"/>
  <c r="G2014" i="28"/>
  <c r="F2014" i="28"/>
  <c r="G2013" i="28"/>
  <c r="F2013" i="28"/>
  <c r="G2012" i="28"/>
  <c r="F2012" i="28"/>
  <c r="G2011" i="28"/>
  <c r="F2011" i="28"/>
  <c r="G2010" i="28"/>
  <c r="F2010" i="28"/>
  <c r="G2009" i="28"/>
  <c r="F2009" i="28"/>
  <c r="G2008" i="28"/>
  <c r="F2008" i="28"/>
  <c r="G2007" i="28"/>
  <c r="F2007" i="28"/>
  <c r="G2006" i="28"/>
  <c r="F2006" i="28"/>
  <c r="G2005" i="28"/>
  <c r="F2005" i="28"/>
  <c r="G2004" i="28"/>
  <c r="F2004" i="28"/>
  <c r="G2003" i="28"/>
  <c r="F2003" i="28"/>
  <c r="G2002" i="28"/>
  <c r="F2002" i="28"/>
  <c r="G2001" i="28"/>
  <c r="F2001" i="28"/>
  <c r="G2000" i="28"/>
  <c r="F2000" i="28"/>
  <c r="G1999" i="28"/>
  <c r="F1999" i="28"/>
  <c r="G1998" i="28"/>
  <c r="F1998" i="28"/>
  <c r="G1997" i="28"/>
  <c r="F1997" i="28"/>
  <c r="G1996" i="28"/>
  <c r="F1996" i="28"/>
  <c r="G1995" i="28"/>
  <c r="F1995" i="28"/>
  <c r="G1994" i="28"/>
  <c r="F1994" i="28"/>
  <c r="G1993" i="28"/>
  <c r="F1993" i="28"/>
  <c r="G1992" i="28"/>
  <c r="F1992" i="28"/>
  <c r="G1991" i="28"/>
  <c r="F1991" i="28"/>
  <c r="G1990" i="28"/>
  <c r="F1990" i="28"/>
  <c r="G1989" i="28"/>
  <c r="F1989" i="28"/>
  <c r="G1988" i="28"/>
  <c r="F1988" i="28"/>
  <c r="G1987" i="28"/>
  <c r="F1987" i="28"/>
  <c r="G1986" i="28"/>
  <c r="F1986" i="28"/>
  <c r="G1985" i="28"/>
  <c r="F1985" i="28"/>
  <c r="G1984" i="28"/>
  <c r="F1984" i="28"/>
  <c r="G1983" i="28"/>
  <c r="F1983" i="28"/>
  <c r="G1982" i="28"/>
  <c r="F1982" i="28"/>
  <c r="G1981" i="28"/>
  <c r="F1981" i="28"/>
  <c r="G1980" i="28"/>
  <c r="F1980" i="28"/>
  <c r="G1979" i="28"/>
  <c r="F1979" i="28"/>
  <c r="G1978" i="28"/>
  <c r="F1978" i="28"/>
  <c r="G1977" i="28"/>
  <c r="F1977" i="28"/>
  <c r="G1976" i="28"/>
  <c r="F1976" i="28"/>
  <c r="G1975" i="28"/>
  <c r="F1975" i="28"/>
  <c r="G1974" i="28"/>
  <c r="F1974" i="28"/>
  <c r="G1973" i="28"/>
  <c r="F1973" i="28"/>
  <c r="G1972" i="28"/>
  <c r="F1972" i="28"/>
  <c r="G1971" i="28"/>
  <c r="F1971" i="28"/>
  <c r="G1970" i="28"/>
  <c r="F1970" i="28"/>
  <c r="G1969" i="28"/>
  <c r="F1969" i="28"/>
  <c r="G1968" i="28"/>
  <c r="F1968" i="28"/>
  <c r="G1967" i="28"/>
  <c r="F1967" i="28"/>
  <c r="G1966" i="28"/>
  <c r="F1966" i="28"/>
  <c r="G1965" i="28"/>
  <c r="F1965" i="28"/>
  <c r="G1964" i="28"/>
  <c r="F1964" i="28"/>
  <c r="G1963" i="28"/>
  <c r="F1963" i="28"/>
  <c r="G1962" i="28"/>
  <c r="F1962" i="28"/>
  <c r="G1961" i="28"/>
  <c r="F1961" i="28"/>
  <c r="G1960" i="28"/>
  <c r="F1960" i="28"/>
  <c r="G1959" i="28"/>
  <c r="F1959" i="28"/>
  <c r="G1958" i="28"/>
  <c r="F1958" i="28"/>
  <c r="G1957" i="28"/>
  <c r="F1957" i="28"/>
  <c r="G1956" i="28"/>
  <c r="F1956" i="28"/>
  <c r="G1955" i="28"/>
  <c r="F1955" i="28"/>
  <c r="G1954" i="28"/>
  <c r="F1954" i="28"/>
  <c r="G1953" i="28"/>
  <c r="F1953" i="28"/>
  <c r="G1952" i="28"/>
  <c r="F1952" i="28"/>
  <c r="G1951" i="28"/>
  <c r="F1951" i="28"/>
  <c r="G1950" i="28"/>
  <c r="F1950" i="28"/>
  <c r="G1949" i="28"/>
  <c r="F1949" i="28"/>
  <c r="G1948" i="28"/>
  <c r="F1948" i="28"/>
  <c r="G1947" i="28"/>
  <c r="F1947" i="28"/>
  <c r="G1946" i="28"/>
  <c r="F1946" i="28"/>
  <c r="G1945" i="28"/>
  <c r="F1945" i="28"/>
  <c r="G1944" i="28"/>
  <c r="F1944" i="28"/>
  <c r="G1943" i="28"/>
  <c r="F1943" i="28"/>
  <c r="G1942" i="28"/>
  <c r="F1942" i="28"/>
  <c r="G1941" i="28"/>
  <c r="F1941" i="28"/>
  <c r="G1940" i="28"/>
  <c r="F1940" i="28"/>
  <c r="G1939" i="28"/>
  <c r="F1939" i="28"/>
  <c r="G1938" i="28"/>
  <c r="F1938" i="28"/>
  <c r="G1937" i="28"/>
  <c r="F1937" i="28"/>
  <c r="G1936" i="28"/>
  <c r="F1936" i="28"/>
  <c r="G1935" i="28"/>
  <c r="F1935" i="28"/>
  <c r="G1934" i="28"/>
  <c r="F1934" i="28"/>
  <c r="G1933" i="28"/>
  <c r="F1933" i="28"/>
  <c r="G1932" i="28"/>
  <c r="F1932" i="28"/>
  <c r="G1931" i="28"/>
  <c r="F1931" i="28"/>
  <c r="G1930" i="28"/>
  <c r="F1930" i="28"/>
  <c r="G1929" i="28"/>
  <c r="F1929" i="28"/>
  <c r="G1928" i="28"/>
  <c r="F1928" i="28"/>
  <c r="G1927" i="28"/>
  <c r="F1927" i="28"/>
  <c r="G1926" i="28"/>
  <c r="F1926" i="28"/>
  <c r="G1925" i="28"/>
  <c r="F1925" i="28"/>
  <c r="G1924" i="28"/>
  <c r="F1924" i="28"/>
  <c r="G1923" i="28"/>
  <c r="F1923" i="28"/>
  <c r="G1922" i="28"/>
  <c r="F1922" i="28"/>
  <c r="G1921" i="28"/>
  <c r="F1921" i="28"/>
  <c r="G1920" i="28"/>
  <c r="F1920" i="28"/>
  <c r="G1919" i="28"/>
  <c r="F1919" i="28"/>
  <c r="G1918" i="28"/>
  <c r="F1918" i="28"/>
  <c r="G1917" i="28"/>
  <c r="F1917" i="28"/>
  <c r="G1916" i="28"/>
  <c r="F1916" i="28"/>
  <c r="G1915" i="28"/>
  <c r="F1915" i="28"/>
  <c r="G1914" i="28"/>
  <c r="F1914" i="28"/>
  <c r="G1913" i="28"/>
  <c r="F1913" i="28"/>
  <c r="G1912" i="28"/>
  <c r="F1912" i="28"/>
  <c r="G1911" i="28"/>
  <c r="F1911" i="28"/>
  <c r="G1910" i="28"/>
  <c r="F1910" i="28"/>
  <c r="G1909" i="28"/>
  <c r="F1909" i="28"/>
  <c r="G1908" i="28"/>
  <c r="F1908" i="28"/>
  <c r="G1907" i="28"/>
  <c r="F1907" i="28"/>
  <c r="G1906" i="28"/>
  <c r="F1906" i="28"/>
  <c r="G1905" i="28"/>
  <c r="F1905" i="28"/>
  <c r="G1904" i="28"/>
  <c r="F1904" i="28"/>
  <c r="G1903" i="28"/>
  <c r="F1903" i="28"/>
  <c r="G1902" i="28"/>
  <c r="F1902" i="28"/>
  <c r="G1901" i="28"/>
  <c r="F1901" i="28"/>
  <c r="G1900" i="28"/>
  <c r="F1900" i="28"/>
  <c r="G1899" i="28"/>
  <c r="F1899" i="28"/>
  <c r="G1898" i="28"/>
  <c r="F1898" i="28"/>
  <c r="G1897" i="28"/>
  <c r="F1897" i="28"/>
  <c r="G1896" i="28"/>
  <c r="F1896" i="28"/>
  <c r="G1895" i="28"/>
  <c r="F1895" i="28"/>
  <c r="G1894" i="28"/>
  <c r="F1894" i="28"/>
  <c r="G1893" i="28"/>
  <c r="F1893" i="28"/>
  <c r="G1892" i="28"/>
  <c r="F1892" i="28"/>
  <c r="G1891" i="28"/>
  <c r="F1891" i="28"/>
  <c r="G1890" i="28"/>
  <c r="F1890" i="28"/>
  <c r="G1889" i="28"/>
  <c r="F1889" i="28"/>
  <c r="G1888" i="28"/>
  <c r="F1888" i="28"/>
  <c r="G1887" i="28"/>
  <c r="F1887" i="28"/>
  <c r="G1886" i="28"/>
  <c r="F1886" i="28"/>
  <c r="G1885" i="28"/>
  <c r="F1885" i="28"/>
  <c r="G1884" i="28"/>
  <c r="F1884" i="28"/>
  <c r="G1883" i="28"/>
  <c r="F1883" i="28"/>
  <c r="G1882" i="28"/>
  <c r="F1882" i="28"/>
  <c r="G1881" i="28"/>
  <c r="F1881" i="28"/>
  <c r="G1880" i="28"/>
  <c r="F1880" i="28"/>
  <c r="G1879" i="28"/>
  <c r="F1879" i="28"/>
  <c r="G1878" i="28"/>
  <c r="F1878" i="28"/>
  <c r="G1877" i="28"/>
  <c r="F1877" i="28"/>
  <c r="G1876" i="28"/>
  <c r="F1876" i="28"/>
  <c r="G1875" i="28"/>
  <c r="F1875" i="28"/>
  <c r="G1874" i="28"/>
  <c r="F1874" i="28"/>
  <c r="G1873" i="28"/>
  <c r="F1873" i="28"/>
  <c r="G1872" i="28"/>
  <c r="F1872" i="28"/>
  <c r="G1871" i="28"/>
  <c r="F1871" i="28"/>
  <c r="G1870" i="28"/>
  <c r="F1870" i="28"/>
  <c r="G1869" i="28"/>
  <c r="F1869" i="28"/>
  <c r="G1868" i="28"/>
  <c r="F1868" i="28"/>
  <c r="G1867" i="28"/>
  <c r="F1867" i="28"/>
  <c r="G1866" i="28"/>
  <c r="F1866" i="28"/>
  <c r="G1865" i="28"/>
  <c r="F1865" i="28"/>
  <c r="G1864" i="28"/>
  <c r="F1864" i="28"/>
  <c r="G1863" i="28"/>
  <c r="F1863" i="28"/>
  <c r="G1862" i="28"/>
  <c r="F1862" i="28"/>
  <c r="G1861" i="28"/>
  <c r="F1861" i="28"/>
  <c r="G1860" i="28"/>
  <c r="F1860" i="28"/>
  <c r="G1859" i="28"/>
  <c r="F1859" i="28"/>
  <c r="G1858" i="28"/>
  <c r="F1858" i="28"/>
  <c r="G1857" i="28"/>
  <c r="F1857" i="28"/>
  <c r="G1856" i="28"/>
  <c r="F1856" i="28"/>
  <c r="G1855" i="28"/>
  <c r="F1855" i="28"/>
  <c r="G1854" i="28"/>
  <c r="F1854" i="28"/>
  <c r="G1853" i="28"/>
  <c r="F1853" i="28"/>
  <c r="G1852" i="28"/>
  <c r="F1852" i="28"/>
  <c r="G1851" i="28"/>
  <c r="F1851" i="28"/>
  <c r="G1850" i="28"/>
  <c r="F1850" i="28"/>
  <c r="G1849" i="28"/>
  <c r="F1849" i="28"/>
  <c r="G1848" i="28"/>
  <c r="F1848" i="28"/>
  <c r="G1847" i="28"/>
  <c r="F1847" i="28"/>
  <c r="G1846" i="28"/>
  <c r="F1846" i="28"/>
  <c r="G1845" i="28"/>
  <c r="F1845" i="28"/>
  <c r="G1844" i="28"/>
  <c r="F1844" i="28"/>
  <c r="G1843" i="28"/>
  <c r="F1843" i="28"/>
  <c r="G1842" i="28"/>
  <c r="F1842" i="28"/>
  <c r="G1841" i="28"/>
  <c r="F1841" i="28"/>
  <c r="G1840" i="28"/>
  <c r="F1840" i="28"/>
  <c r="G1839" i="28"/>
  <c r="F1839" i="28"/>
  <c r="G1838" i="28"/>
  <c r="F1838" i="28"/>
  <c r="G1837" i="28"/>
  <c r="F1837" i="28"/>
  <c r="G1836" i="28"/>
  <c r="F1836" i="28"/>
  <c r="G1835" i="28"/>
  <c r="F1835" i="28"/>
  <c r="G1834" i="28"/>
  <c r="F1834" i="28"/>
  <c r="G1833" i="28"/>
  <c r="F1833" i="28"/>
  <c r="G1832" i="28"/>
  <c r="F1832" i="28"/>
  <c r="G1831" i="28"/>
  <c r="F1831" i="28"/>
  <c r="G1830" i="28"/>
  <c r="F1830" i="28"/>
  <c r="G1829" i="28"/>
  <c r="F1829" i="28"/>
  <c r="G1828" i="28"/>
  <c r="F1828" i="28"/>
  <c r="G1827" i="28"/>
  <c r="F1827" i="28"/>
  <c r="G1826" i="28"/>
  <c r="F1826" i="28"/>
  <c r="G1825" i="28"/>
  <c r="F1825" i="28"/>
  <c r="G1824" i="28"/>
  <c r="F1824" i="28"/>
  <c r="G1823" i="28"/>
  <c r="F1823" i="28"/>
  <c r="G1822" i="28"/>
  <c r="F1822" i="28"/>
  <c r="G1821" i="28"/>
  <c r="F1821" i="28"/>
  <c r="G1820" i="28"/>
  <c r="F1820" i="28"/>
  <c r="G1819" i="28"/>
  <c r="F1819" i="28"/>
  <c r="G1818" i="28"/>
  <c r="F1818" i="28"/>
  <c r="G1817" i="28"/>
  <c r="F1817" i="28"/>
  <c r="G1816" i="28"/>
  <c r="F1816" i="28"/>
  <c r="G1815" i="28"/>
  <c r="F1815" i="28"/>
  <c r="G1814" i="28"/>
  <c r="F1814" i="28"/>
  <c r="G1813" i="28"/>
  <c r="F1813" i="28"/>
  <c r="G1812" i="28"/>
  <c r="F1812" i="28"/>
  <c r="G1811" i="28"/>
  <c r="F1811" i="28"/>
  <c r="G1810" i="28"/>
  <c r="F1810" i="28"/>
  <c r="G1809" i="28"/>
  <c r="F1809" i="28"/>
  <c r="G1808" i="28"/>
  <c r="F1808" i="28"/>
  <c r="G1807" i="28"/>
  <c r="F1807" i="28"/>
  <c r="G1806" i="28"/>
  <c r="F1806" i="28"/>
  <c r="G1805" i="28"/>
  <c r="F1805" i="28"/>
  <c r="G1804" i="28"/>
  <c r="F1804" i="28"/>
  <c r="G1803" i="28"/>
  <c r="F1803" i="28"/>
  <c r="G1802" i="28"/>
  <c r="F1802" i="28"/>
  <c r="G1801" i="28"/>
  <c r="F1801" i="28"/>
  <c r="G1800" i="28"/>
  <c r="F1800" i="28"/>
  <c r="G1799" i="28"/>
  <c r="F1799" i="28"/>
  <c r="G1798" i="28"/>
  <c r="F1798" i="28"/>
  <c r="G1797" i="28"/>
  <c r="F1797" i="28"/>
  <c r="G1796" i="28"/>
  <c r="F1796" i="28"/>
  <c r="G1795" i="28"/>
  <c r="F1795" i="28"/>
  <c r="G1794" i="28"/>
  <c r="F1794" i="28"/>
  <c r="G1793" i="28"/>
  <c r="F1793" i="28"/>
  <c r="G1792" i="28"/>
  <c r="F1792" i="28"/>
  <c r="G1791" i="28"/>
  <c r="F1791" i="28"/>
  <c r="G1790" i="28"/>
  <c r="F1790" i="28"/>
  <c r="G1789" i="28"/>
  <c r="F1789" i="28"/>
  <c r="G1788" i="28"/>
  <c r="F1788" i="28"/>
  <c r="G1787" i="28"/>
  <c r="F1787" i="28"/>
  <c r="G1786" i="28"/>
  <c r="F1786" i="28"/>
  <c r="G1785" i="28"/>
  <c r="F1785" i="28"/>
  <c r="G1784" i="28"/>
  <c r="F1784" i="28"/>
  <c r="G1783" i="28"/>
  <c r="F1783" i="28"/>
  <c r="G1782" i="28"/>
  <c r="F1782" i="28"/>
  <c r="G1781" i="28"/>
  <c r="F1781" i="28"/>
  <c r="G1780" i="28"/>
  <c r="F1780" i="28"/>
  <c r="G1779" i="28"/>
  <c r="F1779" i="28"/>
  <c r="G1778" i="28"/>
  <c r="F1778" i="28"/>
  <c r="G1777" i="28"/>
  <c r="F1777" i="28"/>
  <c r="G1776" i="28"/>
  <c r="F1776" i="28"/>
  <c r="G1775" i="28"/>
  <c r="F1775" i="28"/>
  <c r="G1774" i="28"/>
  <c r="F1774" i="28"/>
  <c r="G1773" i="28"/>
  <c r="F1773" i="28"/>
  <c r="G1772" i="28"/>
  <c r="F1772" i="28"/>
  <c r="G1771" i="28"/>
  <c r="F1771" i="28"/>
  <c r="G1770" i="28"/>
  <c r="F1770" i="28"/>
  <c r="G1769" i="28"/>
  <c r="F1769" i="28"/>
  <c r="G1768" i="28"/>
  <c r="F1768" i="28"/>
  <c r="G1767" i="28"/>
  <c r="F1767" i="28"/>
  <c r="G1766" i="28"/>
  <c r="F1766" i="28"/>
  <c r="G1765" i="28"/>
  <c r="F1765" i="28"/>
  <c r="G1764" i="28"/>
  <c r="F1764" i="28"/>
  <c r="G1763" i="28"/>
  <c r="F1763" i="28"/>
  <c r="G1762" i="28"/>
  <c r="F1762" i="28"/>
  <c r="G1761" i="28"/>
  <c r="F1761" i="28"/>
  <c r="G1760" i="28"/>
  <c r="F1760" i="28"/>
  <c r="G1759" i="28"/>
  <c r="F1759" i="28"/>
  <c r="G1758" i="28"/>
  <c r="F1758" i="28"/>
  <c r="G1757" i="28"/>
  <c r="F1757" i="28"/>
  <c r="G1756" i="28"/>
  <c r="F1756" i="28"/>
  <c r="G1755" i="28"/>
  <c r="F1755" i="28"/>
  <c r="G1754" i="28"/>
  <c r="F1754" i="28"/>
  <c r="G1753" i="28"/>
  <c r="F1753" i="28"/>
  <c r="G1752" i="28"/>
  <c r="F1752" i="28"/>
  <c r="G1751" i="28"/>
  <c r="F1751" i="28"/>
  <c r="G1750" i="28"/>
  <c r="F1750" i="28"/>
  <c r="G1749" i="28"/>
  <c r="F1749" i="28"/>
  <c r="G1748" i="28"/>
  <c r="F1748" i="28"/>
  <c r="G1747" i="28"/>
  <c r="F1747" i="28"/>
  <c r="G1746" i="28"/>
  <c r="F1746" i="28"/>
  <c r="G1745" i="28"/>
  <c r="F1745" i="28"/>
  <c r="G1744" i="28"/>
  <c r="F1744" i="28"/>
  <c r="G1743" i="28"/>
  <c r="F1743" i="28"/>
  <c r="G1742" i="28"/>
  <c r="F1742" i="28"/>
  <c r="G1741" i="28"/>
  <c r="F1741" i="28"/>
  <c r="G1740" i="28"/>
  <c r="F1740" i="28"/>
  <c r="G1739" i="28"/>
  <c r="F1739" i="28"/>
  <c r="G1738" i="28"/>
  <c r="F1738" i="28"/>
  <c r="G1737" i="28"/>
  <c r="F1737" i="28"/>
  <c r="G1736" i="28"/>
  <c r="F1736" i="28"/>
  <c r="G1735" i="28"/>
  <c r="F1735" i="28"/>
  <c r="G1734" i="28"/>
  <c r="F1734" i="28"/>
  <c r="G1733" i="28"/>
  <c r="F1733" i="28"/>
  <c r="G1732" i="28"/>
  <c r="F1732" i="28"/>
  <c r="G1731" i="28"/>
  <c r="F1731" i="28"/>
  <c r="G1730" i="28"/>
  <c r="F1730" i="28"/>
  <c r="G1729" i="28"/>
  <c r="F1729" i="28"/>
  <c r="G1728" i="28"/>
  <c r="F1728" i="28"/>
  <c r="G1727" i="28"/>
  <c r="F1727" i="28"/>
  <c r="G1726" i="28"/>
  <c r="F1726" i="28"/>
  <c r="G1725" i="28"/>
  <c r="F1725" i="28"/>
  <c r="G1724" i="28"/>
  <c r="F1724" i="28"/>
  <c r="G1723" i="28"/>
  <c r="F1723" i="28"/>
  <c r="G1722" i="28"/>
  <c r="F1722" i="28"/>
  <c r="G1721" i="28"/>
  <c r="F1721" i="28"/>
  <c r="G1720" i="28"/>
  <c r="F1720" i="28"/>
  <c r="G1719" i="28"/>
  <c r="F1719" i="28"/>
  <c r="G1718" i="28"/>
  <c r="F1718" i="28"/>
  <c r="G1717" i="28"/>
  <c r="F1717" i="28"/>
  <c r="G1716" i="28"/>
  <c r="F1716" i="28"/>
  <c r="G1715" i="28"/>
  <c r="F1715" i="28"/>
  <c r="G1714" i="28"/>
  <c r="F1714" i="28"/>
  <c r="G1713" i="28"/>
  <c r="F1713" i="28"/>
  <c r="G1712" i="28"/>
  <c r="F1712" i="28"/>
  <c r="G1711" i="28"/>
  <c r="F1711" i="28"/>
  <c r="G1710" i="28"/>
  <c r="F1710" i="28"/>
  <c r="G1709" i="28"/>
  <c r="F1709" i="28"/>
  <c r="G1708" i="28"/>
  <c r="F1708" i="28"/>
  <c r="G1707" i="28"/>
  <c r="F1707" i="28"/>
  <c r="G1706" i="28"/>
  <c r="F1706" i="28"/>
  <c r="G1705" i="28"/>
  <c r="F1705" i="28"/>
  <c r="G1704" i="28"/>
  <c r="F1704" i="28"/>
  <c r="G1703" i="28"/>
  <c r="F1703" i="28"/>
  <c r="G1702" i="28"/>
  <c r="F1702" i="28"/>
  <c r="G1701" i="28"/>
  <c r="F1701" i="28"/>
  <c r="G1700" i="28"/>
  <c r="F1700" i="28"/>
  <c r="G1699" i="28"/>
  <c r="F1699" i="28"/>
  <c r="G1698" i="28"/>
  <c r="F1698" i="28"/>
  <c r="G1697" i="28"/>
  <c r="F1697" i="28"/>
  <c r="G1696" i="28"/>
  <c r="F1696" i="28"/>
  <c r="G1695" i="28"/>
  <c r="F1695" i="28"/>
  <c r="G1694" i="28"/>
  <c r="F1694" i="28"/>
  <c r="G1693" i="28"/>
  <c r="F1693" i="28"/>
  <c r="G1692" i="28"/>
  <c r="F1692" i="28"/>
  <c r="G1691" i="28"/>
  <c r="F1691" i="28"/>
  <c r="G1690" i="28"/>
  <c r="F1690" i="28"/>
  <c r="G1689" i="28"/>
  <c r="F1689" i="28"/>
  <c r="G1688" i="28"/>
  <c r="F1688" i="28"/>
  <c r="G1687" i="28"/>
  <c r="F1687" i="28"/>
  <c r="G1686" i="28"/>
  <c r="F1686" i="28"/>
  <c r="G1685" i="28"/>
  <c r="F1685" i="28"/>
  <c r="G1684" i="28"/>
  <c r="F1684" i="28"/>
  <c r="G1683" i="28"/>
  <c r="F1683" i="28"/>
  <c r="G1682" i="28"/>
  <c r="F1682" i="28"/>
  <c r="G1681" i="28"/>
  <c r="F1681" i="28"/>
  <c r="G1680" i="28"/>
  <c r="F1680" i="28"/>
  <c r="G1679" i="28"/>
  <c r="F1679" i="28"/>
  <c r="G1678" i="28"/>
  <c r="F1678" i="28"/>
  <c r="G1677" i="28"/>
  <c r="F1677" i="28"/>
  <c r="G1676" i="28"/>
  <c r="F1676" i="28"/>
  <c r="G1675" i="28"/>
  <c r="F1675" i="28"/>
  <c r="G1674" i="28"/>
  <c r="F1674" i="28"/>
  <c r="G1673" i="28"/>
  <c r="F1673" i="28"/>
  <c r="G1672" i="28"/>
  <c r="F1672" i="28"/>
  <c r="G1671" i="28"/>
  <c r="F1671" i="28"/>
  <c r="G1670" i="28"/>
  <c r="F1670" i="28"/>
  <c r="G1669" i="28"/>
  <c r="F1669" i="28"/>
  <c r="G1668" i="28"/>
  <c r="F1668" i="28"/>
  <c r="G1667" i="28"/>
  <c r="F1667" i="28"/>
  <c r="G1666" i="28"/>
  <c r="F1666" i="28"/>
  <c r="G1665" i="28"/>
  <c r="F1665" i="28"/>
  <c r="G1664" i="28"/>
  <c r="F1664" i="28"/>
  <c r="G1663" i="28"/>
  <c r="F1663" i="28"/>
  <c r="G1662" i="28"/>
  <c r="F1662" i="28"/>
  <c r="G1661" i="28"/>
  <c r="F1661" i="28"/>
  <c r="G1660" i="28"/>
  <c r="F1660" i="28"/>
  <c r="G1659" i="28"/>
  <c r="F1659" i="28"/>
  <c r="G1658" i="28"/>
  <c r="F1658" i="28"/>
  <c r="G1657" i="28"/>
  <c r="F1657" i="28"/>
  <c r="G1656" i="28"/>
  <c r="F1656" i="28"/>
  <c r="G1655" i="28"/>
  <c r="F1655" i="28"/>
  <c r="G1654" i="28"/>
  <c r="F1654" i="28"/>
  <c r="G1653" i="28"/>
  <c r="F1653" i="28"/>
  <c r="G1652" i="28"/>
  <c r="F1652" i="28"/>
  <c r="G1651" i="28"/>
  <c r="F1651" i="28"/>
  <c r="G1650" i="28"/>
  <c r="F1650" i="28"/>
  <c r="G1649" i="28"/>
  <c r="F1649" i="28"/>
  <c r="G1648" i="28"/>
  <c r="F1648" i="28"/>
  <c r="G1647" i="28"/>
  <c r="F1647" i="28"/>
  <c r="G1646" i="28"/>
  <c r="F1646" i="28"/>
  <c r="G1645" i="28"/>
  <c r="F1645" i="28"/>
  <c r="G1644" i="28"/>
  <c r="F1644" i="28"/>
  <c r="G1643" i="28"/>
  <c r="F1643" i="28"/>
  <c r="G1642" i="28"/>
  <c r="F1642" i="28"/>
  <c r="G1641" i="28"/>
  <c r="F1641" i="28"/>
  <c r="G1640" i="28"/>
  <c r="F1640" i="28"/>
  <c r="G1639" i="28"/>
  <c r="F1639" i="28"/>
  <c r="G1638" i="28"/>
  <c r="F1638" i="28"/>
  <c r="G1637" i="28"/>
  <c r="F1637" i="28"/>
  <c r="G1636" i="28"/>
  <c r="F1636" i="28"/>
  <c r="G1635" i="28"/>
  <c r="F1635" i="28"/>
  <c r="G1634" i="28"/>
  <c r="F1634" i="28"/>
  <c r="G1633" i="28"/>
  <c r="F1633" i="28"/>
  <c r="G1632" i="28"/>
  <c r="F1632" i="28"/>
  <c r="G1631" i="28"/>
  <c r="F1631" i="28"/>
  <c r="G1630" i="28"/>
  <c r="F1630" i="28"/>
  <c r="G1629" i="28"/>
  <c r="F1629" i="28"/>
  <c r="G1628" i="28"/>
  <c r="F1628" i="28"/>
  <c r="G1627" i="28"/>
  <c r="F1627" i="28"/>
  <c r="G1626" i="28"/>
  <c r="F1626" i="28"/>
  <c r="G1625" i="28"/>
  <c r="F1625" i="28"/>
  <c r="G1624" i="28"/>
  <c r="F1624" i="28"/>
  <c r="G1623" i="28"/>
  <c r="F1623" i="28"/>
  <c r="G1622" i="28"/>
  <c r="F1622" i="28"/>
  <c r="G1621" i="28"/>
  <c r="F1621" i="28"/>
  <c r="G1620" i="28"/>
  <c r="F1620" i="28"/>
  <c r="G1619" i="28"/>
  <c r="F1619" i="28"/>
  <c r="G1618" i="28"/>
  <c r="F1618" i="28"/>
  <c r="G1617" i="28"/>
  <c r="F1617" i="28"/>
  <c r="G1616" i="28"/>
  <c r="F1616" i="28"/>
  <c r="G1615" i="28"/>
  <c r="F1615" i="28"/>
  <c r="G1614" i="28"/>
  <c r="F1614" i="28"/>
  <c r="G1613" i="28"/>
  <c r="F1613" i="28"/>
  <c r="G1612" i="28"/>
  <c r="F1612" i="28"/>
  <c r="G1611" i="28"/>
  <c r="F1611" i="28"/>
  <c r="G1610" i="28"/>
  <c r="F1610" i="28"/>
  <c r="G1609" i="28"/>
  <c r="F1609" i="28"/>
  <c r="G1608" i="28"/>
  <c r="F1608" i="28"/>
  <c r="G1607" i="28"/>
  <c r="F1607" i="28"/>
  <c r="G1606" i="28"/>
  <c r="F1606" i="28"/>
  <c r="G1605" i="28"/>
  <c r="F1605" i="28"/>
  <c r="G1604" i="28"/>
  <c r="F1604" i="28"/>
  <c r="G1603" i="28"/>
  <c r="F1603" i="28"/>
  <c r="G1602" i="28"/>
  <c r="F1602" i="28"/>
  <c r="G1601" i="28"/>
  <c r="F1601" i="28"/>
  <c r="G1600" i="28"/>
  <c r="F1600" i="28"/>
  <c r="G1599" i="28"/>
  <c r="F1599" i="28"/>
  <c r="G1598" i="28"/>
  <c r="F1598" i="28"/>
  <c r="G1597" i="28"/>
  <c r="F1597" i="28"/>
  <c r="G1596" i="28"/>
  <c r="F1596" i="28"/>
  <c r="G1595" i="28"/>
  <c r="F1595" i="28"/>
  <c r="G1594" i="28"/>
  <c r="F1594" i="28"/>
  <c r="G1593" i="28"/>
  <c r="F1593" i="28"/>
  <c r="G1592" i="28"/>
  <c r="F1592" i="28"/>
  <c r="G1591" i="28"/>
  <c r="F1591" i="28"/>
  <c r="G1590" i="28"/>
  <c r="F1590" i="28"/>
  <c r="G1589" i="28"/>
  <c r="F1589" i="28"/>
  <c r="G1588" i="28"/>
  <c r="F1588" i="28"/>
  <c r="G1587" i="28"/>
  <c r="F1587" i="28"/>
  <c r="G1586" i="28"/>
  <c r="F1586" i="28"/>
  <c r="G1585" i="28"/>
  <c r="F1585" i="28"/>
  <c r="G1584" i="28"/>
  <c r="F1584" i="28"/>
  <c r="G1583" i="28"/>
  <c r="F1583" i="28"/>
  <c r="G1582" i="28"/>
  <c r="F1582" i="28"/>
  <c r="G1581" i="28"/>
  <c r="F1581" i="28"/>
  <c r="G1580" i="28"/>
  <c r="F1580" i="28"/>
  <c r="G1579" i="28"/>
  <c r="F1579" i="28"/>
  <c r="G1578" i="28"/>
  <c r="F1578" i="28"/>
  <c r="G1577" i="28"/>
  <c r="F1577" i="28"/>
  <c r="G1576" i="28"/>
  <c r="F1576" i="28"/>
  <c r="G1575" i="28"/>
  <c r="F1575" i="28"/>
  <c r="G1574" i="28"/>
  <c r="F1574" i="28"/>
  <c r="G1573" i="28"/>
  <c r="F1573" i="28"/>
  <c r="G1572" i="28"/>
  <c r="F1572" i="28"/>
  <c r="G1571" i="28"/>
  <c r="F1571" i="28"/>
  <c r="G1570" i="28"/>
  <c r="F1570" i="28"/>
  <c r="G1569" i="28"/>
  <c r="F1569" i="28"/>
  <c r="G1568" i="28"/>
  <c r="F1568" i="28"/>
  <c r="G1567" i="28"/>
  <c r="F1567" i="28"/>
  <c r="G1566" i="28"/>
  <c r="F1566" i="28"/>
  <c r="G1565" i="28"/>
  <c r="F1565" i="28"/>
  <c r="G1564" i="28"/>
  <c r="F1564" i="28"/>
  <c r="G1563" i="28"/>
  <c r="F1563" i="28"/>
  <c r="G1562" i="28"/>
  <c r="F1562" i="28"/>
  <c r="G1561" i="28"/>
  <c r="F1561" i="28"/>
  <c r="G1560" i="28"/>
  <c r="F1560" i="28"/>
  <c r="G1559" i="28"/>
  <c r="F1559" i="28"/>
  <c r="G1558" i="28"/>
  <c r="F1558" i="28"/>
  <c r="G1557" i="28"/>
  <c r="F1557" i="28"/>
  <c r="G1556" i="28"/>
  <c r="F1556" i="28"/>
  <c r="G1555" i="28"/>
  <c r="F1555" i="28"/>
  <c r="G1554" i="28"/>
  <c r="F1554" i="28"/>
  <c r="G1553" i="28"/>
  <c r="F1553" i="28"/>
  <c r="G1552" i="28"/>
  <c r="F1552" i="28"/>
  <c r="G1551" i="28"/>
  <c r="F1551" i="28"/>
  <c r="G1550" i="28"/>
  <c r="F1550" i="28"/>
  <c r="G1549" i="28"/>
  <c r="F1549" i="28"/>
  <c r="G1548" i="28"/>
  <c r="F1548" i="28"/>
  <c r="G1547" i="28"/>
  <c r="F1547" i="28"/>
  <c r="G1546" i="28"/>
  <c r="F1546" i="28"/>
  <c r="G1545" i="28"/>
  <c r="F1545" i="28"/>
  <c r="G1544" i="28"/>
  <c r="F1544" i="28"/>
  <c r="G1543" i="28"/>
  <c r="F1543" i="28"/>
  <c r="G1542" i="28"/>
  <c r="F1542" i="28"/>
  <c r="G1541" i="28"/>
  <c r="F1541" i="28"/>
  <c r="G1540" i="28"/>
  <c r="F1540" i="28"/>
  <c r="G1539" i="28"/>
  <c r="F1539" i="28"/>
  <c r="G1538" i="28"/>
  <c r="F1538" i="28"/>
  <c r="G1537" i="28"/>
  <c r="F1537" i="28"/>
  <c r="G1536" i="28"/>
  <c r="F1536" i="28"/>
  <c r="G1535" i="28"/>
  <c r="F1535" i="28"/>
  <c r="G1534" i="28"/>
  <c r="F1534" i="28"/>
  <c r="G1533" i="28"/>
  <c r="F1533" i="28"/>
  <c r="G1532" i="28"/>
  <c r="F1532" i="28"/>
  <c r="G1531" i="28"/>
  <c r="F1531" i="28"/>
  <c r="G1530" i="28"/>
  <c r="F1530" i="28"/>
  <c r="G1529" i="28"/>
  <c r="F1529" i="28"/>
  <c r="G1528" i="28"/>
  <c r="F1528" i="28"/>
  <c r="G1527" i="28"/>
  <c r="F1527" i="28"/>
  <c r="G1526" i="28"/>
  <c r="F1526" i="28"/>
  <c r="G1525" i="28"/>
  <c r="F1525" i="28"/>
  <c r="G1524" i="28"/>
  <c r="F1524" i="28"/>
  <c r="G1523" i="28"/>
  <c r="F1523" i="28"/>
  <c r="G1522" i="28"/>
  <c r="F1522" i="28"/>
  <c r="G1521" i="28"/>
  <c r="F1521" i="28"/>
  <c r="G1520" i="28"/>
  <c r="F1520" i="28"/>
  <c r="G1519" i="28"/>
  <c r="F1519" i="28"/>
  <c r="G1518" i="28"/>
  <c r="F1518" i="28"/>
  <c r="G1517" i="28"/>
  <c r="F1517" i="28"/>
  <c r="G1516" i="28"/>
  <c r="F1516" i="28"/>
  <c r="G1515" i="28"/>
  <c r="F1515" i="28"/>
  <c r="G1514" i="28"/>
  <c r="F1514" i="28"/>
  <c r="G1513" i="28"/>
  <c r="F1513" i="28"/>
  <c r="G1512" i="28"/>
  <c r="F1512" i="28"/>
  <c r="G1511" i="28"/>
  <c r="F1511" i="28"/>
  <c r="G1510" i="28"/>
  <c r="F1510" i="28"/>
  <c r="G1509" i="28"/>
  <c r="F1509" i="28"/>
  <c r="G1508" i="28"/>
  <c r="F1508" i="28"/>
  <c r="G1507" i="28"/>
  <c r="F1507" i="28"/>
  <c r="G1506" i="28"/>
  <c r="F1506" i="28"/>
  <c r="G1505" i="28"/>
  <c r="F1505" i="28"/>
  <c r="G1504" i="28"/>
  <c r="F1504" i="28"/>
  <c r="G1503" i="28"/>
  <c r="F1503" i="28"/>
  <c r="G1502" i="28"/>
  <c r="F1502" i="28"/>
  <c r="G1501" i="28"/>
  <c r="F1501" i="28"/>
  <c r="G1500" i="28"/>
  <c r="F1500" i="28"/>
  <c r="G1499" i="28"/>
  <c r="F1499" i="28"/>
  <c r="G1498" i="28"/>
  <c r="F1498" i="28"/>
  <c r="G1497" i="28"/>
  <c r="F1497" i="28"/>
  <c r="G1496" i="28"/>
  <c r="F1496" i="28"/>
  <c r="G1495" i="28"/>
  <c r="F1495" i="28"/>
  <c r="G1494" i="28"/>
  <c r="F1494" i="28"/>
  <c r="G1493" i="28"/>
  <c r="F1493" i="28"/>
  <c r="G1492" i="28"/>
  <c r="F1492" i="28"/>
  <c r="G1491" i="28"/>
  <c r="F1491" i="28"/>
  <c r="G1490" i="28"/>
  <c r="F1490" i="28"/>
  <c r="G1489" i="28"/>
  <c r="F1489" i="28"/>
  <c r="G1488" i="28"/>
  <c r="F1488" i="28"/>
  <c r="G1487" i="28"/>
  <c r="F1487" i="28"/>
  <c r="G1486" i="28"/>
  <c r="F1486" i="28"/>
  <c r="G1485" i="28"/>
  <c r="F1485" i="28"/>
  <c r="G1484" i="28"/>
  <c r="F1484" i="28"/>
  <c r="G1483" i="28"/>
  <c r="F1483" i="28"/>
  <c r="G1482" i="28"/>
  <c r="F1482" i="28"/>
  <c r="G1481" i="28"/>
  <c r="F1481" i="28"/>
  <c r="G1480" i="28"/>
  <c r="F1480" i="28"/>
  <c r="G1479" i="28"/>
  <c r="F1479" i="28"/>
  <c r="G1478" i="28"/>
  <c r="F1478" i="28"/>
  <c r="G1477" i="28"/>
  <c r="F1477" i="28"/>
  <c r="G1476" i="28"/>
  <c r="F1476" i="28"/>
  <c r="G1475" i="28"/>
  <c r="F1475" i="28"/>
  <c r="G1474" i="28"/>
  <c r="F1474" i="28"/>
  <c r="G1473" i="28"/>
  <c r="F1473" i="28"/>
  <c r="G1472" i="28"/>
  <c r="F1472" i="28"/>
  <c r="G1471" i="28"/>
  <c r="F1471" i="28"/>
  <c r="G1470" i="28"/>
  <c r="F1470" i="28"/>
  <c r="G1469" i="28"/>
  <c r="F1469" i="28"/>
  <c r="G1468" i="28"/>
  <c r="F1468" i="28"/>
  <c r="G1467" i="28"/>
  <c r="F1467" i="28"/>
  <c r="G1466" i="28"/>
  <c r="F1466" i="28"/>
  <c r="G1465" i="28"/>
  <c r="F1465" i="28"/>
  <c r="G1464" i="28"/>
  <c r="F1464" i="28"/>
  <c r="G1463" i="28"/>
  <c r="F1463" i="28"/>
  <c r="G1462" i="28"/>
  <c r="F1462" i="28"/>
  <c r="G1461" i="28"/>
  <c r="F1461" i="28"/>
  <c r="G1460" i="28"/>
  <c r="F1460" i="28"/>
  <c r="G1459" i="28"/>
  <c r="F1459" i="28"/>
  <c r="G1458" i="28"/>
  <c r="F1458" i="28"/>
  <c r="G1457" i="28"/>
  <c r="F1457" i="28"/>
  <c r="G1456" i="28"/>
  <c r="F1456" i="28"/>
  <c r="G1455" i="28"/>
  <c r="F1455" i="28"/>
  <c r="G1454" i="28"/>
  <c r="F1454" i="28"/>
  <c r="G1453" i="28"/>
  <c r="F1453" i="28"/>
  <c r="G1452" i="28"/>
  <c r="F1452" i="28"/>
  <c r="G1451" i="28"/>
  <c r="F1451" i="28"/>
  <c r="G1450" i="28"/>
  <c r="F1450" i="28"/>
  <c r="G1449" i="28"/>
  <c r="F1449" i="28"/>
  <c r="G1448" i="28"/>
  <c r="F1448" i="28"/>
  <c r="G1447" i="28"/>
  <c r="F1447" i="28"/>
  <c r="G1446" i="28"/>
  <c r="F1446" i="28"/>
  <c r="G1445" i="28"/>
  <c r="F1445" i="28"/>
  <c r="G1444" i="28"/>
  <c r="F1444" i="28"/>
  <c r="G1443" i="28"/>
  <c r="F1443" i="28"/>
  <c r="G1442" i="28"/>
  <c r="F1442" i="28"/>
  <c r="G1441" i="28"/>
  <c r="F1441" i="28"/>
  <c r="G1440" i="28"/>
  <c r="F1440" i="28"/>
  <c r="G1439" i="28"/>
  <c r="F1439" i="28"/>
  <c r="G1438" i="28"/>
  <c r="F1438" i="28"/>
  <c r="G1437" i="28"/>
  <c r="F1437" i="28"/>
  <c r="G1436" i="28"/>
  <c r="F1436" i="28"/>
  <c r="G1435" i="28"/>
  <c r="F1435" i="28"/>
  <c r="G1434" i="28"/>
  <c r="F1434" i="28"/>
  <c r="G1433" i="28"/>
  <c r="F1433" i="28"/>
  <c r="G1432" i="28"/>
  <c r="F1432" i="28"/>
  <c r="G1431" i="28"/>
  <c r="F1431" i="28"/>
  <c r="G1430" i="28"/>
  <c r="F1430" i="28"/>
  <c r="G1429" i="28"/>
  <c r="F1429" i="28"/>
  <c r="G1428" i="28"/>
  <c r="F1428" i="28"/>
  <c r="G1427" i="28"/>
  <c r="F1427" i="28"/>
  <c r="G1426" i="28"/>
  <c r="F1426" i="28"/>
  <c r="G1425" i="28"/>
  <c r="F1425" i="28"/>
  <c r="G1424" i="28"/>
  <c r="F1424" i="28"/>
  <c r="G1423" i="28"/>
  <c r="F1423" i="28"/>
  <c r="G1422" i="28"/>
  <c r="F1422" i="28"/>
  <c r="G1421" i="28"/>
  <c r="F1421" i="28"/>
  <c r="G1420" i="28"/>
  <c r="F1420" i="28"/>
  <c r="G1419" i="28"/>
  <c r="F1419" i="28"/>
  <c r="G1418" i="28"/>
  <c r="F1418" i="28"/>
  <c r="G1417" i="28"/>
  <c r="F1417" i="28"/>
  <c r="G1416" i="28"/>
  <c r="F1416" i="28"/>
  <c r="G1415" i="28"/>
  <c r="F1415" i="28"/>
  <c r="G1414" i="28"/>
  <c r="F1414" i="28"/>
  <c r="G1413" i="28"/>
  <c r="F1413" i="28"/>
  <c r="G1412" i="28"/>
  <c r="F1412" i="28"/>
  <c r="G1411" i="28"/>
  <c r="F1411" i="28"/>
  <c r="G1410" i="28"/>
  <c r="F1410" i="28"/>
  <c r="G1409" i="28"/>
  <c r="F1409" i="28"/>
  <c r="G1408" i="28"/>
  <c r="F1408" i="28"/>
  <c r="G1407" i="28"/>
  <c r="F1407" i="28"/>
  <c r="G1406" i="28"/>
  <c r="F1406" i="28"/>
  <c r="G1405" i="28"/>
  <c r="F1405" i="28"/>
  <c r="G1404" i="28"/>
  <c r="F1404" i="28"/>
  <c r="G1403" i="28"/>
  <c r="F1403" i="28"/>
  <c r="G1402" i="28"/>
  <c r="F1402" i="28"/>
  <c r="G1401" i="28"/>
  <c r="F1401" i="28"/>
  <c r="G1400" i="28"/>
  <c r="F1400" i="28"/>
  <c r="G1399" i="28"/>
  <c r="F1399" i="28"/>
  <c r="G1398" i="28"/>
  <c r="F1398" i="28"/>
  <c r="G1397" i="28"/>
  <c r="F1397" i="28"/>
  <c r="G1396" i="28"/>
  <c r="F1396" i="28"/>
  <c r="G1395" i="28"/>
  <c r="F1395" i="28"/>
  <c r="G1394" i="28"/>
  <c r="F1394" i="28"/>
  <c r="G1393" i="28"/>
  <c r="F1393" i="28"/>
  <c r="G1392" i="28"/>
  <c r="F1392" i="28"/>
  <c r="G1391" i="28"/>
  <c r="F1391" i="28"/>
  <c r="G1390" i="28"/>
  <c r="F1390" i="28"/>
  <c r="G1389" i="28"/>
  <c r="F1389" i="28"/>
  <c r="G1388" i="28"/>
  <c r="F1388" i="28"/>
  <c r="G1387" i="28"/>
  <c r="F1387" i="28"/>
  <c r="G1386" i="28"/>
  <c r="F1386" i="28"/>
  <c r="G1385" i="28"/>
  <c r="F1385" i="28"/>
  <c r="G1384" i="28"/>
  <c r="F1384" i="28"/>
  <c r="G1383" i="28"/>
  <c r="F1383" i="28"/>
  <c r="G1382" i="28"/>
  <c r="F1382" i="28"/>
  <c r="G1381" i="28"/>
  <c r="F1381" i="28"/>
  <c r="G1380" i="28"/>
  <c r="F1380" i="28"/>
  <c r="G1379" i="28"/>
  <c r="F1379" i="28"/>
  <c r="G1378" i="28"/>
  <c r="F1378" i="28"/>
  <c r="G1377" i="28"/>
  <c r="F1377" i="28"/>
  <c r="G1376" i="28"/>
  <c r="F1376" i="28"/>
  <c r="G1375" i="28"/>
  <c r="F1375" i="28"/>
  <c r="G1374" i="28"/>
  <c r="F1374" i="28"/>
  <c r="G1373" i="28"/>
  <c r="F1373" i="28"/>
  <c r="G1372" i="28"/>
  <c r="F1372" i="28"/>
  <c r="G1371" i="28"/>
  <c r="F1371" i="28"/>
  <c r="G1370" i="28"/>
  <c r="F1370" i="28"/>
  <c r="G1369" i="28"/>
  <c r="F1369" i="28"/>
  <c r="G1368" i="28"/>
  <c r="F1368" i="28"/>
  <c r="G1367" i="28"/>
  <c r="F1367" i="28"/>
  <c r="G1366" i="28"/>
  <c r="F1366" i="28"/>
  <c r="G1365" i="28"/>
  <c r="F1365" i="28"/>
  <c r="G1364" i="28"/>
  <c r="F1364" i="28"/>
  <c r="G1363" i="28"/>
  <c r="F1363" i="28"/>
  <c r="G1362" i="28"/>
  <c r="F1362" i="28"/>
  <c r="G1361" i="28"/>
  <c r="F1361" i="28"/>
  <c r="G1360" i="28"/>
  <c r="F1360" i="28"/>
  <c r="G1359" i="28"/>
  <c r="F1359" i="28"/>
  <c r="G1358" i="28"/>
  <c r="F1358" i="28"/>
  <c r="G1357" i="28"/>
  <c r="F1357" i="28"/>
  <c r="G1356" i="28"/>
  <c r="F1356" i="28"/>
  <c r="G1355" i="28"/>
  <c r="F1355" i="28"/>
  <c r="G1354" i="28"/>
  <c r="F1354" i="28"/>
  <c r="G1353" i="28"/>
  <c r="F1353" i="28"/>
  <c r="G1352" i="28"/>
  <c r="F1352" i="28"/>
  <c r="G1351" i="28"/>
  <c r="F1351" i="28"/>
  <c r="G1350" i="28"/>
  <c r="F1350" i="28"/>
  <c r="G1349" i="28"/>
  <c r="F1349" i="28"/>
  <c r="G1348" i="28"/>
  <c r="F1348" i="28"/>
  <c r="G1347" i="28"/>
  <c r="F1347" i="28"/>
  <c r="G1346" i="28"/>
  <c r="F1346" i="28"/>
  <c r="G1345" i="28"/>
  <c r="F1345" i="28"/>
  <c r="G1344" i="28"/>
  <c r="F1344" i="28"/>
  <c r="G1343" i="28"/>
  <c r="F1343" i="28"/>
  <c r="G1342" i="28"/>
  <c r="F1342" i="28"/>
  <c r="G1341" i="28"/>
  <c r="F1341" i="28"/>
  <c r="G1340" i="28"/>
  <c r="F1340" i="28"/>
  <c r="G1339" i="28"/>
  <c r="F1339" i="28"/>
  <c r="G1338" i="28"/>
  <c r="F1338" i="28"/>
  <c r="G1337" i="28"/>
  <c r="F1337" i="28"/>
  <c r="G1336" i="28"/>
  <c r="F1336" i="28"/>
  <c r="G1335" i="28"/>
  <c r="F1335" i="28"/>
  <c r="G1334" i="28"/>
  <c r="F1334" i="28"/>
  <c r="G1333" i="28"/>
  <c r="F1333" i="28"/>
  <c r="G1332" i="28"/>
  <c r="F1332" i="28"/>
  <c r="G1331" i="28"/>
  <c r="F1331" i="28"/>
  <c r="G1330" i="28"/>
  <c r="F1330" i="28"/>
  <c r="G1329" i="28"/>
  <c r="F1329" i="28"/>
  <c r="G1328" i="28"/>
  <c r="F1328" i="28"/>
  <c r="G1327" i="28"/>
  <c r="F1327" i="28"/>
  <c r="G1326" i="28"/>
  <c r="F1326" i="28"/>
  <c r="G1325" i="28"/>
  <c r="F1325" i="28"/>
  <c r="G1324" i="28"/>
  <c r="F1324" i="28"/>
  <c r="G1323" i="28"/>
  <c r="F1323" i="28"/>
  <c r="G1322" i="28"/>
  <c r="F1322" i="28"/>
  <c r="G1321" i="28"/>
  <c r="F1321" i="28"/>
  <c r="G1320" i="28"/>
  <c r="F1320" i="28"/>
  <c r="G1319" i="28"/>
  <c r="F1319" i="28"/>
  <c r="G1318" i="28"/>
  <c r="F1318" i="28"/>
  <c r="G1317" i="28"/>
  <c r="F1317" i="28"/>
  <c r="G1316" i="28"/>
  <c r="F1316" i="28"/>
  <c r="G1315" i="28"/>
  <c r="F1315" i="28"/>
  <c r="G1314" i="28"/>
  <c r="F1314" i="28"/>
  <c r="G1313" i="28"/>
  <c r="F1313" i="28"/>
  <c r="G1312" i="28"/>
  <c r="F1312" i="28"/>
  <c r="G1311" i="28"/>
  <c r="F1311" i="28"/>
  <c r="G1310" i="28"/>
  <c r="F1310" i="28"/>
  <c r="G1309" i="28"/>
  <c r="F1309" i="28"/>
  <c r="G1308" i="28"/>
  <c r="F1308" i="28"/>
  <c r="G1307" i="28"/>
  <c r="F1307" i="28"/>
  <c r="G1306" i="28"/>
  <c r="F1306" i="28"/>
  <c r="G1305" i="28"/>
  <c r="F1305" i="28"/>
  <c r="G1304" i="28"/>
  <c r="F1304" i="28"/>
  <c r="G1303" i="28"/>
  <c r="F1303" i="28"/>
  <c r="G1302" i="28"/>
  <c r="F1302" i="28"/>
  <c r="G1301" i="28"/>
  <c r="F1301" i="28"/>
  <c r="G1300" i="28"/>
  <c r="F1300" i="28"/>
  <c r="G1299" i="28"/>
  <c r="F1299" i="28"/>
  <c r="G1298" i="28"/>
  <c r="F1298" i="28"/>
  <c r="G1297" i="28"/>
  <c r="F1297" i="28"/>
  <c r="G1296" i="28"/>
  <c r="F1296" i="28"/>
  <c r="G1295" i="28"/>
  <c r="F1295" i="28"/>
  <c r="G1294" i="28"/>
  <c r="F1294" i="28"/>
  <c r="G1293" i="28"/>
  <c r="F1293" i="28"/>
  <c r="G1292" i="28"/>
  <c r="F1292" i="28"/>
  <c r="G1291" i="28"/>
  <c r="F1291" i="28"/>
  <c r="G1290" i="28"/>
  <c r="F1290" i="28"/>
  <c r="G1289" i="28"/>
  <c r="F1289" i="28"/>
  <c r="G1288" i="28"/>
  <c r="F1288" i="28"/>
  <c r="G1287" i="28"/>
  <c r="F1287" i="28"/>
  <c r="G1286" i="28"/>
  <c r="F1286" i="28"/>
  <c r="G1285" i="28"/>
  <c r="F1285" i="28"/>
  <c r="G1284" i="28"/>
  <c r="F1284" i="28"/>
  <c r="G1283" i="28"/>
  <c r="F1283" i="28"/>
  <c r="G1282" i="28"/>
  <c r="F1282" i="28"/>
  <c r="G1281" i="28"/>
  <c r="F1281" i="28"/>
  <c r="G1280" i="28"/>
  <c r="F1280" i="28"/>
  <c r="G1279" i="28"/>
  <c r="F1279" i="28"/>
  <c r="G1278" i="28"/>
  <c r="F1278" i="28"/>
  <c r="G1277" i="28"/>
  <c r="F1277" i="28"/>
  <c r="G1276" i="28"/>
  <c r="F1276" i="28"/>
  <c r="G1275" i="28"/>
  <c r="F1275" i="28"/>
  <c r="G1274" i="28"/>
  <c r="F1274" i="28"/>
  <c r="G1273" i="28"/>
  <c r="F1273" i="28"/>
  <c r="G1272" i="28"/>
  <c r="F1272" i="28"/>
  <c r="G1271" i="28"/>
  <c r="F1271" i="28"/>
  <c r="G1270" i="28"/>
  <c r="F1270" i="28"/>
  <c r="G1269" i="28"/>
  <c r="F1269" i="28"/>
  <c r="G1268" i="28"/>
  <c r="F1268" i="28"/>
  <c r="G1267" i="28"/>
  <c r="F1267" i="28"/>
  <c r="G1266" i="28"/>
  <c r="F1266" i="28"/>
  <c r="G1265" i="28"/>
  <c r="F1265" i="28"/>
  <c r="G1264" i="28"/>
  <c r="F1264" i="28"/>
  <c r="G1263" i="28"/>
  <c r="F1263" i="28"/>
  <c r="G1262" i="28"/>
  <c r="F1262" i="28"/>
  <c r="G1261" i="28"/>
  <c r="F1261" i="28"/>
  <c r="G1260" i="28"/>
  <c r="F1260" i="28"/>
  <c r="G1259" i="28"/>
  <c r="F1259" i="28"/>
  <c r="G1258" i="28"/>
  <c r="F1258" i="28"/>
  <c r="G1257" i="28"/>
  <c r="F1257" i="28"/>
  <c r="G1256" i="28"/>
  <c r="F1256" i="28"/>
  <c r="G1255" i="28"/>
  <c r="F1255" i="28"/>
  <c r="G1254" i="28"/>
  <c r="F1254" i="28"/>
  <c r="G1253" i="28"/>
  <c r="F1253" i="28"/>
  <c r="G1252" i="28"/>
  <c r="F1252" i="28"/>
  <c r="G1251" i="28"/>
  <c r="F1251" i="28"/>
  <c r="G1250" i="28"/>
  <c r="F1250" i="28"/>
  <c r="G1249" i="28"/>
  <c r="F1249" i="28"/>
  <c r="G1248" i="28"/>
  <c r="F1248" i="28"/>
  <c r="G1247" i="28"/>
  <c r="F1247" i="28"/>
  <c r="G1246" i="28"/>
  <c r="F1246" i="28"/>
  <c r="G1245" i="28"/>
  <c r="F1245" i="28"/>
  <c r="G1244" i="28"/>
  <c r="F1244" i="28"/>
  <c r="G1243" i="28"/>
  <c r="F1243" i="28"/>
  <c r="G1242" i="28"/>
  <c r="F1242" i="28"/>
  <c r="G1241" i="28"/>
  <c r="F1241" i="28"/>
  <c r="G1240" i="28"/>
  <c r="F1240" i="28"/>
  <c r="G1239" i="28"/>
  <c r="F1239" i="28"/>
  <c r="G1238" i="28"/>
  <c r="F1238" i="28"/>
  <c r="G1237" i="28"/>
  <c r="F1237" i="28"/>
  <c r="G1236" i="28"/>
  <c r="F1236" i="28"/>
  <c r="G1235" i="28"/>
  <c r="F1235" i="28"/>
  <c r="G1234" i="28"/>
  <c r="F1234" i="28"/>
  <c r="G1233" i="28"/>
  <c r="F1233" i="28"/>
  <c r="G1232" i="28"/>
  <c r="F1232" i="28"/>
  <c r="G1231" i="28"/>
  <c r="F1231" i="28"/>
  <c r="G1230" i="28"/>
  <c r="F1230" i="28"/>
  <c r="G1229" i="28"/>
  <c r="F1229" i="28"/>
  <c r="G1228" i="28"/>
  <c r="F1228" i="28"/>
  <c r="G1227" i="28"/>
  <c r="F1227" i="28"/>
  <c r="G1226" i="28"/>
  <c r="F1226" i="28"/>
  <c r="G1225" i="28"/>
  <c r="F1225" i="28"/>
  <c r="G1224" i="28"/>
  <c r="F1224" i="28"/>
  <c r="G1223" i="28"/>
  <c r="F1223" i="28"/>
  <c r="G1222" i="28"/>
  <c r="F1222" i="28"/>
  <c r="G1221" i="28"/>
  <c r="F1221" i="28"/>
  <c r="G1220" i="28"/>
  <c r="F1220" i="28"/>
  <c r="G1219" i="28"/>
  <c r="F1219" i="28"/>
  <c r="G1218" i="28"/>
  <c r="F1218" i="28"/>
  <c r="G1217" i="28"/>
  <c r="F1217" i="28"/>
  <c r="G1216" i="28"/>
  <c r="F1216" i="28"/>
  <c r="G1215" i="28"/>
  <c r="F1215" i="28"/>
  <c r="G1214" i="28"/>
  <c r="F1214" i="28"/>
  <c r="G1213" i="28"/>
  <c r="F1213" i="28"/>
  <c r="G1212" i="28"/>
  <c r="F1212" i="28"/>
  <c r="G1211" i="28"/>
  <c r="F1211" i="28"/>
  <c r="G1210" i="28"/>
  <c r="F1210" i="28"/>
  <c r="G1209" i="28"/>
  <c r="F1209" i="28"/>
  <c r="G1208" i="28"/>
  <c r="F1208" i="28"/>
  <c r="G1207" i="28"/>
  <c r="F1207" i="28"/>
  <c r="G1206" i="28"/>
  <c r="F1206" i="28"/>
  <c r="G1205" i="28"/>
  <c r="F1205" i="28"/>
  <c r="G1204" i="28"/>
  <c r="F1204" i="28"/>
  <c r="G1203" i="28"/>
  <c r="F1203" i="28"/>
  <c r="G1202" i="28"/>
  <c r="F1202" i="28"/>
  <c r="G1201" i="28"/>
  <c r="F1201" i="28"/>
  <c r="G1200" i="28"/>
  <c r="F1200" i="28"/>
  <c r="G1199" i="28"/>
  <c r="F1199" i="28"/>
  <c r="G1198" i="28"/>
  <c r="F1198" i="28"/>
  <c r="G1197" i="28"/>
  <c r="F1197" i="28"/>
  <c r="G1196" i="28"/>
  <c r="F1196" i="28"/>
  <c r="G1195" i="28"/>
  <c r="F1195" i="28"/>
  <c r="G1194" i="28"/>
  <c r="F1194" i="28"/>
  <c r="G1193" i="28"/>
  <c r="F1193" i="28"/>
  <c r="G1192" i="28"/>
  <c r="F1192" i="28"/>
  <c r="G1191" i="28"/>
  <c r="F1191" i="28"/>
  <c r="G1190" i="28"/>
  <c r="F1190" i="28"/>
  <c r="G1189" i="28"/>
  <c r="F1189" i="28"/>
  <c r="G1188" i="28"/>
  <c r="F1188" i="28"/>
  <c r="G1187" i="28"/>
  <c r="F1187" i="28"/>
  <c r="G1186" i="28"/>
  <c r="F1186" i="28"/>
  <c r="G1185" i="28"/>
  <c r="F1185" i="28"/>
  <c r="G1184" i="28"/>
  <c r="F1184" i="28"/>
  <c r="G1183" i="28"/>
  <c r="F1183" i="28"/>
  <c r="G1182" i="28"/>
  <c r="F1182" i="28"/>
  <c r="G1181" i="28"/>
  <c r="F1181" i="28"/>
  <c r="G1180" i="28"/>
  <c r="F1180" i="28"/>
  <c r="G1179" i="28"/>
  <c r="F1179" i="28"/>
  <c r="G1178" i="28"/>
  <c r="F1178" i="28"/>
  <c r="G1177" i="28"/>
  <c r="F1177" i="28"/>
  <c r="G1176" i="28"/>
  <c r="F1176" i="28"/>
  <c r="G1175" i="28"/>
  <c r="F1175" i="28"/>
  <c r="G1174" i="28"/>
  <c r="F1174" i="28"/>
  <c r="G1173" i="28"/>
  <c r="F1173" i="28"/>
  <c r="G1172" i="28"/>
  <c r="F1172" i="28"/>
  <c r="G1171" i="28"/>
  <c r="F1171" i="28"/>
  <c r="G1170" i="28"/>
  <c r="F1170" i="28"/>
  <c r="G1169" i="28"/>
  <c r="F1169" i="28"/>
  <c r="G1168" i="28"/>
  <c r="F1168" i="28"/>
  <c r="G1167" i="28"/>
  <c r="F1167" i="28"/>
  <c r="G1166" i="28"/>
  <c r="F1166" i="28"/>
  <c r="G1165" i="28"/>
  <c r="F1165" i="28"/>
  <c r="G1164" i="28"/>
  <c r="F1164" i="28"/>
  <c r="G1163" i="28"/>
  <c r="F1163" i="28"/>
  <c r="G1162" i="28"/>
  <c r="F1162" i="28"/>
  <c r="G1161" i="28"/>
  <c r="F1161" i="28"/>
  <c r="G1160" i="28"/>
  <c r="F1160" i="28"/>
  <c r="G1159" i="28"/>
  <c r="F1159" i="28"/>
  <c r="G1158" i="28"/>
  <c r="F1158" i="28"/>
  <c r="G1157" i="28"/>
  <c r="F1157" i="28"/>
  <c r="G1156" i="28"/>
  <c r="F1156" i="28"/>
  <c r="G1155" i="28"/>
  <c r="F1155" i="28"/>
  <c r="G1154" i="28"/>
  <c r="F1154" i="28"/>
  <c r="G1153" i="28"/>
  <c r="F1153" i="28"/>
  <c r="G1152" i="28"/>
  <c r="F1152" i="28"/>
  <c r="G1151" i="28"/>
  <c r="F1151" i="28"/>
  <c r="G1150" i="28"/>
  <c r="F1150" i="28"/>
  <c r="G1149" i="28"/>
  <c r="F1149" i="28"/>
  <c r="G1148" i="28"/>
  <c r="F1148" i="28"/>
  <c r="G1147" i="28"/>
  <c r="F1147" i="28"/>
  <c r="G1146" i="28"/>
  <c r="F1146" i="28"/>
  <c r="G1145" i="28"/>
  <c r="F1145" i="28"/>
  <c r="G1144" i="28"/>
  <c r="F1144" i="28"/>
  <c r="G1143" i="28"/>
  <c r="F1143" i="28"/>
  <c r="G1142" i="28"/>
  <c r="F1142" i="28"/>
  <c r="G1141" i="28"/>
  <c r="F1141" i="28"/>
  <c r="G1140" i="28"/>
  <c r="F1140" i="28"/>
  <c r="G1139" i="28"/>
  <c r="F1139" i="28"/>
  <c r="G1138" i="28"/>
  <c r="F1138" i="28"/>
  <c r="G1137" i="28"/>
  <c r="F1137" i="28"/>
  <c r="G1136" i="28"/>
  <c r="F1136" i="28"/>
  <c r="G1135" i="28"/>
  <c r="F1135" i="28"/>
  <c r="G1134" i="28"/>
  <c r="F1134" i="28"/>
  <c r="G1133" i="28"/>
  <c r="F1133" i="28"/>
  <c r="G1132" i="28"/>
  <c r="F1132" i="28"/>
  <c r="G1131" i="28"/>
  <c r="F1131" i="28"/>
  <c r="G1130" i="28"/>
  <c r="F1130" i="28"/>
  <c r="G1129" i="28"/>
  <c r="F1129" i="28"/>
  <c r="G1128" i="28"/>
  <c r="F1128" i="28"/>
  <c r="G1127" i="28"/>
  <c r="F1127" i="28"/>
  <c r="G1126" i="28"/>
  <c r="F1126" i="28"/>
  <c r="G1125" i="28"/>
  <c r="F1125" i="28"/>
  <c r="G1124" i="28"/>
  <c r="F1124" i="28"/>
  <c r="G1123" i="28"/>
  <c r="F1123" i="28"/>
  <c r="G1122" i="28"/>
  <c r="F1122" i="28"/>
  <c r="G1121" i="28"/>
  <c r="F1121" i="28"/>
  <c r="G1120" i="28"/>
  <c r="F1120" i="28"/>
  <c r="G1119" i="28"/>
  <c r="F1119" i="28"/>
  <c r="G1118" i="28"/>
  <c r="F1118" i="28"/>
  <c r="G1117" i="28"/>
  <c r="F1117" i="28"/>
  <c r="G1116" i="28"/>
  <c r="F1116" i="28"/>
  <c r="G1115" i="28"/>
  <c r="F1115" i="28"/>
  <c r="G1114" i="28"/>
  <c r="F1114" i="28"/>
  <c r="G1113" i="28"/>
  <c r="F1113" i="28"/>
  <c r="G1112" i="28"/>
  <c r="F1112" i="28"/>
  <c r="G1111" i="28"/>
  <c r="F1111" i="28"/>
  <c r="G1110" i="28"/>
  <c r="F1110" i="28"/>
  <c r="G1109" i="28"/>
  <c r="F1109" i="28"/>
  <c r="G1108" i="28"/>
  <c r="F1108" i="28"/>
  <c r="G1107" i="28"/>
  <c r="F1107" i="28"/>
  <c r="G1106" i="28"/>
  <c r="F1106" i="28"/>
  <c r="G1105" i="28"/>
  <c r="F1105" i="28"/>
  <c r="G1104" i="28"/>
  <c r="F1104" i="28"/>
  <c r="G1103" i="28"/>
  <c r="F1103" i="28"/>
  <c r="G1102" i="28"/>
  <c r="F1102" i="28"/>
  <c r="G1101" i="28"/>
  <c r="F1101" i="28"/>
  <c r="G1100" i="28"/>
  <c r="F1100" i="28"/>
  <c r="G1099" i="28"/>
  <c r="F1099" i="28"/>
  <c r="G1098" i="28"/>
  <c r="F1098" i="28"/>
  <c r="G1097" i="28"/>
  <c r="F1097" i="28"/>
  <c r="G1096" i="28"/>
  <c r="F1096" i="28"/>
  <c r="G1095" i="28"/>
  <c r="F1095" i="28"/>
  <c r="G1094" i="28"/>
  <c r="F1094" i="28"/>
  <c r="G1093" i="28"/>
  <c r="F1093" i="28"/>
  <c r="G1092" i="28"/>
  <c r="F1092" i="28"/>
  <c r="G1091" i="28"/>
  <c r="F1091" i="28"/>
  <c r="G1090" i="28"/>
  <c r="F1090" i="28"/>
  <c r="G1089" i="28"/>
  <c r="F1089" i="28"/>
  <c r="G1088" i="28"/>
  <c r="F1088" i="28"/>
  <c r="G1087" i="28"/>
  <c r="F1087" i="28"/>
  <c r="G1086" i="28"/>
  <c r="F1086" i="28"/>
  <c r="G1085" i="28"/>
  <c r="F1085" i="28"/>
  <c r="G1084" i="28"/>
  <c r="F1084" i="28"/>
  <c r="G1083" i="28"/>
  <c r="F1083" i="28"/>
  <c r="G1082" i="28"/>
  <c r="F1082" i="28"/>
  <c r="G1081" i="28"/>
  <c r="F1081" i="28"/>
  <c r="G1080" i="28"/>
  <c r="F1080" i="28"/>
  <c r="G1079" i="28"/>
  <c r="F1079" i="28"/>
  <c r="G1078" i="28"/>
  <c r="F1078" i="28"/>
  <c r="G1077" i="28"/>
  <c r="F1077" i="28"/>
  <c r="G1076" i="28"/>
  <c r="F1076" i="28"/>
  <c r="G1075" i="28"/>
  <c r="F1075" i="28"/>
  <c r="G1074" i="28"/>
  <c r="F1074" i="28"/>
  <c r="G1073" i="28"/>
  <c r="F1073" i="28"/>
  <c r="G1072" i="28"/>
  <c r="F1072" i="28"/>
  <c r="G1071" i="28"/>
  <c r="F1071" i="28"/>
  <c r="G1070" i="28"/>
  <c r="F1070" i="28"/>
  <c r="G1069" i="28"/>
  <c r="F1069" i="28"/>
  <c r="G1068" i="28"/>
  <c r="F1068" i="28"/>
  <c r="G1067" i="28"/>
  <c r="F1067" i="28"/>
  <c r="G1066" i="28"/>
  <c r="F1066" i="28"/>
  <c r="G1065" i="28"/>
  <c r="F1065" i="28"/>
  <c r="G1064" i="28"/>
  <c r="F1064" i="28"/>
  <c r="G1063" i="28"/>
  <c r="F1063" i="28"/>
  <c r="G1062" i="28"/>
  <c r="F1062" i="28"/>
  <c r="G1061" i="28"/>
  <c r="F1061" i="28"/>
  <c r="G1060" i="28"/>
  <c r="F1060" i="28"/>
  <c r="G1059" i="28"/>
  <c r="F1059" i="28"/>
  <c r="G1058" i="28"/>
  <c r="F1058" i="28"/>
  <c r="G1057" i="28"/>
  <c r="F1057" i="28"/>
  <c r="G1056" i="28"/>
  <c r="F1056" i="28"/>
  <c r="G1055" i="28"/>
  <c r="F1055" i="28"/>
  <c r="G1054" i="28"/>
  <c r="F1054" i="28"/>
  <c r="G1053" i="28"/>
  <c r="F1053" i="28"/>
  <c r="G1052" i="28"/>
  <c r="F1052" i="28"/>
  <c r="G1051" i="28"/>
  <c r="F1051" i="28"/>
  <c r="G1050" i="28"/>
  <c r="F1050" i="28"/>
  <c r="G1049" i="28"/>
  <c r="F1049" i="28"/>
  <c r="G1048" i="28"/>
  <c r="F1048" i="28"/>
  <c r="G1047" i="28"/>
  <c r="F1047" i="28"/>
  <c r="G1046" i="28"/>
  <c r="F1046" i="28"/>
  <c r="G1045" i="28"/>
  <c r="F1045" i="28"/>
  <c r="G1044" i="28"/>
  <c r="F1044" i="28"/>
  <c r="G1043" i="28"/>
  <c r="F1043" i="28"/>
  <c r="G1042" i="28"/>
  <c r="F1042" i="28"/>
  <c r="G1041" i="28"/>
  <c r="F1041" i="28"/>
  <c r="G1040" i="28"/>
  <c r="F1040" i="28"/>
  <c r="G1039" i="28"/>
  <c r="F1039" i="28"/>
  <c r="G1038" i="28"/>
  <c r="F1038" i="28"/>
  <c r="G1037" i="28"/>
  <c r="F1037" i="28"/>
  <c r="G1036" i="28"/>
  <c r="F1036" i="28"/>
  <c r="G1035" i="28"/>
  <c r="F1035" i="28"/>
  <c r="G1034" i="28"/>
  <c r="F1034" i="28"/>
  <c r="G1033" i="28"/>
  <c r="F1033" i="28"/>
  <c r="G1032" i="28"/>
  <c r="F1032" i="28"/>
  <c r="G1031" i="28"/>
  <c r="F1031" i="28"/>
  <c r="G1030" i="28"/>
  <c r="F1030" i="28"/>
  <c r="G1029" i="28"/>
  <c r="F1029" i="28"/>
  <c r="G1028" i="28"/>
  <c r="F1028" i="28"/>
  <c r="G1027" i="28"/>
  <c r="F1027" i="28"/>
  <c r="G1026" i="28"/>
  <c r="F1026" i="28"/>
  <c r="G1025" i="28"/>
  <c r="F1025" i="28"/>
  <c r="G1024" i="28"/>
  <c r="F1024" i="28"/>
  <c r="G1023" i="28"/>
  <c r="F1023" i="28"/>
  <c r="G1022" i="28"/>
  <c r="F1022" i="28"/>
  <c r="G1021" i="28"/>
  <c r="F1021" i="28"/>
  <c r="G1020" i="28"/>
  <c r="F1020" i="28"/>
  <c r="G1019" i="28"/>
  <c r="F1019" i="28"/>
  <c r="G1018" i="28"/>
  <c r="F1018" i="28"/>
  <c r="G1017" i="28"/>
  <c r="F1017" i="28"/>
  <c r="G1016" i="28"/>
  <c r="F1016" i="28"/>
  <c r="G1015" i="28"/>
  <c r="F1015" i="28"/>
  <c r="G1014" i="28"/>
  <c r="F1014" i="28"/>
  <c r="G1013" i="28"/>
  <c r="F1013" i="28"/>
  <c r="G1012" i="28"/>
  <c r="F1012" i="28"/>
  <c r="G1011" i="28"/>
  <c r="F1011" i="28"/>
  <c r="G1010" i="28"/>
  <c r="F1010" i="28"/>
  <c r="G1009" i="28"/>
  <c r="F1009" i="28"/>
  <c r="G1008" i="28"/>
  <c r="F1008" i="28"/>
  <c r="G1007" i="28"/>
  <c r="F1007" i="28"/>
  <c r="G1006" i="28"/>
  <c r="F1006" i="28"/>
  <c r="G1005" i="28"/>
  <c r="F1005" i="28"/>
  <c r="G1004" i="28"/>
  <c r="F1004" i="28"/>
  <c r="G1003" i="28"/>
  <c r="F1003" i="28"/>
  <c r="G1002" i="28"/>
  <c r="F1002" i="28"/>
  <c r="G1001" i="28"/>
  <c r="F1001" i="28"/>
  <c r="G1000" i="28"/>
  <c r="F1000" i="28"/>
  <c r="G999" i="28"/>
  <c r="F999" i="28"/>
  <c r="G998" i="28"/>
  <c r="F998" i="28"/>
  <c r="G997" i="28"/>
  <c r="F997" i="28"/>
  <c r="G996" i="28"/>
  <c r="F996" i="28"/>
  <c r="G995" i="28"/>
  <c r="F995" i="28"/>
  <c r="G994" i="28"/>
  <c r="F994" i="28"/>
  <c r="G993" i="28"/>
  <c r="F993" i="28"/>
  <c r="G992" i="28"/>
  <c r="F992" i="28"/>
  <c r="G991" i="28"/>
  <c r="F991" i="28"/>
  <c r="G990" i="28"/>
  <c r="F990" i="28"/>
  <c r="G989" i="28"/>
  <c r="F989" i="28"/>
  <c r="G988" i="28"/>
  <c r="F988" i="28"/>
  <c r="G987" i="28"/>
  <c r="F987" i="28"/>
  <c r="G986" i="28"/>
  <c r="F986" i="28"/>
  <c r="G985" i="28"/>
  <c r="F985" i="28"/>
  <c r="G984" i="28"/>
  <c r="F984" i="28"/>
  <c r="G983" i="28"/>
  <c r="F983" i="28"/>
  <c r="G982" i="28"/>
  <c r="F982" i="28"/>
  <c r="G981" i="28"/>
  <c r="F981" i="28"/>
  <c r="G980" i="28"/>
  <c r="F980" i="28"/>
  <c r="G979" i="28"/>
  <c r="F979" i="28"/>
  <c r="G978" i="28"/>
  <c r="F978" i="28"/>
  <c r="G977" i="28"/>
  <c r="F977" i="28"/>
  <c r="G976" i="28"/>
  <c r="F976" i="28"/>
  <c r="G975" i="28"/>
  <c r="F975" i="28"/>
  <c r="G974" i="28"/>
  <c r="F974" i="28"/>
  <c r="G973" i="28"/>
  <c r="F973" i="28"/>
  <c r="G972" i="28"/>
  <c r="F972" i="28"/>
  <c r="G971" i="28"/>
  <c r="F971" i="28"/>
  <c r="G970" i="28"/>
  <c r="F970" i="28"/>
  <c r="G969" i="28"/>
  <c r="F969" i="28"/>
  <c r="G968" i="28"/>
  <c r="F968" i="28"/>
  <c r="G967" i="28"/>
  <c r="F967" i="28"/>
  <c r="G966" i="28"/>
  <c r="F966" i="28"/>
  <c r="G965" i="28"/>
  <c r="F965" i="28"/>
  <c r="G964" i="28"/>
  <c r="F964" i="28"/>
  <c r="G963" i="28"/>
  <c r="F963" i="28"/>
  <c r="G962" i="28"/>
  <c r="F962" i="28"/>
  <c r="G961" i="28"/>
  <c r="F961" i="28"/>
  <c r="G960" i="28"/>
  <c r="F960" i="28"/>
  <c r="G959" i="28"/>
  <c r="F959" i="28"/>
  <c r="G958" i="28"/>
  <c r="F958" i="28"/>
  <c r="G957" i="28"/>
  <c r="F957" i="28"/>
  <c r="G956" i="28"/>
  <c r="F956" i="28"/>
  <c r="G955" i="28"/>
  <c r="F955" i="28"/>
  <c r="G954" i="28"/>
  <c r="F954" i="28"/>
  <c r="G953" i="28"/>
  <c r="F953" i="28"/>
  <c r="G952" i="28"/>
  <c r="F952" i="28"/>
  <c r="G951" i="28"/>
  <c r="F951" i="28"/>
  <c r="G950" i="28"/>
  <c r="F950" i="28"/>
  <c r="G949" i="28"/>
  <c r="F949" i="28"/>
  <c r="G948" i="28"/>
  <c r="F948" i="28"/>
  <c r="G947" i="28"/>
  <c r="F947" i="28"/>
  <c r="G946" i="28"/>
  <c r="F946" i="28"/>
  <c r="G945" i="28"/>
  <c r="F945" i="28"/>
  <c r="G944" i="28"/>
  <c r="F944" i="28"/>
  <c r="G943" i="28"/>
  <c r="F943" i="28"/>
  <c r="G942" i="28"/>
  <c r="F942" i="28"/>
  <c r="G941" i="28"/>
  <c r="F941" i="28"/>
  <c r="G940" i="28"/>
  <c r="F940" i="28"/>
  <c r="G939" i="28"/>
  <c r="F939" i="28"/>
  <c r="G938" i="28"/>
  <c r="F938" i="28"/>
  <c r="G937" i="28"/>
  <c r="F937" i="28"/>
  <c r="G936" i="28"/>
  <c r="F936" i="28"/>
  <c r="G935" i="28"/>
  <c r="F935" i="28"/>
  <c r="G934" i="28"/>
  <c r="F934" i="28"/>
  <c r="G933" i="28"/>
  <c r="F933" i="28"/>
  <c r="G932" i="28"/>
  <c r="F932" i="28"/>
  <c r="G931" i="28"/>
  <c r="F931" i="28"/>
  <c r="G930" i="28"/>
  <c r="F930" i="28"/>
  <c r="G929" i="28"/>
  <c r="F929" i="28"/>
  <c r="G928" i="28"/>
  <c r="F928" i="28"/>
  <c r="G927" i="28"/>
  <c r="F927" i="28"/>
  <c r="G926" i="28"/>
  <c r="F926" i="28"/>
  <c r="G925" i="28"/>
  <c r="F925" i="28"/>
  <c r="G924" i="28"/>
  <c r="F924" i="28"/>
  <c r="G923" i="28"/>
  <c r="F923" i="28"/>
  <c r="G922" i="28"/>
  <c r="F922" i="28"/>
  <c r="G921" i="28"/>
  <c r="F921" i="28"/>
  <c r="G920" i="28"/>
  <c r="F920" i="28"/>
  <c r="G919" i="28"/>
  <c r="F919" i="28"/>
  <c r="G918" i="28"/>
  <c r="F918" i="28"/>
  <c r="G917" i="28"/>
  <c r="F917" i="28"/>
  <c r="G916" i="28"/>
  <c r="F916" i="28"/>
  <c r="G915" i="28"/>
  <c r="F915" i="28"/>
  <c r="G914" i="28"/>
  <c r="F914" i="28"/>
  <c r="G913" i="28"/>
  <c r="F913" i="28"/>
  <c r="G912" i="28"/>
  <c r="F912" i="28"/>
  <c r="G911" i="28"/>
  <c r="F911" i="28"/>
  <c r="G910" i="28"/>
  <c r="F910" i="28"/>
  <c r="G909" i="28"/>
  <c r="F909" i="28"/>
  <c r="G908" i="28"/>
  <c r="F908" i="28"/>
  <c r="G907" i="28"/>
  <c r="F907" i="28"/>
  <c r="G906" i="28"/>
  <c r="F906" i="28"/>
  <c r="G905" i="28"/>
  <c r="F905" i="28"/>
  <c r="G904" i="28"/>
  <c r="F904" i="28"/>
  <c r="G903" i="28"/>
  <c r="F903" i="28"/>
  <c r="G902" i="28"/>
  <c r="F902" i="28"/>
  <c r="G901" i="28"/>
  <c r="F901" i="28"/>
  <c r="G900" i="28"/>
  <c r="F900" i="28"/>
  <c r="G899" i="28"/>
  <c r="F899" i="28"/>
  <c r="G898" i="28"/>
  <c r="F898" i="28"/>
  <c r="G897" i="28"/>
  <c r="F897" i="28"/>
  <c r="G896" i="28"/>
  <c r="F896" i="28"/>
  <c r="G895" i="28"/>
  <c r="F895" i="28"/>
  <c r="G894" i="28"/>
  <c r="F894" i="28"/>
  <c r="G893" i="28"/>
  <c r="F893" i="28"/>
  <c r="G892" i="28"/>
  <c r="F892" i="28"/>
  <c r="G891" i="28"/>
  <c r="F891" i="28"/>
  <c r="G890" i="28"/>
  <c r="F890" i="28"/>
  <c r="G889" i="28"/>
  <c r="F889" i="28"/>
  <c r="G888" i="28"/>
  <c r="F888" i="28"/>
  <c r="G887" i="28"/>
  <c r="F887" i="28"/>
  <c r="G886" i="28"/>
  <c r="F886" i="28"/>
  <c r="G885" i="28"/>
  <c r="F885" i="28"/>
  <c r="G884" i="28"/>
  <c r="F884" i="28"/>
  <c r="G883" i="28"/>
  <c r="F883" i="28"/>
  <c r="G882" i="28"/>
  <c r="F882" i="28"/>
  <c r="G881" i="28"/>
  <c r="F881" i="28"/>
  <c r="G880" i="28"/>
  <c r="F880" i="28"/>
  <c r="G879" i="28"/>
  <c r="F879" i="28"/>
  <c r="G878" i="28"/>
  <c r="F878" i="28"/>
  <c r="G877" i="28"/>
  <c r="F877" i="28"/>
  <c r="G876" i="28"/>
  <c r="F876" i="28"/>
  <c r="G875" i="28"/>
  <c r="F875" i="28"/>
  <c r="G874" i="28"/>
  <c r="F874" i="28"/>
  <c r="G873" i="28"/>
  <c r="F873" i="28"/>
  <c r="G872" i="28"/>
  <c r="F872" i="28"/>
  <c r="G871" i="28"/>
  <c r="F871" i="28"/>
  <c r="G870" i="28"/>
  <c r="F870" i="28"/>
  <c r="G869" i="28"/>
  <c r="F869" i="28"/>
  <c r="G868" i="28"/>
  <c r="F868" i="28"/>
  <c r="G867" i="28"/>
  <c r="F867" i="28"/>
  <c r="G866" i="28"/>
  <c r="F866" i="28"/>
  <c r="G865" i="28"/>
  <c r="F865" i="28"/>
  <c r="G864" i="28"/>
  <c r="F864" i="28"/>
  <c r="G863" i="28"/>
  <c r="F863" i="28"/>
  <c r="G862" i="28"/>
  <c r="F862" i="28"/>
  <c r="G861" i="28"/>
  <c r="F861" i="28"/>
  <c r="G860" i="28"/>
  <c r="F860" i="28"/>
  <c r="G859" i="28"/>
  <c r="F859" i="28"/>
  <c r="G858" i="28"/>
  <c r="F858" i="28"/>
  <c r="G857" i="28"/>
  <c r="F857" i="28"/>
  <c r="G856" i="28"/>
  <c r="F856" i="28"/>
  <c r="G855" i="28"/>
  <c r="F855" i="28"/>
  <c r="G854" i="28"/>
  <c r="F854" i="28"/>
  <c r="G853" i="28"/>
  <c r="F853" i="28"/>
  <c r="G852" i="28"/>
  <c r="F852" i="28"/>
  <c r="G851" i="28"/>
  <c r="F851" i="28"/>
  <c r="G850" i="28"/>
  <c r="F850" i="28"/>
  <c r="G849" i="28"/>
  <c r="F849" i="28"/>
  <c r="G848" i="28"/>
  <c r="F848" i="28"/>
  <c r="G847" i="28"/>
  <c r="F847" i="28"/>
  <c r="G846" i="28"/>
  <c r="F846" i="28"/>
  <c r="G845" i="28"/>
  <c r="F845" i="28"/>
  <c r="G844" i="28"/>
  <c r="F844" i="28"/>
  <c r="G843" i="28"/>
  <c r="F843" i="28"/>
  <c r="G842" i="28"/>
  <c r="F842" i="28"/>
  <c r="G841" i="28"/>
  <c r="F841" i="28"/>
  <c r="G840" i="28"/>
  <c r="F840" i="28"/>
  <c r="G839" i="28"/>
  <c r="F839" i="28"/>
  <c r="G838" i="28"/>
  <c r="F838" i="28"/>
  <c r="G837" i="28"/>
  <c r="F837" i="28"/>
  <c r="G836" i="28"/>
  <c r="F836" i="28"/>
  <c r="G835" i="28"/>
  <c r="F835" i="28"/>
  <c r="G834" i="28"/>
  <c r="F834" i="28"/>
  <c r="G833" i="28"/>
  <c r="F833" i="28"/>
  <c r="G832" i="28"/>
  <c r="F832" i="28"/>
  <c r="G831" i="28"/>
  <c r="F831" i="28"/>
  <c r="G830" i="28"/>
  <c r="F830" i="28"/>
  <c r="G829" i="28"/>
  <c r="F829" i="28"/>
  <c r="G828" i="28"/>
  <c r="F828" i="28"/>
  <c r="G827" i="28"/>
  <c r="F827" i="28"/>
  <c r="G826" i="28"/>
  <c r="F826" i="28"/>
  <c r="G825" i="28"/>
  <c r="F825" i="28"/>
  <c r="G824" i="28"/>
  <c r="F824" i="28"/>
  <c r="G823" i="28"/>
  <c r="F823" i="28"/>
  <c r="G822" i="28"/>
  <c r="F822" i="28"/>
  <c r="G821" i="28"/>
  <c r="F821" i="28"/>
  <c r="G820" i="28"/>
  <c r="F820" i="28"/>
  <c r="G819" i="28"/>
  <c r="F819" i="28"/>
  <c r="G818" i="28"/>
  <c r="F818" i="28"/>
  <c r="G817" i="28"/>
  <c r="F817" i="28"/>
  <c r="G816" i="28"/>
  <c r="F816" i="28"/>
  <c r="G815" i="28"/>
  <c r="F815" i="28"/>
  <c r="G814" i="28"/>
  <c r="F814" i="28"/>
  <c r="G813" i="28"/>
  <c r="F813" i="28"/>
  <c r="G812" i="28"/>
  <c r="F812" i="28"/>
  <c r="G811" i="28"/>
  <c r="F811" i="28"/>
  <c r="G810" i="28"/>
  <c r="F810" i="28"/>
  <c r="G809" i="28"/>
  <c r="F809" i="28"/>
  <c r="G808" i="28"/>
  <c r="F808" i="28"/>
  <c r="G807" i="28"/>
  <c r="F807" i="28"/>
  <c r="G806" i="28"/>
  <c r="F806" i="28"/>
  <c r="G805" i="28"/>
  <c r="F805" i="28"/>
  <c r="G804" i="28"/>
  <c r="F804" i="28"/>
  <c r="G803" i="28"/>
  <c r="F803" i="28"/>
  <c r="G802" i="28"/>
  <c r="F802" i="28"/>
  <c r="G801" i="28"/>
  <c r="F801" i="28"/>
  <c r="G800" i="28"/>
  <c r="F800" i="28"/>
  <c r="G799" i="28"/>
  <c r="F799" i="28"/>
  <c r="G798" i="28"/>
  <c r="F798" i="28"/>
  <c r="G797" i="28"/>
  <c r="F797" i="28"/>
  <c r="G796" i="28"/>
  <c r="F796" i="28"/>
  <c r="G795" i="28"/>
  <c r="F795" i="28"/>
  <c r="G794" i="28"/>
  <c r="F794" i="28"/>
  <c r="G793" i="28"/>
  <c r="F793" i="28"/>
  <c r="G792" i="28"/>
  <c r="F792" i="28"/>
  <c r="G791" i="28"/>
  <c r="F791" i="28"/>
  <c r="G790" i="28"/>
  <c r="F790" i="28"/>
  <c r="G789" i="28"/>
  <c r="F789" i="28"/>
  <c r="G788" i="28"/>
  <c r="F788" i="28"/>
  <c r="G787" i="28"/>
  <c r="F787" i="28"/>
  <c r="G786" i="28"/>
  <c r="F786" i="28"/>
  <c r="G785" i="28"/>
  <c r="F785" i="28"/>
  <c r="G784" i="28"/>
  <c r="F784" i="28"/>
  <c r="G783" i="28"/>
  <c r="F783" i="28"/>
  <c r="G782" i="28"/>
  <c r="F782" i="28"/>
  <c r="G781" i="28"/>
  <c r="F781" i="28"/>
  <c r="G780" i="28"/>
  <c r="F780" i="28"/>
  <c r="G779" i="28"/>
  <c r="F779" i="28"/>
  <c r="G778" i="28"/>
  <c r="F778" i="28"/>
  <c r="G777" i="28"/>
  <c r="F777" i="28"/>
  <c r="G776" i="28"/>
  <c r="F776" i="28"/>
  <c r="G775" i="28"/>
  <c r="F775" i="28"/>
  <c r="G774" i="28"/>
  <c r="F774" i="28"/>
  <c r="G773" i="28"/>
  <c r="F773" i="28"/>
  <c r="G772" i="28"/>
  <c r="F772" i="28"/>
  <c r="G771" i="28"/>
  <c r="F771" i="28"/>
  <c r="G770" i="28"/>
  <c r="F770" i="28"/>
  <c r="G769" i="28"/>
  <c r="F769" i="28"/>
  <c r="G768" i="28"/>
  <c r="F768" i="28"/>
  <c r="G767" i="28"/>
  <c r="F767" i="28"/>
  <c r="G766" i="28"/>
  <c r="F766" i="28"/>
  <c r="G765" i="28"/>
  <c r="F765" i="28"/>
  <c r="G764" i="28"/>
  <c r="F764" i="28"/>
  <c r="G763" i="28"/>
  <c r="F763" i="28"/>
  <c r="G762" i="28"/>
  <c r="F762" i="28"/>
  <c r="G761" i="28"/>
  <c r="F761" i="28"/>
  <c r="G760" i="28"/>
  <c r="F760" i="28"/>
  <c r="G759" i="28"/>
  <c r="F759" i="28"/>
  <c r="G758" i="28"/>
  <c r="F758" i="28"/>
  <c r="G757" i="28"/>
  <c r="F757" i="28"/>
  <c r="G756" i="28"/>
  <c r="F756" i="28"/>
  <c r="G755" i="28"/>
  <c r="F755" i="28"/>
  <c r="G754" i="28"/>
  <c r="F754" i="28"/>
  <c r="G753" i="28"/>
  <c r="F753" i="28"/>
  <c r="G752" i="28"/>
  <c r="F752" i="28"/>
  <c r="G751" i="28"/>
  <c r="F751" i="28"/>
  <c r="G750" i="28"/>
  <c r="F750" i="28"/>
  <c r="G749" i="28"/>
  <c r="F749" i="28"/>
  <c r="G748" i="28"/>
  <c r="F748" i="28"/>
  <c r="G747" i="28"/>
  <c r="F747" i="28"/>
  <c r="G746" i="28"/>
  <c r="F746" i="28"/>
  <c r="G745" i="28"/>
  <c r="F745" i="28"/>
  <c r="G744" i="28"/>
  <c r="F744" i="28"/>
  <c r="G743" i="28"/>
  <c r="F743" i="28"/>
  <c r="G742" i="28"/>
  <c r="F742" i="28"/>
  <c r="G741" i="28"/>
  <c r="F741" i="28"/>
  <c r="G740" i="28"/>
  <c r="F740" i="28"/>
  <c r="G739" i="28"/>
  <c r="F739" i="28"/>
  <c r="G738" i="28"/>
  <c r="F738" i="28"/>
  <c r="G737" i="28"/>
  <c r="F737" i="28"/>
  <c r="G736" i="28"/>
  <c r="F736" i="28"/>
  <c r="G735" i="28"/>
  <c r="F735" i="28"/>
  <c r="G734" i="28"/>
  <c r="F734" i="28"/>
  <c r="G733" i="28"/>
  <c r="F733" i="28"/>
  <c r="G732" i="28"/>
  <c r="F732" i="28"/>
  <c r="G731" i="28"/>
  <c r="F731" i="28"/>
  <c r="G730" i="28"/>
  <c r="F730" i="28"/>
  <c r="G729" i="28"/>
  <c r="F729" i="28"/>
  <c r="G728" i="28"/>
  <c r="F728" i="28"/>
  <c r="G727" i="28"/>
  <c r="F727" i="28"/>
  <c r="G726" i="28"/>
  <c r="F726" i="28"/>
  <c r="G725" i="28"/>
  <c r="F725" i="28"/>
  <c r="G724" i="28"/>
  <c r="F724" i="28"/>
  <c r="G723" i="28"/>
  <c r="F723" i="28"/>
  <c r="G722" i="28"/>
  <c r="F722" i="28"/>
  <c r="G721" i="28"/>
  <c r="F721" i="28"/>
  <c r="G720" i="28"/>
  <c r="F720" i="28"/>
  <c r="G719" i="28"/>
  <c r="F719" i="28"/>
  <c r="G718" i="28"/>
  <c r="F718" i="28"/>
  <c r="G717" i="28"/>
  <c r="F717" i="28"/>
  <c r="G716" i="28"/>
  <c r="F716" i="28"/>
  <c r="G715" i="28"/>
  <c r="F715" i="28"/>
  <c r="G714" i="28"/>
  <c r="F714" i="28"/>
  <c r="G713" i="28"/>
  <c r="F713" i="28"/>
  <c r="G712" i="28"/>
  <c r="F712" i="28"/>
  <c r="G711" i="28"/>
  <c r="F711" i="28"/>
  <c r="G710" i="28"/>
  <c r="F710" i="28"/>
  <c r="G709" i="28"/>
  <c r="F709" i="28"/>
  <c r="G708" i="28"/>
  <c r="F708" i="28"/>
  <c r="G707" i="28"/>
  <c r="F707" i="28"/>
  <c r="G706" i="28"/>
  <c r="F706" i="28"/>
  <c r="G705" i="28"/>
  <c r="F705" i="28"/>
  <c r="G704" i="28"/>
  <c r="F704" i="28"/>
  <c r="G703" i="28"/>
  <c r="F703" i="28"/>
  <c r="G702" i="28"/>
  <c r="F702" i="28"/>
  <c r="G701" i="28"/>
  <c r="F701" i="28"/>
  <c r="G700" i="28"/>
  <c r="F700" i="28"/>
  <c r="G699" i="28"/>
  <c r="F699" i="28"/>
  <c r="G698" i="28"/>
  <c r="F698" i="28"/>
  <c r="G697" i="28"/>
  <c r="F697" i="28"/>
  <c r="G696" i="28"/>
  <c r="F696" i="28"/>
  <c r="G695" i="28"/>
  <c r="F695" i="28"/>
  <c r="G694" i="28"/>
  <c r="F694" i="28"/>
  <c r="G693" i="28"/>
  <c r="F693" i="28"/>
  <c r="G692" i="28"/>
  <c r="F692" i="28"/>
  <c r="G691" i="28"/>
  <c r="F691" i="28"/>
  <c r="G690" i="28"/>
  <c r="F690" i="28"/>
  <c r="G689" i="28"/>
  <c r="F689" i="28"/>
  <c r="G688" i="28"/>
  <c r="F688" i="28"/>
  <c r="G687" i="28"/>
  <c r="F687" i="28"/>
  <c r="G686" i="28"/>
  <c r="F686" i="28"/>
  <c r="G685" i="28"/>
  <c r="F685" i="28"/>
  <c r="G684" i="28"/>
  <c r="F684" i="28"/>
  <c r="G683" i="28"/>
  <c r="F683" i="28"/>
  <c r="G682" i="28"/>
  <c r="F682" i="28"/>
  <c r="G681" i="28"/>
  <c r="F681" i="28"/>
  <c r="G680" i="28"/>
  <c r="F680" i="28"/>
  <c r="G679" i="28"/>
  <c r="F679" i="28"/>
  <c r="G678" i="28"/>
  <c r="F678" i="28"/>
  <c r="G677" i="28"/>
  <c r="F677" i="28"/>
  <c r="G676" i="28"/>
  <c r="F676" i="28"/>
  <c r="G675" i="28"/>
  <c r="F675" i="28"/>
  <c r="G674" i="28"/>
  <c r="F674" i="28"/>
  <c r="G673" i="28"/>
  <c r="F673" i="28"/>
  <c r="G672" i="28"/>
  <c r="F672" i="28"/>
  <c r="G671" i="28"/>
  <c r="F671" i="28"/>
  <c r="G670" i="28"/>
  <c r="F670" i="28"/>
  <c r="G669" i="28"/>
  <c r="F669" i="28"/>
  <c r="G668" i="28"/>
  <c r="F668" i="28"/>
  <c r="G667" i="28"/>
  <c r="F667" i="28"/>
  <c r="G666" i="28"/>
  <c r="F666" i="28"/>
  <c r="G665" i="28"/>
  <c r="F665" i="28"/>
  <c r="G664" i="28"/>
  <c r="F664" i="28"/>
  <c r="G663" i="28"/>
  <c r="F663" i="28"/>
  <c r="G662" i="28"/>
  <c r="F662" i="28"/>
  <c r="G661" i="28"/>
  <c r="F661" i="28"/>
  <c r="G660" i="28"/>
  <c r="F660" i="28"/>
  <c r="G659" i="28"/>
  <c r="F659" i="28"/>
  <c r="G658" i="28"/>
  <c r="F658" i="28"/>
  <c r="G657" i="28"/>
  <c r="F657" i="28"/>
  <c r="G656" i="28"/>
  <c r="F656" i="28"/>
  <c r="G655" i="28"/>
  <c r="F655" i="28"/>
  <c r="G654" i="28"/>
  <c r="F654" i="28"/>
  <c r="G653" i="28"/>
  <c r="F653" i="28"/>
  <c r="G652" i="28"/>
  <c r="F652" i="28"/>
  <c r="G651" i="28"/>
  <c r="F651" i="28"/>
  <c r="G650" i="28"/>
  <c r="F650" i="28"/>
  <c r="G649" i="28"/>
  <c r="F649" i="28"/>
  <c r="G648" i="28"/>
  <c r="F648" i="28"/>
  <c r="G647" i="28"/>
  <c r="F647" i="28"/>
  <c r="G646" i="28"/>
  <c r="F646" i="28"/>
  <c r="G645" i="28"/>
  <c r="F645" i="28"/>
  <c r="G644" i="28"/>
  <c r="F644" i="28"/>
  <c r="G643" i="28"/>
  <c r="F643" i="28"/>
  <c r="G642" i="28"/>
  <c r="F642" i="28"/>
  <c r="G641" i="28"/>
  <c r="F641" i="28"/>
  <c r="G640" i="28"/>
  <c r="F640" i="28"/>
  <c r="G639" i="28"/>
  <c r="F639" i="28"/>
  <c r="G638" i="28"/>
  <c r="F638" i="28"/>
  <c r="G637" i="28"/>
  <c r="F637" i="28"/>
  <c r="G636" i="28"/>
  <c r="F636" i="28"/>
  <c r="G635" i="28"/>
  <c r="F635" i="28"/>
  <c r="G634" i="28"/>
  <c r="F634" i="28"/>
  <c r="G633" i="28"/>
  <c r="F633" i="28"/>
  <c r="G632" i="28"/>
  <c r="F632" i="28"/>
  <c r="G631" i="28"/>
  <c r="F631" i="28"/>
  <c r="G630" i="28"/>
  <c r="F630" i="28"/>
  <c r="G629" i="28"/>
  <c r="F629" i="28"/>
  <c r="G628" i="28"/>
  <c r="F628" i="28"/>
  <c r="G627" i="28"/>
  <c r="F627" i="28"/>
  <c r="G626" i="28"/>
  <c r="F626" i="28"/>
  <c r="G625" i="28"/>
  <c r="F625" i="28"/>
  <c r="G624" i="28"/>
  <c r="F624" i="28"/>
  <c r="G623" i="28"/>
  <c r="F623" i="28"/>
  <c r="G622" i="28"/>
  <c r="F622" i="28"/>
  <c r="G621" i="28"/>
  <c r="F621" i="28"/>
  <c r="G620" i="28"/>
  <c r="F620" i="28"/>
  <c r="G619" i="28"/>
  <c r="F619" i="28"/>
  <c r="G618" i="28"/>
  <c r="F618" i="28"/>
  <c r="G617" i="28"/>
  <c r="F617" i="28"/>
  <c r="G616" i="28"/>
  <c r="F616" i="28"/>
  <c r="G615" i="28"/>
  <c r="F615" i="28"/>
  <c r="G614" i="28"/>
  <c r="F614" i="28"/>
  <c r="G613" i="28"/>
  <c r="F613" i="28"/>
  <c r="G612" i="28"/>
  <c r="F612" i="28"/>
  <c r="G611" i="28"/>
  <c r="F611" i="28"/>
  <c r="G610" i="28"/>
  <c r="F610" i="28"/>
  <c r="G609" i="28"/>
  <c r="F609" i="28"/>
  <c r="G608" i="28"/>
  <c r="F608" i="28"/>
  <c r="G607" i="28"/>
  <c r="F607" i="28"/>
  <c r="G606" i="28"/>
  <c r="F606" i="28"/>
  <c r="G605" i="28"/>
  <c r="F605" i="28"/>
  <c r="G604" i="28"/>
  <c r="F604" i="28"/>
  <c r="G603" i="28"/>
  <c r="F603" i="28"/>
  <c r="G602" i="28"/>
  <c r="F602" i="28"/>
  <c r="G601" i="28"/>
  <c r="F601" i="28"/>
  <c r="G600" i="28"/>
  <c r="F600" i="28"/>
  <c r="G599" i="28"/>
  <c r="F599" i="28"/>
  <c r="G598" i="28"/>
  <c r="F598" i="28"/>
  <c r="G597" i="28"/>
  <c r="F597" i="28"/>
  <c r="G596" i="28"/>
  <c r="F596" i="28"/>
  <c r="G595" i="28"/>
  <c r="F595" i="28"/>
  <c r="G594" i="28"/>
  <c r="F594" i="28"/>
  <c r="G593" i="28"/>
  <c r="F593" i="28"/>
  <c r="G592" i="28"/>
  <c r="F592" i="28"/>
  <c r="G591" i="28"/>
  <c r="F591" i="28"/>
  <c r="G590" i="28"/>
  <c r="F590" i="28"/>
  <c r="G589" i="28"/>
  <c r="F589" i="28"/>
  <c r="G588" i="28"/>
  <c r="F588" i="28"/>
  <c r="G587" i="28"/>
  <c r="F587" i="28"/>
  <c r="G586" i="28"/>
  <c r="F586" i="28"/>
  <c r="G585" i="28"/>
  <c r="F585" i="28"/>
  <c r="G584" i="28"/>
  <c r="F584" i="28"/>
  <c r="G583" i="28"/>
  <c r="F583" i="28"/>
  <c r="G582" i="28"/>
  <c r="F582" i="28"/>
  <c r="G581" i="28"/>
  <c r="F581" i="28"/>
  <c r="G580" i="28"/>
  <c r="F580" i="28"/>
  <c r="G579" i="28"/>
  <c r="F579" i="28"/>
  <c r="G578" i="28"/>
  <c r="F578" i="28"/>
  <c r="G577" i="28"/>
  <c r="F577" i="28"/>
  <c r="G576" i="28"/>
  <c r="F576" i="28"/>
  <c r="G575" i="28"/>
  <c r="F575" i="28"/>
  <c r="G574" i="28"/>
  <c r="F574" i="28"/>
  <c r="G573" i="28"/>
  <c r="F573" i="28"/>
  <c r="G572" i="28"/>
  <c r="F572" i="28"/>
  <c r="G571" i="28"/>
  <c r="F571" i="28"/>
  <c r="G570" i="28"/>
  <c r="F570" i="28"/>
  <c r="G569" i="28"/>
  <c r="F569" i="28"/>
  <c r="G568" i="28"/>
  <c r="F568" i="28"/>
  <c r="G567" i="28"/>
  <c r="F567" i="28"/>
  <c r="G566" i="28"/>
  <c r="F566" i="28"/>
  <c r="G565" i="28"/>
  <c r="F565" i="28"/>
  <c r="G564" i="28"/>
  <c r="F564" i="28"/>
  <c r="G563" i="28"/>
  <c r="F563" i="28"/>
  <c r="G562" i="28"/>
  <c r="F562" i="28"/>
  <c r="G561" i="28"/>
  <c r="F561" i="28"/>
  <c r="G560" i="28"/>
  <c r="F560" i="28"/>
  <c r="G559" i="28"/>
  <c r="F559" i="28"/>
  <c r="G558" i="28"/>
  <c r="F558" i="28"/>
  <c r="G557" i="28"/>
  <c r="F557" i="28"/>
  <c r="G556" i="28"/>
  <c r="F556" i="28"/>
  <c r="G555" i="28"/>
  <c r="F555" i="28"/>
  <c r="G554" i="28"/>
  <c r="F554" i="28"/>
  <c r="G553" i="28"/>
  <c r="F553" i="28"/>
  <c r="G552" i="28"/>
  <c r="F552" i="28"/>
  <c r="G551" i="28"/>
  <c r="F551" i="28"/>
  <c r="G550" i="28"/>
  <c r="F550" i="28"/>
  <c r="G549" i="28"/>
  <c r="F549" i="28"/>
  <c r="G548" i="28"/>
  <c r="F548" i="28"/>
  <c r="G547" i="28"/>
  <c r="F547" i="28"/>
  <c r="G546" i="28"/>
  <c r="F546" i="28"/>
  <c r="G545" i="28"/>
  <c r="F545" i="28"/>
  <c r="G544" i="28"/>
  <c r="F544" i="28"/>
  <c r="G543" i="28"/>
  <c r="F543" i="28"/>
  <c r="G542" i="28"/>
  <c r="F542" i="28"/>
  <c r="G541" i="28"/>
  <c r="F541" i="28"/>
  <c r="G540" i="28"/>
  <c r="F540" i="28"/>
  <c r="G539" i="28"/>
  <c r="F539" i="28"/>
  <c r="G538" i="28"/>
  <c r="F538" i="28"/>
  <c r="G537" i="28"/>
  <c r="F537" i="28"/>
  <c r="G536" i="28"/>
  <c r="F536" i="28"/>
  <c r="G535" i="28"/>
  <c r="F535" i="28"/>
  <c r="G534" i="28"/>
  <c r="F534" i="28"/>
  <c r="G533" i="28"/>
  <c r="F533" i="28"/>
  <c r="G532" i="28"/>
  <c r="F532" i="28"/>
  <c r="G531" i="28"/>
  <c r="F531" i="28"/>
  <c r="G530" i="28"/>
  <c r="F530" i="28"/>
  <c r="G529" i="28"/>
  <c r="F529" i="28"/>
  <c r="G528" i="28"/>
  <c r="F528" i="28"/>
  <c r="G527" i="28"/>
  <c r="F527" i="28"/>
  <c r="G526" i="28"/>
  <c r="F526" i="28"/>
  <c r="G525" i="28"/>
  <c r="F525" i="28"/>
  <c r="G524" i="28"/>
  <c r="F524" i="28"/>
  <c r="G523" i="28"/>
  <c r="F523" i="28"/>
  <c r="G522" i="28"/>
  <c r="F522" i="28"/>
  <c r="G521" i="28"/>
  <c r="F521" i="28"/>
  <c r="G520" i="28"/>
  <c r="F520" i="28"/>
  <c r="G519" i="28"/>
  <c r="F519" i="28"/>
  <c r="G518" i="28"/>
  <c r="F518" i="28"/>
  <c r="G517" i="28"/>
  <c r="F517" i="28"/>
  <c r="G516" i="28"/>
  <c r="F516" i="28"/>
  <c r="G515" i="28"/>
  <c r="F515" i="28"/>
  <c r="G514" i="28"/>
  <c r="F514" i="28"/>
  <c r="G513" i="28"/>
  <c r="F513" i="28"/>
  <c r="G512" i="28"/>
  <c r="F512" i="28"/>
  <c r="G511" i="28"/>
  <c r="F511" i="28"/>
  <c r="G510" i="28"/>
  <c r="F510" i="28"/>
  <c r="G509" i="28"/>
  <c r="F509" i="28"/>
  <c r="G508" i="28"/>
  <c r="F508" i="28"/>
  <c r="G507" i="28"/>
  <c r="F507" i="28"/>
  <c r="G506" i="28"/>
  <c r="F506" i="28"/>
  <c r="G505" i="28"/>
  <c r="F505" i="28"/>
  <c r="G504" i="28"/>
  <c r="F504" i="28"/>
  <c r="G503" i="28"/>
  <c r="F503" i="28"/>
  <c r="G502" i="28"/>
  <c r="F502" i="28"/>
  <c r="G501" i="28"/>
  <c r="F501" i="28"/>
  <c r="G500" i="28"/>
  <c r="F500" i="28"/>
  <c r="G499" i="28"/>
  <c r="F499" i="28"/>
  <c r="G498" i="28"/>
  <c r="F498" i="28"/>
  <c r="G497" i="28"/>
  <c r="F497" i="28"/>
  <c r="G496" i="28"/>
  <c r="F496" i="28"/>
  <c r="G495" i="28"/>
  <c r="F495" i="28"/>
  <c r="G494" i="28"/>
  <c r="F494" i="28"/>
  <c r="G493" i="28"/>
  <c r="F493" i="28"/>
  <c r="G492" i="28"/>
  <c r="F492" i="28"/>
  <c r="G491" i="28"/>
  <c r="F491" i="28"/>
  <c r="G490" i="28"/>
  <c r="F490" i="28"/>
  <c r="G489" i="28"/>
  <c r="F489" i="28"/>
  <c r="G488" i="28"/>
  <c r="F488" i="28"/>
  <c r="G487" i="28"/>
  <c r="F487" i="28"/>
  <c r="G486" i="28"/>
  <c r="F486" i="28"/>
  <c r="G485" i="28"/>
  <c r="F485" i="28"/>
  <c r="G484" i="28"/>
  <c r="F484" i="28"/>
  <c r="G483" i="28"/>
  <c r="F483" i="28"/>
  <c r="G482" i="28"/>
  <c r="F482" i="28"/>
  <c r="G481" i="28"/>
  <c r="F481" i="28"/>
  <c r="G480" i="28"/>
  <c r="F480" i="28"/>
  <c r="G479" i="28"/>
  <c r="F479" i="28"/>
  <c r="G478" i="28"/>
  <c r="F478" i="28"/>
  <c r="G477" i="28"/>
  <c r="F477" i="28"/>
  <c r="G476" i="28"/>
  <c r="F476" i="28"/>
  <c r="G475" i="28"/>
  <c r="F475" i="28"/>
  <c r="G474" i="28"/>
  <c r="F474" i="28"/>
  <c r="G473" i="28"/>
  <c r="F473" i="28"/>
  <c r="G472" i="28"/>
  <c r="F472" i="28"/>
  <c r="G471" i="28"/>
  <c r="F471" i="28"/>
  <c r="G470" i="28"/>
  <c r="F470" i="28"/>
  <c r="G469" i="28"/>
  <c r="F469" i="28"/>
  <c r="G468" i="28"/>
  <c r="F468" i="28"/>
  <c r="G467" i="28"/>
  <c r="F467" i="28"/>
  <c r="G466" i="28"/>
  <c r="F466" i="28"/>
  <c r="G465" i="28"/>
  <c r="F465" i="28"/>
  <c r="G464" i="28"/>
  <c r="F464" i="28"/>
  <c r="G463" i="28"/>
  <c r="F463" i="28"/>
  <c r="G462" i="28"/>
  <c r="F462" i="28"/>
  <c r="G461" i="28"/>
  <c r="F461" i="28"/>
  <c r="G460" i="28"/>
  <c r="F460" i="28"/>
  <c r="G459" i="28"/>
  <c r="F459" i="28"/>
  <c r="G458" i="28"/>
  <c r="F458" i="28"/>
  <c r="G457" i="28"/>
  <c r="F457" i="28"/>
  <c r="G456" i="28"/>
  <c r="F456" i="28"/>
  <c r="G455" i="28"/>
  <c r="F455" i="28"/>
  <c r="G454" i="28"/>
  <c r="F454" i="28"/>
  <c r="G453" i="28"/>
  <c r="F453" i="28"/>
  <c r="G452" i="28"/>
  <c r="F452" i="28"/>
  <c r="G451" i="28"/>
  <c r="F451" i="28"/>
  <c r="G450" i="28"/>
  <c r="F450" i="28"/>
  <c r="G449" i="28"/>
  <c r="F449" i="28"/>
  <c r="G448" i="28"/>
  <c r="F448" i="28"/>
  <c r="G447" i="28"/>
  <c r="F447" i="28"/>
  <c r="G446" i="28"/>
  <c r="F446" i="28"/>
  <c r="G445" i="28"/>
  <c r="F445" i="28"/>
  <c r="G444" i="28"/>
  <c r="F444" i="28"/>
  <c r="G443" i="28"/>
  <c r="F443" i="28"/>
  <c r="G442" i="28"/>
  <c r="F442" i="28"/>
  <c r="G441" i="28"/>
  <c r="F441" i="28"/>
  <c r="G440" i="28"/>
  <c r="F440" i="28"/>
  <c r="G439" i="28"/>
  <c r="F439" i="28"/>
  <c r="G438" i="28"/>
  <c r="F438" i="28"/>
  <c r="G437" i="28"/>
  <c r="F437" i="28"/>
  <c r="G436" i="28"/>
  <c r="F436" i="28"/>
  <c r="G435" i="28"/>
  <c r="F435" i="28"/>
  <c r="G434" i="28"/>
  <c r="F434" i="28"/>
  <c r="G433" i="28"/>
  <c r="F433" i="28"/>
  <c r="G432" i="28"/>
  <c r="F432" i="28"/>
  <c r="G431" i="28"/>
  <c r="F431" i="28"/>
  <c r="G430" i="28"/>
  <c r="F430" i="28"/>
  <c r="G429" i="28"/>
  <c r="F429" i="28"/>
  <c r="G428" i="28"/>
  <c r="F428" i="28"/>
  <c r="G427" i="28"/>
  <c r="F427" i="28"/>
  <c r="G426" i="28"/>
  <c r="F426" i="28"/>
  <c r="G425" i="28"/>
  <c r="F425" i="28"/>
  <c r="G424" i="28"/>
  <c r="F424" i="28"/>
  <c r="G423" i="28"/>
  <c r="F423" i="28"/>
  <c r="G422" i="28"/>
  <c r="F422" i="28"/>
  <c r="G421" i="28"/>
  <c r="F421" i="28"/>
  <c r="G420" i="28"/>
  <c r="F420" i="28"/>
  <c r="G419" i="28"/>
  <c r="F419" i="28"/>
  <c r="G418" i="28"/>
  <c r="F418" i="28"/>
  <c r="G417" i="28"/>
  <c r="F417" i="28"/>
  <c r="G416" i="28"/>
  <c r="F416" i="28"/>
  <c r="G415" i="28"/>
  <c r="F415" i="28"/>
  <c r="G414" i="28"/>
  <c r="F414" i="28"/>
  <c r="G413" i="28"/>
  <c r="F413" i="28"/>
  <c r="G412" i="28"/>
  <c r="F412" i="28"/>
  <c r="G411" i="28"/>
  <c r="F411" i="28"/>
  <c r="G410" i="28"/>
  <c r="F410" i="28"/>
  <c r="G409" i="28"/>
  <c r="F409" i="28"/>
  <c r="G408" i="28"/>
  <c r="F408" i="28"/>
  <c r="G407" i="28"/>
  <c r="F407" i="28"/>
  <c r="G406" i="28"/>
  <c r="F406" i="28"/>
  <c r="G405" i="28"/>
  <c r="F405" i="28"/>
  <c r="G404" i="28"/>
  <c r="F404" i="28"/>
  <c r="G403" i="28"/>
  <c r="F403" i="28"/>
  <c r="G402" i="28"/>
  <c r="F402" i="28"/>
  <c r="G401" i="28"/>
  <c r="F401" i="28"/>
  <c r="G400" i="28"/>
  <c r="F400" i="28"/>
  <c r="G399" i="28"/>
  <c r="F399" i="28"/>
  <c r="G398" i="28"/>
  <c r="F398" i="28"/>
  <c r="G397" i="28"/>
  <c r="F397" i="28"/>
  <c r="G396" i="28"/>
  <c r="F396" i="28"/>
  <c r="G395" i="28"/>
  <c r="F395" i="28"/>
  <c r="G394" i="28"/>
  <c r="F394" i="28"/>
  <c r="G393" i="28"/>
  <c r="F393" i="28"/>
  <c r="G392" i="28"/>
  <c r="F392" i="28"/>
  <c r="G391" i="28"/>
  <c r="F391" i="28"/>
  <c r="G390" i="28"/>
  <c r="F390" i="28"/>
  <c r="G389" i="28"/>
  <c r="F389" i="28"/>
  <c r="G388" i="28"/>
  <c r="F388" i="28"/>
  <c r="G387" i="28"/>
  <c r="F387" i="28"/>
  <c r="G386" i="28"/>
  <c r="F386" i="28"/>
  <c r="G385" i="28"/>
  <c r="F385" i="28"/>
  <c r="G384" i="28"/>
  <c r="F384" i="28"/>
  <c r="G383" i="28"/>
  <c r="F383" i="28"/>
  <c r="G382" i="28"/>
  <c r="F382" i="28"/>
  <c r="G381" i="28"/>
  <c r="F381" i="28"/>
  <c r="G380" i="28"/>
  <c r="F380" i="28"/>
  <c r="G379" i="28"/>
  <c r="F379" i="28"/>
  <c r="G378" i="28"/>
  <c r="F378" i="28"/>
  <c r="G377" i="28"/>
  <c r="F377" i="28"/>
  <c r="G376" i="28"/>
  <c r="F376" i="28"/>
  <c r="G375" i="28"/>
  <c r="F375" i="28"/>
  <c r="G374" i="28"/>
  <c r="F374" i="28"/>
  <c r="G373" i="28"/>
  <c r="F373" i="28"/>
  <c r="G372" i="28"/>
  <c r="F372" i="28"/>
  <c r="G371" i="28"/>
  <c r="F371" i="28"/>
  <c r="G370" i="28"/>
  <c r="F370" i="28"/>
  <c r="G369" i="28"/>
  <c r="F369" i="28"/>
  <c r="G368" i="28"/>
  <c r="F368" i="28"/>
  <c r="G367" i="28"/>
  <c r="F367" i="28"/>
  <c r="G366" i="28"/>
  <c r="F366" i="28"/>
  <c r="G365" i="28"/>
  <c r="F365" i="28"/>
  <c r="G364" i="28"/>
  <c r="F364" i="28"/>
  <c r="G363" i="28"/>
  <c r="F363" i="28"/>
  <c r="G362" i="28"/>
  <c r="F362" i="28"/>
  <c r="G361" i="28"/>
  <c r="F361" i="28"/>
  <c r="G360" i="28"/>
  <c r="F360" i="28"/>
  <c r="G359" i="28"/>
  <c r="F359" i="28"/>
  <c r="G358" i="28"/>
  <c r="F358" i="28"/>
  <c r="G357" i="28"/>
  <c r="F357" i="28"/>
  <c r="G356" i="28"/>
  <c r="F356" i="28"/>
  <c r="G355" i="28"/>
  <c r="F355" i="28"/>
  <c r="G354" i="28"/>
  <c r="F354" i="28"/>
  <c r="G353" i="28"/>
  <c r="F353" i="28"/>
  <c r="G352" i="28"/>
  <c r="F352" i="28"/>
  <c r="G351" i="28"/>
  <c r="F351" i="28"/>
  <c r="G350" i="28"/>
  <c r="F350" i="28"/>
  <c r="G349" i="28"/>
  <c r="F349" i="28"/>
  <c r="G348" i="28"/>
  <c r="F348" i="28"/>
  <c r="G347" i="28"/>
  <c r="F347" i="28"/>
  <c r="G346" i="28"/>
  <c r="F346" i="28"/>
  <c r="G345" i="28"/>
  <c r="F345" i="28"/>
  <c r="G344" i="28"/>
  <c r="F344" i="28"/>
  <c r="G343" i="28"/>
  <c r="F343" i="28"/>
  <c r="G342" i="28"/>
  <c r="F342" i="28"/>
  <c r="G341" i="28"/>
  <c r="F341" i="28"/>
  <c r="G340" i="28"/>
  <c r="F340" i="28"/>
  <c r="G339" i="28"/>
  <c r="F339" i="28"/>
  <c r="G338" i="28"/>
  <c r="F338" i="28"/>
  <c r="G337" i="28"/>
  <c r="F337" i="28"/>
  <c r="G336" i="28"/>
  <c r="F336" i="28"/>
  <c r="G335" i="28"/>
  <c r="F335" i="28"/>
  <c r="G334" i="28"/>
  <c r="F334" i="28"/>
  <c r="G333" i="28"/>
  <c r="F333" i="28"/>
  <c r="G332" i="28"/>
  <c r="F332" i="28"/>
  <c r="G331" i="28"/>
  <c r="F331" i="28"/>
  <c r="G330" i="28"/>
  <c r="F330" i="28"/>
  <c r="G329" i="28"/>
  <c r="F329" i="28"/>
  <c r="G328" i="28"/>
  <c r="F328" i="28"/>
  <c r="G327" i="28"/>
  <c r="F327" i="28"/>
  <c r="G326" i="28"/>
  <c r="F326" i="28"/>
  <c r="G325" i="28"/>
  <c r="F325" i="28"/>
  <c r="G324" i="28"/>
  <c r="F324" i="28"/>
  <c r="G323" i="28"/>
  <c r="F323" i="28"/>
  <c r="G322" i="28"/>
  <c r="F322" i="28"/>
  <c r="G321" i="28"/>
  <c r="F321" i="28"/>
  <c r="G320" i="28"/>
  <c r="F320" i="28"/>
  <c r="G319" i="28"/>
  <c r="F319" i="28"/>
  <c r="G318" i="28"/>
  <c r="F318" i="28"/>
  <c r="G317" i="28"/>
  <c r="F317" i="28"/>
  <c r="G316" i="28"/>
  <c r="F316" i="28"/>
  <c r="G315" i="28"/>
  <c r="F315" i="28"/>
  <c r="G314" i="28"/>
  <c r="F314" i="28"/>
  <c r="G313" i="28"/>
  <c r="F313" i="28"/>
  <c r="G312" i="28"/>
  <c r="F312" i="28"/>
  <c r="G311" i="28"/>
  <c r="F311" i="28"/>
  <c r="G310" i="28"/>
  <c r="F310" i="28"/>
  <c r="G309" i="28"/>
  <c r="F309" i="28"/>
  <c r="G308" i="28"/>
  <c r="F308" i="28"/>
  <c r="G307" i="28"/>
  <c r="F307" i="28"/>
  <c r="G306" i="28"/>
  <c r="F306" i="28"/>
  <c r="G305" i="28"/>
  <c r="F305" i="28"/>
  <c r="G304" i="28"/>
  <c r="F304" i="28"/>
  <c r="G303" i="28"/>
  <c r="F303" i="28"/>
  <c r="G302" i="28"/>
  <c r="F302" i="28"/>
  <c r="G301" i="28"/>
  <c r="F301" i="28"/>
  <c r="G300" i="28"/>
  <c r="F300" i="28"/>
  <c r="G299" i="28"/>
  <c r="F299" i="28"/>
  <c r="G298" i="28"/>
  <c r="F298" i="28"/>
  <c r="G297" i="28"/>
  <c r="F297" i="28"/>
  <c r="G296" i="28"/>
  <c r="F296" i="28"/>
  <c r="G295" i="28"/>
  <c r="F295" i="28"/>
  <c r="G294" i="28"/>
  <c r="F294" i="28"/>
  <c r="G293" i="28"/>
  <c r="F293" i="28"/>
  <c r="G292" i="28"/>
  <c r="F292" i="28"/>
  <c r="G291" i="28"/>
  <c r="F291" i="28"/>
  <c r="G290" i="28"/>
  <c r="F290" i="28"/>
  <c r="G289" i="28"/>
  <c r="F289" i="28"/>
  <c r="G288" i="28"/>
  <c r="F288" i="28"/>
  <c r="G287" i="28"/>
  <c r="F287" i="28"/>
  <c r="G286" i="28"/>
  <c r="F286" i="28"/>
  <c r="G285" i="28"/>
  <c r="F285" i="28"/>
  <c r="G284" i="28"/>
  <c r="F284" i="28"/>
  <c r="G283" i="28"/>
  <c r="F283" i="28"/>
  <c r="G282" i="28"/>
  <c r="F282" i="28"/>
  <c r="G281" i="28"/>
  <c r="F281" i="28"/>
  <c r="G280" i="28"/>
  <c r="F280" i="28"/>
  <c r="G279" i="28"/>
  <c r="F279" i="28"/>
  <c r="G278" i="28"/>
  <c r="F278" i="28"/>
  <c r="G277" i="28"/>
  <c r="F277" i="28"/>
  <c r="G276" i="28"/>
  <c r="F276" i="28"/>
  <c r="G275" i="28"/>
  <c r="F275" i="28"/>
  <c r="G274" i="28"/>
  <c r="F274" i="28"/>
  <c r="G273" i="28"/>
  <c r="F273" i="28"/>
  <c r="G272" i="28"/>
  <c r="F272" i="28"/>
  <c r="G271" i="28"/>
  <c r="F271" i="28"/>
  <c r="G270" i="28"/>
  <c r="F270" i="28"/>
  <c r="G269" i="28"/>
  <c r="F269" i="28"/>
  <c r="G268" i="28"/>
  <c r="F268" i="28"/>
  <c r="G267" i="28"/>
  <c r="F267" i="28"/>
  <c r="G266" i="28"/>
  <c r="F266" i="28"/>
  <c r="G265" i="28"/>
  <c r="F265" i="28"/>
  <c r="G264" i="28"/>
  <c r="F264" i="28"/>
  <c r="G263" i="28"/>
  <c r="F263" i="28"/>
  <c r="G262" i="28"/>
  <c r="F262" i="28"/>
  <c r="G261" i="28"/>
  <c r="F261" i="28"/>
  <c r="G260" i="28"/>
  <c r="F260" i="28"/>
  <c r="G259" i="28"/>
  <c r="F259" i="28"/>
  <c r="G258" i="28"/>
  <c r="F258" i="28"/>
  <c r="G257" i="28"/>
  <c r="F257" i="28"/>
  <c r="G256" i="28"/>
  <c r="F256" i="28"/>
  <c r="G255" i="28"/>
  <c r="F255" i="28"/>
  <c r="G254" i="28"/>
  <c r="F254" i="28"/>
  <c r="G253" i="28"/>
  <c r="F253" i="28"/>
  <c r="G252" i="28"/>
  <c r="F252" i="28"/>
  <c r="G251" i="28"/>
  <c r="F251" i="28"/>
  <c r="G250" i="28"/>
  <c r="F250" i="28"/>
  <c r="G249" i="28"/>
  <c r="F249" i="28"/>
  <c r="G248" i="28"/>
  <c r="F248" i="28"/>
  <c r="G247" i="28"/>
  <c r="F247" i="28"/>
  <c r="G246" i="28"/>
  <c r="F246" i="28"/>
  <c r="G245" i="28"/>
  <c r="F245" i="28"/>
  <c r="G244" i="28"/>
  <c r="F244" i="28"/>
  <c r="G243" i="28"/>
  <c r="F243" i="28"/>
  <c r="G242" i="28"/>
  <c r="F242" i="28"/>
  <c r="G241" i="28"/>
  <c r="F241" i="28"/>
  <c r="G240" i="28"/>
  <c r="F240" i="28"/>
  <c r="G239" i="28"/>
  <c r="F239" i="28"/>
  <c r="G238" i="28"/>
  <c r="F238" i="28"/>
  <c r="G237" i="28"/>
  <c r="F237" i="28"/>
  <c r="G236" i="28"/>
  <c r="F236" i="28"/>
  <c r="G235" i="28"/>
  <c r="F235" i="28"/>
  <c r="G234" i="28"/>
  <c r="F234" i="28"/>
  <c r="G233" i="28"/>
  <c r="F233" i="28"/>
  <c r="G232" i="28"/>
  <c r="F232" i="28"/>
  <c r="G231" i="28"/>
  <c r="F231" i="28"/>
  <c r="G230" i="28"/>
  <c r="F230" i="28"/>
  <c r="G229" i="28"/>
  <c r="F229" i="28"/>
  <c r="G228" i="28"/>
  <c r="F228" i="28"/>
  <c r="G227" i="28"/>
  <c r="F227" i="28"/>
  <c r="G226" i="28"/>
  <c r="F226" i="28"/>
  <c r="G225" i="28"/>
  <c r="F225" i="28"/>
  <c r="G224" i="28"/>
  <c r="F224" i="28"/>
  <c r="G223" i="28"/>
  <c r="F223" i="28"/>
  <c r="G222" i="28"/>
  <c r="F222" i="28"/>
  <c r="G221" i="28"/>
  <c r="F221" i="28"/>
  <c r="G220" i="28"/>
  <c r="F220" i="28"/>
  <c r="G219" i="28"/>
  <c r="F219" i="28"/>
  <c r="G218" i="28"/>
  <c r="F218" i="28"/>
  <c r="G217" i="28"/>
  <c r="F217" i="28"/>
  <c r="G216" i="28"/>
  <c r="F216" i="28"/>
  <c r="G215" i="28"/>
  <c r="F215" i="28"/>
  <c r="G214" i="28"/>
  <c r="F214" i="28"/>
  <c r="G213" i="28"/>
  <c r="F213" i="28"/>
  <c r="G212" i="28"/>
  <c r="F212" i="28"/>
  <c r="G211" i="28"/>
  <c r="F211" i="28"/>
  <c r="G210" i="28"/>
  <c r="F210" i="28"/>
  <c r="G209" i="28"/>
  <c r="F209" i="28"/>
  <c r="G208" i="28"/>
  <c r="F208" i="28"/>
  <c r="G207" i="28"/>
  <c r="F207" i="28"/>
  <c r="G206" i="28"/>
  <c r="F206" i="28"/>
  <c r="G205" i="28"/>
  <c r="F205" i="28"/>
  <c r="G204" i="28"/>
  <c r="F204" i="28"/>
  <c r="G203" i="28"/>
  <c r="F203" i="28"/>
  <c r="G202" i="28"/>
  <c r="F202" i="28"/>
  <c r="G201" i="28"/>
  <c r="F201" i="28"/>
  <c r="G200" i="28"/>
  <c r="F200" i="28"/>
  <c r="G199" i="28"/>
  <c r="F199" i="28"/>
  <c r="G198" i="28"/>
  <c r="F198" i="28"/>
  <c r="G197" i="28"/>
  <c r="F197" i="28"/>
  <c r="G196" i="28"/>
  <c r="F196" i="28"/>
  <c r="G195" i="28"/>
  <c r="F195" i="28"/>
  <c r="G194" i="28"/>
  <c r="F194" i="28"/>
  <c r="G193" i="28"/>
  <c r="F193" i="28"/>
  <c r="G192" i="28"/>
  <c r="F192" i="28"/>
  <c r="G191" i="28"/>
  <c r="F191" i="28"/>
  <c r="G190" i="28"/>
  <c r="F190" i="28"/>
  <c r="G189" i="28"/>
  <c r="F189" i="28"/>
  <c r="G188" i="28"/>
  <c r="F188" i="28"/>
  <c r="G187" i="28"/>
  <c r="F187" i="28"/>
  <c r="G186" i="28"/>
  <c r="F186" i="28"/>
  <c r="G185" i="28"/>
  <c r="F185" i="28"/>
  <c r="G184" i="28"/>
  <c r="F184" i="28"/>
  <c r="G183" i="28"/>
  <c r="F183" i="28"/>
  <c r="G182" i="28"/>
  <c r="F182" i="28"/>
  <c r="G181" i="28"/>
  <c r="F181" i="28"/>
  <c r="G180" i="28"/>
  <c r="F180" i="28"/>
  <c r="G179" i="28"/>
  <c r="F179" i="28"/>
  <c r="G178" i="28"/>
  <c r="F178" i="28"/>
  <c r="G177" i="28"/>
  <c r="F177" i="28"/>
  <c r="G176" i="28"/>
  <c r="F176" i="28"/>
  <c r="G175" i="28"/>
  <c r="F175" i="28"/>
  <c r="G174" i="28"/>
  <c r="F174" i="28"/>
  <c r="G173" i="28"/>
  <c r="F173" i="28"/>
  <c r="G172" i="28"/>
  <c r="F172" i="28"/>
  <c r="G171" i="28"/>
  <c r="F171" i="28"/>
  <c r="G170" i="28"/>
  <c r="F170" i="28"/>
  <c r="G169" i="28"/>
  <c r="F169" i="28"/>
  <c r="G168" i="28"/>
  <c r="F168" i="28"/>
  <c r="G167" i="28"/>
  <c r="F167" i="28"/>
  <c r="G166" i="28"/>
  <c r="F166" i="28"/>
  <c r="G165" i="28"/>
  <c r="F165" i="28"/>
  <c r="G164" i="28"/>
  <c r="F164" i="28"/>
  <c r="G163" i="28"/>
  <c r="F163" i="28"/>
  <c r="G162" i="28"/>
  <c r="F162" i="28"/>
  <c r="G161" i="28"/>
  <c r="F161" i="28"/>
  <c r="G160" i="28"/>
  <c r="F160" i="28"/>
  <c r="G159" i="28"/>
  <c r="F159" i="28"/>
  <c r="G158" i="28"/>
  <c r="F158" i="28"/>
  <c r="G157" i="28"/>
  <c r="F157" i="28"/>
  <c r="G156" i="28"/>
  <c r="F156" i="28"/>
  <c r="G155" i="28"/>
  <c r="F155" i="28"/>
  <c r="G154" i="28"/>
  <c r="F154" i="28"/>
  <c r="G153" i="28"/>
  <c r="F153" i="28"/>
  <c r="G152" i="28"/>
  <c r="F152" i="28"/>
  <c r="G151" i="28"/>
  <c r="F151" i="28"/>
  <c r="G150" i="28"/>
  <c r="F150" i="28"/>
  <c r="G149" i="28"/>
  <c r="F149" i="28"/>
  <c r="G148" i="28"/>
  <c r="F148" i="28"/>
  <c r="G147" i="28"/>
  <c r="F147" i="28"/>
  <c r="G146" i="28"/>
  <c r="F146" i="28"/>
  <c r="G145" i="28"/>
  <c r="F145" i="28"/>
  <c r="G144" i="28"/>
  <c r="F144" i="28"/>
  <c r="G143" i="28"/>
  <c r="F143" i="28"/>
  <c r="G142" i="28"/>
  <c r="F142" i="28"/>
  <c r="G141" i="28"/>
  <c r="F141" i="28"/>
  <c r="G140" i="28"/>
  <c r="F140" i="28"/>
  <c r="G139" i="28"/>
  <c r="F139" i="28"/>
  <c r="G138" i="28"/>
  <c r="F138" i="28"/>
  <c r="G137" i="28"/>
  <c r="F137" i="28"/>
  <c r="G136" i="28"/>
  <c r="F136" i="28"/>
  <c r="G135" i="28"/>
  <c r="F135" i="28"/>
  <c r="G134" i="28"/>
  <c r="F134" i="28"/>
  <c r="G133" i="28"/>
  <c r="F133" i="28"/>
  <c r="G132" i="28"/>
  <c r="F132" i="28"/>
  <c r="G131" i="28"/>
  <c r="F131" i="28"/>
  <c r="G130" i="28"/>
  <c r="F130" i="28"/>
  <c r="G129" i="28"/>
  <c r="F129" i="28"/>
  <c r="G128" i="28"/>
  <c r="F128" i="28"/>
  <c r="G127" i="28"/>
  <c r="F127" i="28"/>
  <c r="G126" i="28"/>
  <c r="F126" i="28"/>
  <c r="G125" i="28"/>
  <c r="F125" i="28"/>
  <c r="G124" i="28"/>
  <c r="F124" i="28"/>
  <c r="G123" i="28"/>
  <c r="F123" i="28"/>
  <c r="G122" i="28"/>
  <c r="F122" i="28"/>
  <c r="G121" i="28"/>
  <c r="F121" i="28"/>
  <c r="G120" i="28"/>
  <c r="F120" i="28"/>
  <c r="G119" i="28"/>
  <c r="F119" i="28"/>
  <c r="G118" i="28"/>
  <c r="F118" i="28"/>
  <c r="G117" i="28"/>
  <c r="F117" i="28"/>
  <c r="G116" i="28"/>
  <c r="F116" i="28"/>
  <c r="G115" i="28"/>
  <c r="F115" i="28"/>
  <c r="G114" i="28"/>
  <c r="F114" i="28"/>
  <c r="G113" i="28"/>
  <c r="F113" i="28"/>
  <c r="G112" i="28"/>
  <c r="F112" i="28"/>
  <c r="G111" i="28"/>
  <c r="F111" i="28"/>
  <c r="G110" i="28"/>
  <c r="F110" i="28"/>
  <c r="G109" i="28"/>
  <c r="F109" i="28"/>
  <c r="G108" i="28"/>
  <c r="F108" i="28"/>
  <c r="G107" i="28"/>
  <c r="F107" i="28"/>
  <c r="G106" i="28"/>
  <c r="F106" i="28"/>
  <c r="G105" i="28"/>
  <c r="F105" i="28"/>
  <c r="G104" i="28"/>
  <c r="F104" i="28"/>
  <c r="G103" i="28"/>
  <c r="F103" i="28"/>
  <c r="G102" i="28"/>
  <c r="F102" i="28"/>
  <c r="G101" i="28"/>
  <c r="F101" i="28"/>
  <c r="G100" i="28"/>
  <c r="F100" i="28"/>
  <c r="G99" i="28"/>
  <c r="F99" i="28"/>
  <c r="G98" i="28"/>
  <c r="F98" i="28"/>
  <c r="G97" i="28"/>
  <c r="F97" i="28"/>
  <c r="G96" i="28"/>
  <c r="F96" i="28"/>
  <c r="G95" i="28"/>
  <c r="F95" i="28"/>
  <c r="G94" i="28"/>
  <c r="F94" i="28"/>
  <c r="G93" i="28"/>
  <c r="F93" i="28"/>
  <c r="G92" i="28"/>
  <c r="F92" i="28"/>
  <c r="G91" i="28"/>
  <c r="F91" i="28"/>
  <c r="G90" i="28"/>
  <c r="F90" i="28"/>
  <c r="G89" i="28"/>
  <c r="F89" i="28"/>
  <c r="G88" i="28"/>
  <c r="F88" i="28"/>
  <c r="G87" i="28"/>
  <c r="F87" i="28"/>
  <c r="G86" i="28"/>
  <c r="F86" i="28"/>
  <c r="G85" i="28"/>
  <c r="F85" i="28"/>
  <c r="G84" i="28"/>
  <c r="F84" i="28"/>
  <c r="G83" i="28"/>
  <c r="F83" i="28"/>
  <c r="G82" i="28"/>
  <c r="F82" i="28"/>
  <c r="G81" i="28"/>
  <c r="F81" i="28"/>
  <c r="G80" i="28"/>
  <c r="F80" i="28"/>
  <c r="G79" i="28"/>
  <c r="F79" i="28"/>
  <c r="G78" i="28"/>
  <c r="F78" i="28"/>
  <c r="G77" i="28"/>
  <c r="F77" i="28"/>
  <c r="G76" i="28"/>
  <c r="F76" i="28"/>
  <c r="G75" i="28"/>
  <c r="F75" i="28"/>
  <c r="G74" i="28"/>
  <c r="F74" i="28"/>
  <c r="G73" i="28"/>
  <c r="F73" i="28"/>
  <c r="G72" i="28"/>
  <c r="F72" i="28"/>
  <c r="G71" i="28"/>
  <c r="F71" i="28"/>
  <c r="G70" i="28"/>
  <c r="F70" i="28"/>
  <c r="G69" i="28"/>
  <c r="F69" i="28"/>
  <c r="G68" i="28"/>
  <c r="F68" i="28"/>
  <c r="G67" i="28"/>
  <c r="F67" i="28"/>
  <c r="G66" i="28"/>
  <c r="F66" i="28"/>
  <c r="G65" i="28"/>
  <c r="F65" i="28"/>
  <c r="G64" i="28"/>
  <c r="F64" i="28"/>
  <c r="G63" i="28"/>
  <c r="F63" i="28"/>
  <c r="G62" i="28"/>
  <c r="F62" i="28"/>
  <c r="G61" i="28"/>
  <c r="F61" i="28"/>
  <c r="G60" i="28"/>
  <c r="F60" i="28"/>
  <c r="G59" i="28"/>
  <c r="F59" i="28"/>
  <c r="G58" i="28"/>
  <c r="F58" i="28"/>
  <c r="G57" i="28"/>
  <c r="F57" i="28"/>
  <c r="G56" i="28"/>
  <c r="F56" i="28"/>
  <c r="G55" i="28"/>
  <c r="F55" i="28"/>
  <c r="G54" i="28"/>
  <c r="F54" i="28"/>
  <c r="G53" i="28"/>
  <c r="F53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AM29" i="4" l="1"/>
  <c r="AD24" i="4" l="1"/>
  <c r="BO23" i="4" l="1"/>
  <c r="J21" i="4" l="1"/>
  <c r="F21" i="4"/>
  <c r="B21" i="4"/>
  <c r="N10" i="4"/>
  <c r="H13" i="4" l="1"/>
  <c r="AM5" i="4" l="1"/>
  <c r="AM6" i="4"/>
  <c r="O53" i="4" l="1"/>
  <c r="D53" i="4"/>
  <c r="T15" i="4" l="1"/>
  <c r="H23" i="4" l="1"/>
  <c r="V17" i="4"/>
  <c r="T17" i="4"/>
  <c r="AG23" i="4" l="1"/>
  <c r="BN21" i="4" l="1"/>
  <c r="V16" i="4" l="1"/>
  <c r="T16" i="4"/>
  <c r="H24" i="4" l="1"/>
  <c r="R22" i="4"/>
  <c r="AR6" i="4" l="1"/>
  <c r="AQ6" i="4"/>
  <c r="AM7" i="4"/>
  <c r="AM8" i="4"/>
  <c r="V9" i="4" l="1"/>
  <c r="AE24" i="4" l="1"/>
  <c r="BL22" i="4" l="1"/>
  <c r="BM22" i="4" s="1"/>
  <c r="F10" i="4" l="1"/>
  <c r="BO14" i="4" l="1"/>
  <c r="BO15" i="4"/>
  <c r="BO16" i="4"/>
  <c r="F6" i="4" l="1"/>
  <c r="H11" i="4" l="1"/>
  <c r="E11" i="4"/>
  <c r="B11" i="4"/>
  <c r="F9" i="4" l="1"/>
  <c r="AS6" i="4"/>
  <c r="T4" i="4" l="1"/>
  <c r="AU6" i="4"/>
  <c r="J9" i="4" l="1"/>
  <c r="AN18" i="4" s="1"/>
  <c r="AO25" i="4" s="1"/>
  <c r="AM18" i="4" l="1"/>
  <c r="AM25" i="4" s="1"/>
  <c r="AD26" i="4"/>
  <c r="V10" i="4" l="1"/>
  <c r="V14" i="4" s="1"/>
  <c r="AP18" i="4" l="1"/>
  <c r="AP20" i="4" s="1"/>
  <c r="V13" i="4"/>
  <c r="H16" i="4"/>
  <c r="AM30" i="4"/>
  <c r="AO26" i="4"/>
  <c r="AM26" i="4"/>
  <c r="BO12" i="4"/>
  <c r="AI24" i="4"/>
  <c r="AM28" i="4"/>
  <c r="BO8" i="4"/>
  <c r="BO9" i="4"/>
  <c r="BO10" i="4"/>
  <c r="BO7" i="4"/>
  <c r="AM10" i="4"/>
  <c r="AH26" i="4" l="1"/>
  <c r="T6" i="4" l="1"/>
  <c r="BN11" i="4" l="1"/>
  <c r="BO11" i="4" s="1"/>
  <c r="BO13" i="4"/>
  <c r="J18" i="4"/>
  <c r="V15" i="4" l="1"/>
  <c r="T18" i="4" s="1"/>
  <c r="H15" i="4" s="1"/>
  <c r="AP25" i="4" s="1"/>
  <c r="H18" i="4"/>
  <c r="AM27" i="4" l="1"/>
  <c r="H14" i="4"/>
  <c r="J14" i="4" s="1"/>
  <c r="J15" i="4"/>
  <c r="J16" i="4"/>
  <c r="AI26" i="4"/>
  <c r="AP9" i="4" l="1"/>
  <c r="AP32" i="4" s="1"/>
  <c r="AO24" i="4"/>
  <c r="AM24" i="4"/>
  <c r="AG25" i="4"/>
  <c r="BN22" i="4"/>
  <c r="BL23" i="4"/>
  <c r="L26" i="4"/>
  <c r="AN9" i="4"/>
  <c r="AP28" i="4" s="1"/>
  <c r="AP26" i="4"/>
  <c r="AP31" i="4" l="1"/>
  <c r="BM23" i="4"/>
  <c r="AN16" i="4" s="1"/>
  <c r="AP30" i="4"/>
  <c r="AP27" i="4"/>
  <c r="AP29" i="4"/>
  <c r="AM16" i="4" l="1"/>
  <c r="AH24" i="4" l="1"/>
  <c r="AP23" i="4" l="1"/>
  <c r="AP24" i="4"/>
  <c r="AM9" i="4" s="1"/>
  <c r="BL19" i="4" l="1"/>
  <c r="BM19" i="4" s="1"/>
  <c r="BM26" i="4" s="1"/>
  <c r="C4" i="4"/>
  <c r="AP22" i="4"/>
  <c r="AM40" i="4" l="1"/>
  <c r="AM42" i="4"/>
  <c r="V19" i="4"/>
  <c r="T19" i="4" s="1"/>
  <c r="V20" i="4"/>
  <c r="T20" i="4" s="1"/>
  <c r="AM41" i="4"/>
  <c r="AM22" i="4" l="1"/>
  <c r="W4" i="4" s="1"/>
  <c r="H17" i="4"/>
  <c r="H19" i="4" l="1"/>
  <c r="AM19" i="4"/>
  <c r="J20" i="4" l="1"/>
  <c r="AM21" i="4"/>
  <c r="AD28" i="4"/>
  <c r="BN23" i="4" l="1"/>
  <c r="AM20" i="4" l="1"/>
</calcChain>
</file>

<file path=xl/comments1.xml><?xml version="1.0" encoding="utf-8"?>
<comments xmlns="http://schemas.openxmlformats.org/spreadsheetml/2006/main">
  <authors>
    <author>국승민</author>
  </authors>
  <commentList>
    <comment ref="AG11" authorId="0">
      <text>
        <r>
          <rPr>
            <b/>
            <sz val="9"/>
            <color indexed="81"/>
            <rFont val="돋움"/>
            <family val="3"/>
            <charset val="129"/>
          </rPr>
          <t>1. 세금계산서 할인은 차량할인에 포함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2. 의무 운행기간 2년(보조금 환수 특약)
3. 보조금 직접입력
4. 취등록세 140만원 지원 대상</t>
        </r>
      </text>
    </comment>
  </commentList>
</comments>
</file>

<file path=xl/sharedStrings.xml><?xml version="1.0" encoding="utf-8"?>
<sst xmlns="http://schemas.openxmlformats.org/spreadsheetml/2006/main" count="39872" uniqueCount="11858">
  <si>
    <t>No.</t>
    <phoneticPr fontId="3" type="noConversion"/>
  </si>
  <si>
    <t>▣ 고객정보</t>
    <phoneticPr fontId="3" type="noConversion"/>
  </si>
  <si>
    <t>고객명</t>
    <phoneticPr fontId="3" type="noConversion"/>
  </si>
  <si>
    <t>견적 발행일</t>
    <phoneticPr fontId="3" type="noConversion"/>
  </si>
  <si>
    <t>[단위 : 원]</t>
    <phoneticPr fontId="3" type="noConversion"/>
  </si>
  <si>
    <t>모델명</t>
    <phoneticPr fontId="3" type="noConversion"/>
  </si>
  <si>
    <t>배기량</t>
    <phoneticPr fontId="3" type="noConversion"/>
  </si>
  <si>
    <t>차량가격</t>
    <phoneticPr fontId="3" type="noConversion"/>
  </si>
  <si>
    <t>할인가격</t>
    <phoneticPr fontId="3" type="noConversion"/>
  </si>
  <si>
    <t>실판매가격</t>
    <phoneticPr fontId="3" type="noConversion"/>
  </si>
  <si>
    <t>▣ 계약조건</t>
    <phoneticPr fontId="3" type="noConversion"/>
  </si>
  <si>
    <t>리스방식</t>
    <phoneticPr fontId="3" type="noConversion"/>
  </si>
  <si>
    <t>취득원가</t>
    <phoneticPr fontId="3" type="noConversion"/>
  </si>
  <si>
    <t>리스기간</t>
    <phoneticPr fontId="3" type="noConversion"/>
  </si>
  <si>
    <t>보증금</t>
    <phoneticPr fontId="3" type="noConversion"/>
  </si>
  <si>
    <t>부대
비용</t>
    <phoneticPr fontId="3" type="noConversion"/>
  </si>
  <si>
    <t>잔존가치</t>
    <phoneticPr fontId="3" type="noConversion"/>
  </si>
  <si>
    <t>취득세</t>
    <phoneticPr fontId="3" type="noConversion"/>
  </si>
  <si>
    <t>선수금</t>
    <phoneticPr fontId="3" type="noConversion"/>
  </si>
  <si>
    <t>공채</t>
    <phoneticPr fontId="3" type="noConversion"/>
  </si>
  <si>
    <t>탁송료</t>
    <phoneticPr fontId="3" type="noConversion"/>
  </si>
  <si>
    <t>자동차세(월)</t>
    <phoneticPr fontId="3" type="noConversion"/>
  </si>
  <si>
    <t>기타비용</t>
    <phoneticPr fontId="3" type="noConversion"/>
  </si>
  <si>
    <t>차량등록명의</t>
    <phoneticPr fontId="3" type="noConversion"/>
  </si>
  <si>
    <t>리스료산정기준</t>
    <phoneticPr fontId="3" type="noConversion"/>
  </si>
  <si>
    <t>등록지역</t>
    <phoneticPr fontId="3" type="noConversion"/>
  </si>
  <si>
    <t>연간운행거리</t>
    <phoneticPr fontId="3" type="noConversion"/>
  </si>
  <si>
    <t>▣ 계약안내</t>
    <phoneticPr fontId="3" type="noConversion"/>
  </si>
  <si>
    <t xml:space="preserve">  ◇ 리스 만기시 반환 / 매입 / 재리스 중 택일이 가능합니다.</t>
    <phoneticPr fontId="3" type="noConversion"/>
  </si>
  <si>
    <t xml:space="preserve">  ◇ 운행중 발생하는 범칙금 및 과태료는 이용자 부담이며, 당사에서 대납 후 익 월 리스료에 포함하여 청구 됩니다.</t>
    <phoneticPr fontId="3" type="noConversion"/>
  </si>
  <si>
    <t xml:space="preserve">  ◇ 보험은 자차가입 및 질권설정(질권자 산은캐피탈㈜)이 필수이며, 부보하신 증권사본 송부 부탁드립니다.</t>
    <phoneticPr fontId="3" type="noConversion"/>
  </si>
  <si>
    <t xml:space="preserve">  ◇ 이용자변경(승계)시 당사 규정에 따라 승계수수료가 부과됩니다.</t>
    <phoneticPr fontId="3" type="noConversion"/>
  </si>
  <si>
    <t xml:space="preserve">  ◇ 반납시, 차량이 정상적인 상태가 아닐경우, 수리실비가 청구됨을 안내 드립니다.</t>
    <phoneticPr fontId="3" type="noConversion"/>
  </si>
  <si>
    <t xml:space="preserve">  ◇ 약정 운행거리 초과시 약관에 따른 초과운행 부담금이 부과됩니다.</t>
    <phoneticPr fontId="3" type="noConversion"/>
  </si>
  <si>
    <t>▣ 필요서류</t>
    <phoneticPr fontId="3" type="noConversion"/>
  </si>
  <si>
    <t>법 인</t>
    <phoneticPr fontId="11" type="noConversion"/>
  </si>
  <si>
    <t>개인 (개인사업자) / 추가보증인</t>
    <phoneticPr fontId="11" type="noConversion"/>
  </si>
  <si>
    <t xml:space="preserve"> · 대표이사 신분증사본 1통</t>
  </si>
  <si>
    <t xml:space="preserve"> · 법인 자동이체 통장사본 1부</t>
  </si>
  <si>
    <t xml:space="preserve"> *인감도장 지참</t>
  </si>
  <si>
    <t>자동차세</t>
    <phoneticPr fontId="3" type="noConversion"/>
  </si>
  <si>
    <t>기타</t>
    <phoneticPr fontId="3" type="noConversion"/>
  </si>
  <si>
    <t>인지대</t>
    <phoneticPr fontId="3" type="noConversion"/>
  </si>
  <si>
    <t>BMW</t>
  </si>
  <si>
    <t xml:space="preserve">※ 차량 출고전 고객님이 납입하셔야 할 금액은 </t>
    <phoneticPr fontId="3" type="noConversion"/>
  </si>
  <si>
    <t>1개월후불</t>
    <phoneticPr fontId="3" type="noConversion"/>
  </si>
  <si>
    <t>리스
조건</t>
    <phoneticPr fontId="3" type="noConversion"/>
  </si>
  <si>
    <t>입니다. (등록관련 부대비용 포함)</t>
    <phoneticPr fontId="3" type="noConversion"/>
  </si>
  <si>
    <t>리스료납부방식</t>
    <phoneticPr fontId="3" type="noConversion"/>
  </si>
  <si>
    <t>국산수입</t>
    <phoneticPr fontId="3" type="noConversion"/>
  </si>
  <si>
    <t>수입Maker</t>
    <phoneticPr fontId="3" type="noConversion"/>
  </si>
  <si>
    <t>기타비용</t>
    <phoneticPr fontId="3" type="noConversion"/>
  </si>
  <si>
    <t>국산</t>
    <phoneticPr fontId="3" type="noConversion"/>
  </si>
  <si>
    <t>미포함</t>
  </si>
  <si>
    <t>리스료포함</t>
    <phoneticPr fontId="3" type="noConversion"/>
  </si>
  <si>
    <t>수입</t>
    <phoneticPr fontId="3" type="noConversion"/>
  </si>
  <si>
    <t>잔가미포함</t>
    <phoneticPr fontId="3" type="noConversion"/>
  </si>
  <si>
    <t>포함</t>
    <phoneticPr fontId="3" type="noConversion"/>
  </si>
  <si>
    <t>별도부담</t>
    <phoneticPr fontId="3" type="noConversion"/>
  </si>
  <si>
    <t>승합(11~15인승)</t>
  </si>
  <si>
    <t>화물(1톤 이하)</t>
    <phoneticPr fontId="3" type="noConversion"/>
  </si>
  <si>
    <t>국산Maker</t>
    <phoneticPr fontId="3" type="noConversion"/>
  </si>
  <si>
    <t>리스료(월)</t>
    <phoneticPr fontId="3" type="noConversion"/>
  </si>
  <si>
    <t>순 리스료(월)</t>
    <phoneticPr fontId="3" type="noConversion"/>
  </si>
  <si>
    <t>차량정보</t>
    <phoneticPr fontId="3" type="noConversion"/>
  </si>
  <si>
    <t>차량가격</t>
    <phoneticPr fontId="3" type="noConversion"/>
  </si>
  <si>
    <t>옵션가격</t>
    <phoneticPr fontId="3" type="noConversion"/>
  </si>
  <si>
    <t>리스방식</t>
    <phoneticPr fontId="3" type="noConversion"/>
  </si>
  <si>
    <t>리스기간</t>
    <phoneticPr fontId="3" type="noConversion"/>
  </si>
  <si>
    <t>부대비용</t>
    <phoneticPr fontId="3" type="noConversion"/>
  </si>
  <si>
    <t>배기량(cc)</t>
  </si>
  <si>
    <t>판매가격(천원)</t>
  </si>
  <si>
    <t>Lexus</t>
  </si>
  <si>
    <t>취득세</t>
    <phoneticPr fontId="3" type="noConversion"/>
  </si>
  <si>
    <t xml:space="preserve"> · 법인사업자등록증 사본</t>
    <phoneticPr fontId="11" type="noConversion"/>
  </si>
  <si>
    <t xml:space="preserve"> · 대표이사 주민등록등본 1통</t>
    <phoneticPr fontId="11" type="noConversion"/>
  </si>
  <si>
    <t xml:space="preserve"> · 인감증명서 2통</t>
    <phoneticPr fontId="11" type="noConversion"/>
  </si>
  <si>
    <t xml:space="preserve"> · 개인사업자등록증 사본</t>
    <phoneticPr fontId="11" type="noConversion"/>
  </si>
  <si>
    <t xml:space="preserve"> · 법인인감증명서 2통</t>
    <phoneticPr fontId="11" type="noConversion"/>
  </si>
  <si>
    <t xml:space="preserve"> · 대표이사 인감증명서 1통</t>
    <phoneticPr fontId="11" type="noConversion"/>
  </si>
  <si>
    <t xml:space="preserve"> · 신분증사본 1부</t>
    <phoneticPr fontId="11" type="noConversion"/>
  </si>
  <si>
    <t xml:space="preserve"> · 주민등록등본 1통</t>
    <phoneticPr fontId="11" type="noConversion"/>
  </si>
  <si>
    <t xml:space="preserve"> · 법인등기부등본 1통</t>
    <phoneticPr fontId="11" type="noConversion"/>
  </si>
  <si>
    <t xml:space="preserve"> · 대표이사 재산세증명서 1통</t>
    <phoneticPr fontId="11" type="noConversion"/>
  </si>
  <si>
    <t xml:space="preserve"> · 재산세 과세증명서 1부</t>
    <phoneticPr fontId="11" type="noConversion"/>
  </si>
  <si>
    <t xml:space="preserve"> · 자격증 사본</t>
    <phoneticPr fontId="11" type="noConversion"/>
  </si>
  <si>
    <t xml:space="preserve"> · 최근2개년 재무제표 1부</t>
    <phoneticPr fontId="11" type="noConversion"/>
  </si>
  <si>
    <t>잔가등급</t>
    <phoneticPr fontId="3" type="noConversion"/>
  </si>
  <si>
    <t>금리역산</t>
    <phoneticPr fontId="3" type="noConversion"/>
  </si>
  <si>
    <t>리스료검산</t>
    <phoneticPr fontId="3" type="noConversion"/>
  </si>
  <si>
    <t>신한은행 312-07-000572 산은캐피탈㈜</t>
    <phoneticPr fontId="3" type="noConversion"/>
  </si>
  <si>
    <t>서울(2,000cc이상)</t>
    <phoneticPr fontId="11" type="noConversion"/>
  </si>
  <si>
    <t>서울(2,000cc미만)</t>
    <phoneticPr fontId="11" type="noConversion"/>
  </si>
  <si>
    <t>지역</t>
    <phoneticPr fontId="11" type="noConversion"/>
  </si>
  <si>
    <t>매입율</t>
    <phoneticPr fontId="11" type="noConversion"/>
  </si>
  <si>
    <t>할인율</t>
    <phoneticPr fontId="11" type="noConversion"/>
  </si>
  <si>
    <t>공채</t>
    <phoneticPr fontId="11" type="noConversion"/>
  </si>
  <si>
    <t>서울(1,600cc미만)</t>
    <phoneticPr fontId="11" type="noConversion"/>
  </si>
  <si>
    <t>4륜 - 서울</t>
    <phoneticPr fontId="11" type="noConversion"/>
  </si>
  <si>
    <t>다인승(7인승~10인승)</t>
    <phoneticPr fontId="11" type="noConversion"/>
  </si>
  <si>
    <t>화물차(2.5T미만)</t>
    <phoneticPr fontId="11" type="noConversion"/>
  </si>
  <si>
    <t>승합차(11인승이상)</t>
    <phoneticPr fontId="3" type="noConversion"/>
  </si>
  <si>
    <t>차량가</t>
    <phoneticPr fontId="3" type="noConversion"/>
  </si>
  <si>
    <t>견적번호</t>
    <phoneticPr fontId="3" type="noConversion"/>
  </si>
  <si>
    <t>HIDDEN 정보</t>
    <phoneticPr fontId="3" type="noConversion"/>
  </si>
  <si>
    <t>수수료정보</t>
    <phoneticPr fontId="3" type="noConversion"/>
  </si>
  <si>
    <t>부산(2,000cc이상)</t>
    <phoneticPr fontId="11" type="noConversion"/>
  </si>
  <si>
    <t>부산(2,000cc미만)</t>
    <phoneticPr fontId="11" type="noConversion"/>
  </si>
  <si>
    <t>등록세</t>
    <phoneticPr fontId="3" type="noConversion"/>
  </si>
  <si>
    <t>IRR2(Pricing)역산</t>
    <phoneticPr fontId="3" type="noConversion"/>
  </si>
  <si>
    <t>리스상품</t>
    <phoneticPr fontId="3" type="noConversion"/>
  </si>
  <si>
    <t>구분</t>
    <phoneticPr fontId="3" type="noConversion"/>
  </si>
  <si>
    <t>잔가직접입력</t>
    <phoneticPr fontId="3" type="noConversion"/>
  </si>
  <si>
    <t>등록명의</t>
    <phoneticPr fontId="3" type="noConversion"/>
  </si>
  <si>
    <t>산은캐피탈(주)</t>
    <phoneticPr fontId="3" type="noConversion"/>
  </si>
  <si>
    <t>이용자명</t>
    <phoneticPr fontId="3" type="noConversion"/>
  </si>
  <si>
    <t>Hidden 정보</t>
    <phoneticPr fontId="3" type="noConversion"/>
  </si>
  <si>
    <t>최대잔가확인</t>
    <phoneticPr fontId="3" type="noConversion"/>
  </si>
  <si>
    <t xml:space="preserve"> · 법인 주주명부 1부</t>
    <phoneticPr fontId="3" type="noConversion"/>
  </si>
  <si>
    <t xml:space="preserve"> *인감도장 지참</t>
    <phoneticPr fontId="3" type="noConversion"/>
  </si>
  <si>
    <t xml:space="preserve"> · 부가가치세 과세 증명원 1부</t>
    <phoneticPr fontId="11" type="noConversion"/>
  </si>
  <si>
    <t xml:space="preserve"> · 소득금액 증명원 1부</t>
    <phoneticPr fontId="11" type="noConversion"/>
  </si>
  <si>
    <t xml:space="preserve"> · 원천징수영수증 1부</t>
    <phoneticPr fontId="3" type="noConversion"/>
  </si>
  <si>
    <t xml:space="preserve"> · 재직증명서 1부</t>
    <phoneticPr fontId="3" type="noConversion"/>
  </si>
  <si>
    <t xml:space="preserve">  ※ 최종 운영조건은 계약체결시 확정됩니다.(최종 견적 산출시 세부견적과 약간의 금액차이는 발생할 수 있습니다.)</t>
  </si>
  <si>
    <t xml:space="preserve">  ◇ 월 리스료 = 순 리스료 + 자동차세 (선택시)</t>
    <phoneticPr fontId="3" type="noConversion"/>
  </si>
  <si>
    <t xml:space="preserve">  ◇ 월 자동차세는 당사 대납 후 1/12등분하여 매월 리스료에 청구 (선택시)</t>
    <phoneticPr fontId="3" type="noConversion"/>
  </si>
  <si>
    <t xml:space="preserve"> * 발급일 최근 1개월 이내</t>
    <phoneticPr fontId="3" type="noConversion"/>
  </si>
  <si>
    <t>ADB</t>
    <phoneticPr fontId="3" type="noConversion"/>
  </si>
  <si>
    <t xml:space="preserve"> </t>
    <phoneticPr fontId="3" type="noConversion"/>
  </si>
  <si>
    <t>목표IRR2(%)</t>
    <phoneticPr fontId="3" type="noConversion"/>
  </si>
  <si>
    <t>딜러사</t>
  </si>
  <si>
    <t>고진모터스</t>
  </si>
  <si>
    <t>태안모터스</t>
  </si>
  <si>
    <t>KCC</t>
  </si>
  <si>
    <t>Lincoln</t>
  </si>
  <si>
    <t>Volvo</t>
  </si>
  <si>
    <t>Nissan</t>
  </si>
  <si>
    <t>Infiniti</t>
  </si>
  <si>
    <t>Chrysler</t>
  </si>
  <si>
    <t>JEEP</t>
  </si>
  <si>
    <t>FIAT</t>
  </si>
  <si>
    <t>Peugeot</t>
  </si>
  <si>
    <t>CITROEN</t>
  </si>
  <si>
    <t>Smart</t>
  </si>
  <si>
    <t>Ford</t>
  </si>
  <si>
    <t>금융리스</t>
    <phoneticPr fontId="3" type="noConversion"/>
  </si>
  <si>
    <t>현대</t>
    <phoneticPr fontId="3" type="noConversion"/>
  </si>
  <si>
    <t>기아</t>
    <phoneticPr fontId="3" type="noConversion"/>
  </si>
  <si>
    <t>삼성</t>
    <phoneticPr fontId="3" type="noConversion"/>
  </si>
  <si>
    <t>쌍용</t>
    <phoneticPr fontId="3" type="noConversion"/>
  </si>
  <si>
    <t>쉐보레</t>
    <phoneticPr fontId="3" type="noConversion"/>
  </si>
  <si>
    <t>Lamborghini</t>
  </si>
  <si>
    <t>ROLLSROYCE</t>
  </si>
  <si>
    <t>판매제휴사</t>
    <phoneticPr fontId="3" type="noConversion"/>
  </si>
  <si>
    <t>제조사</t>
    <phoneticPr fontId="3" type="noConversion"/>
  </si>
  <si>
    <t>차량가격</t>
    <phoneticPr fontId="3" type="noConversion"/>
  </si>
  <si>
    <t>추가수수료</t>
    <phoneticPr fontId="3" type="noConversion"/>
  </si>
  <si>
    <t>없음</t>
    <phoneticPr fontId="3" type="noConversion"/>
  </si>
  <si>
    <t>잔가포함(국산)</t>
    <phoneticPr fontId="3" type="noConversion"/>
  </si>
  <si>
    <t>최대잔가형Ⅰ</t>
    <phoneticPr fontId="3" type="noConversion"/>
  </si>
  <si>
    <t>최대잔가형Ⅱ</t>
    <phoneticPr fontId="3" type="noConversion"/>
  </si>
  <si>
    <t>일반 운용리스</t>
    <phoneticPr fontId="3" type="noConversion"/>
  </si>
  <si>
    <t>판매사 Inc.</t>
    <phoneticPr fontId="3" type="noConversion"/>
  </si>
  <si>
    <t>설정료</t>
    <phoneticPr fontId="3" type="noConversion"/>
  </si>
  <si>
    <t>잔가보장수수료</t>
  </si>
  <si>
    <t>자동차세</t>
  </si>
  <si>
    <t>공채선택</t>
  </si>
  <si>
    <t>운행거리</t>
    <phoneticPr fontId="3" type="noConversion"/>
  </si>
  <si>
    <t>운행거리</t>
    <phoneticPr fontId="3" type="noConversion"/>
  </si>
  <si>
    <t>이벤트비용</t>
    <phoneticPr fontId="3" type="noConversion"/>
  </si>
  <si>
    <t>AG Inc._fix</t>
    <phoneticPr fontId="3" type="noConversion"/>
  </si>
  <si>
    <t>상품조건</t>
    <phoneticPr fontId="3" type="noConversion"/>
  </si>
  <si>
    <t>MAX Inc.</t>
    <phoneticPr fontId="3" type="noConversion"/>
  </si>
  <si>
    <t>목표IRR2(%)</t>
    <phoneticPr fontId="3" type="noConversion"/>
  </si>
  <si>
    <t>72개월</t>
    <phoneticPr fontId="3" type="noConversion"/>
  </si>
  <si>
    <t>구분</t>
    <phoneticPr fontId="3" type="noConversion"/>
  </si>
  <si>
    <t>보증금/선수금</t>
    <phoneticPr fontId="3" type="noConversion"/>
  </si>
  <si>
    <t>수익율 조정</t>
    <phoneticPr fontId="3" type="noConversion"/>
  </si>
  <si>
    <t>IRR</t>
    <phoneticPr fontId="3" type="noConversion"/>
  </si>
  <si>
    <t>Cadillac</t>
  </si>
  <si>
    <t>VER.</t>
    <phoneticPr fontId="3" type="noConversion"/>
  </si>
  <si>
    <t>산은캐피탈 Auto Lease(운용리스) 견적서</t>
    <phoneticPr fontId="3" type="noConversion"/>
  </si>
  <si>
    <t>한성자동차</t>
    <phoneticPr fontId="3" type="noConversion"/>
  </si>
  <si>
    <t>등록명의</t>
    <phoneticPr fontId="3" type="noConversion"/>
  </si>
  <si>
    <t>VIP 고객님</t>
    <phoneticPr fontId="3" type="noConversion"/>
  </si>
  <si>
    <t>있음</t>
    <phoneticPr fontId="3" type="noConversion"/>
  </si>
  <si>
    <t>Audi</t>
  </si>
  <si>
    <t>차감 지급</t>
    <phoneticPr fontId="3" type="noConversion"/>
  </si>
  <si>
    <t>리스료 포함</t>
    <phoneticPr fontId="3" type="noConversion"/>
  </si>
  <si>
    <t>수납 완료</t>
    <phoneticPr fontId="3" type="noConversion"/>
  </si>
  <si>
    <t>선수금에 따른 월리스료 할인액</t>
    <phoneticPr fontId="3" type="noConversion"/>
  </si>
  <si>
    <t>보증금에 따른 월리스료 할인액</t>
    <phoneticPr fontId="3" type="noConversion"/>
  </si>
  <si>
    <t>인지세납부방식</t>
    <phoneticPr fontId="3" type="noConversion"/>
  </si>
  <si>
    <t>입금계좌</t>
    <phoneticPr fontId="3" type="noConversion"/>
  </si>
  <si>
    <t xml:space="preserve">  ◇ 리스계약 체결시 인지세 50% 금액(5,000원)은 고객 부담입니다.</t>
    <phoneticPr fontId="3" type="noConversion"/>
  </si>
  <si>
    <t xml:space="preserve">  ◇ 중도해지(중도반납 및 중도상환)시 당사 규정에 따른 중도해지(규정)손해배상금이 부과 됩니다.</t>
    <phoneticPr fontId="3" type="noConversion"/>
  </si>
  <si>
    <t>A3 40 TFSI</t>
  </si>
  <si>
    <t>A4 40 TFSI</t>
  </si>
  <si>
    <t>A8L 55  TFSI quattro</t>
  </si>
  <si>
    <t>A6 40 TDI</t>
  </si>
  <si>
    <t>A6 40 TDI Premium</t>
  </si>
  <si>
    <t>A6 45 TDI quattro Premium</t>
  </si>
  <si>
    <t>Q3 35 TDI</t>
  </si>
  <si>
    <t>Q3 35 TDI Premium</t>
  </si>
  <si>
    <t>Q7 45 TDI quattro</t>
  </si>
  <si>
    <t>Q7 45 TDI quattro Premium</t>
  </si>
  <si>
    <t>A4 35 TDI Premium</t>
  </si>
  <si>
    <t>A5 SB 40 TDI quattro Premium</t>
  </si>
  <si>
    <t>A5 Cabriolet 45 TFSI quattro Premium</t>
  </si>
  <si>
    <t>A6 40 TDI quattro Premium</t>
  </si>
  <si>
    <t>A6 50 TDI quattro Premium</t>
  </si>
  <si>
    <t>S6 TDI</t>
  </si>
  <si>
    <t>A6 45 TFSI</t>
  </si>
  <si>
    <t>A6 45 TFSI Premium</t>
  </si>
  <si>
    <t>A6 45 TFSI quattro Premium</t>
  </si>
  <si>
    <t>A7 45 TDI quattro Premium</t>
  </si>
  <si>
    <t>A7 50 TDI quattro Premium</t>
  </si>
  <si>
    <t>S7 TDI</t>
  </si>
  <si>
    <t>A7 55 TFSI quattro Premium</t>
  </si>
  <si>
    <t>A8 50 TDI quattro</t>
  </si>
  <si>
    <t>A8L 50 TDI quattro</t>
  </si>
  <si>
    <t>S8 L TFSI</t>
  </si>
  <si>
    <t>Q2 35 TDI</t>
  </si>
  <si>
    <t>Q2 35 TDI Premium</t>
  </si>
  <si>
    <t>Q3 SB 35 TDI</t>
  </si>
  <si>
    <t>Q5 40 TDI quattro</t>
  </si>
  <si>
    <t>Q5 40 TDI quattro Premium</t>
  </si>
  <si>
    <t>Q7 50 TDI quattro Premium</t>
  </si>
  <si>
    <t>Q8 50 TDI quattro Premium</t>
  </si>
  <si>
    <t>구분</t>
    <phoneticPr fontId="3" type="noConversion"/>
  </si>
  <si>
    <t>maker</t>
    <phoneticPr fontId="11" type="noConversion"/>
  </si>
  <si>
    <t>모델</t>
    <phoneticPr fontId="11" type="noConversion"/>
  </si>
  <si>
    <t>세부모델</t>
    <phoneticPr fontId="11" type="noConversion"/>
  </si>
  <si>
    <t>기본잔가</t>
    <phoneticPr fontId="3" type="noConversion"/>
  </si>
  <si>
    <t>고잔가</t>
    <phoneticPr fontId="3" type="noConversion"/>
  </si>
  <si>
    <t>오토론</t>
    <phoneticPr fontId="3" type="noConversion"/>
  </si>
  <si>
    <t>APS</t>
    <phoneticPr fontId="3" type="noConversion"/>
  </si>
  <si>
    <t>CLA 250 4MATIC</t>
  </si>
  <si>
    <t>S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</si>
  <si>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</si>
  <si>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</si>
  <si>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</si>
  <si>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</si>
  <si>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</si>
  <si>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</si>
  <si>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BENZ</t>
  </si>
  <si>
    <t>GLA 250 4MATIC</t>
  </si>
  <si>
    <t>C 200 Cabriolet</t>
  </si>
  <si>
    <t>E 350 4MATIC AMG Line</t>
  </si>
  <si>
    <t>SL 400</t>
  </si>
  <si>
    <t xml:space="preserve">AMG GT 63 S 4MATIC + </t>
  </si>
  <si>
    <t>EQC 400 4MATIC</t>
    <phoneticPr fontId="3" type="noConversion"/>
  </si>
  <si>
    <t>118d Sport</t>
    <phoneticPr fontId="3" type="noConversion"/>
  </si>
  <si>
    <t>118d M Sport First Edition</t>
    <phoneticPr fontId="3" type="noConversion"/>
  </si>
  <si>
    <t xml:space="preserve">330i Luxury </t>
  </si>
  <si>
    <t xml:space="preserve">330i xDrive Luxury </t>
  </si>
  <si>
    <t xml:space="preserve">330i M Sport </t>
  </si>
  <si>
    <t xml:space="preserve">330i xDrive M Sport </t>
  </si>
  <si>
    <t>M340i</t>
    <phoneticPr fontId="3" type="noConversion"/>
  </si>
  <si>
    <t>520i Luxury</t>
    <phoneticPr fontId="3" type="noConversion"/>
  </si>
  <si>
    <t>530i Luxury</t>
    <phoneticPr fontId="3" type="noConversion"/>
  </si>
  <si>
    <t xml:space="preserve">M550d xDrive </t>
  </si>
  <si>
    <t>730d xDrive Design Pure Excellence</t>
  </si>
  <si>
    <t>730d xDrive M Sport Package</t>
  </si>
  <si>
    <t>740d xDrive Design Pure Excellence</t>
  </si>
  <si>
    <t>740d xDrive M Sport Package</t>
  </si>
  <si>
    <t>730Ld xDrive Design Pure Excellence</t>
  </si>
  <si>
    <t>730Ld xDrive M Sport Package</t>
  </si>
  <si>
    <t>M760Li xDrive</t>
  </si>
  <si>
    <t xml:space="preserve">M5 </t>
  </si>
  <si>
    <t>X3 M</t>
    <phoneticPr fontId="3" type="noConversion"/>
  </si>
  <si>
    <t>X4 M</t>
    <phoneticPr fontId="3" type="noConversion"/>
  </si>
  <si>
    <t>X5 M50d</t>
  </si>
  <si>
    <t>i3 SOL+</t>
  </si>
  <si>
    <t>i8 Roadster</t>
  </si>
  <si>
    <t>A4 35 TDI</t>
  </si>
  <si>
    <t>A4 40 TDI quattro Premium</t>
  </si>
  <si>
    <t>A4 40 TFSI Premium</t>
  </si>
  <si>
    <t>A4 40 TFSI quattro Premium</t>
  </si>
  <si>
    <t>A8L 60  TFSI quattro (4seater)</t>
  </si>
  <si>
    <t>A8L 60  TFSI quattro (5seater)</t>
  </si>
  <si>
    <t>Q7 55 TFSI quattro Premium</t>
  </si>
  <si>
    <t>MINI</t>
    <phoneticPr fontId="3" type="noConversion"/>
  </si>
  <si>
    <t>MINI</t>
  </si>
  <si>
    <t>Convertible Cooper JCW</t>
    <phoneticPr fontId="3" type="noConversion"/>
  </si>
  <si>
    <t>LandRover</t>
  </si>
  <si>
    <t>Porsche</t>
  </si>
  <si>
    <t>Panamera 4</t>
  </si>
  <si>
    <t>Panamera GTS</t>
  </si>
  <si>
    <t>718 Boxster</t>
  </si>
  <si>
    <t>718 Boxster S</t>
  </si>
  <si>
    <t>718 Boxster GTS</t>
  </si>
  <si>
    <t>Macan</t>
  </si>
  <si>
    <t>Macan Turbo</t>
  </si>
  <si>
    <t>911 Carrera</t>
  </si>
  <si>
    <t>911 Carrera S</t>
  </si>
  <si>
    <t>911 Carrera 4</t>
  </si>
  <si>
    <t>911 Carrera 4S</t>
  </si>
  <si>
    <t>911 Carrera GTS</t>
  </si>
  <si>
    <t>911 Carrera 4 GTS</t>
  </si>
  <si>
    <t>911 Carrera Cabriolet</t>
  </si>
  <si>
    <t>911 Carrera S Cabriolet</t>
  </si>
  <si>
    <t>911 Carrera 4 Cabriolet</t>
  </si>
  <si>
    <t>911 Carrera 4S Cabriolet</t>
  </si>
  <si>
    <t>911 Carrera GTS Cabriolet</t>
  </si>
  <si>
    <t>911 Carrera 4 GTS Cabriolet</t>
  </si>
  <si>
    <t>911 Targa 4</t>
  </si>
  <si>
    <t>911 Targa 4S</t>
  </si>
  <si>
    <t>911 Targa 4 GTS</t>
  </si>
  <si>
    <t>911 Turbo</t>
  </si>
  <si>
    <t>911 Turbo S</t>
  </si>
  <si>
    <t>911 Turbo Cabriolet</t>
  </si>
  <si>
    <t>Cayenne</t>
    <phoneticPr fontId="3" type="noConversion"/>
  </si>
  <si>
    <t>Cayenne Turbo</t>
    <phoneticPr fontId="3" type="noConversion"/>
  </si>
  <si>
    <t>Cayenne E-Hybrid</t>
    <phoneticPr fontId="3" type="noConversion"/>
  </si>
  <si>
    <t>Cayenne Coupe</t>
    <phoneticPr fontId="3" type="noConversion"/>
  </si>
  <si>
    <t>718 Cayman</t>
  </si>
  <si>
    <t>718 Cayman S</t>
  </si>
  <si>
    <t>718 Cayman GTS</t>
  </si>
  <si>
    <t>UX 250h 2WD</t>
  </si>
  <si>
    <t>UX 250h AWD</t>
  </si>
  <si>
    <t>IS 300 Supreme</t>
  </si>
  <si>
    <t>IS 300 F Sport</t>
  </si>
  <si>
    <t>LC 500h Sport+</t>
  </si>
  <si>
    <t>RC F</t>
  </si>
  <si>
    <t>CT4 Sport</t>
    <phoneticPr fontId="3" type="noConversion"/>
  </si>
  <si>
    <t>CT5 Premium Luxury</t>
    <phoneticPr fontId="3" type="noConversion"/>
  </si>
  <si>
    <t>CT5 Sport</t>
    <phoneticPr fontId="3" type="noConversion"/>
  </si>
  <si>
    <t>XT5 3.6 Sport</t>
    <phoneticPr fontId="3" type="noConversion"/>
  </si>
  <si>
    <t>XT6 3.6 Sport</t>
    <phoneticPr fontId="3" type="noConversion"/>
  </si>
  <si>
    <t>AstonMartin</t>
  </si>
  <si>
    <t>DBS Superleggera V12 5.2 Coupe</t>
    <phoneticPr fontId="3" type="noConversion"/>
  </si>
  <si>
    <t>DBX V8 4.0</t>
    <phoneticPr fontId="3" type="noConversion"/>
  </si>
  <si>
    <t>DB11 V8 Sport GT 4.0 Coupe</t>
  </si>
  <si>
    <t>DB11 V12 AMR 5.2 Coupe</t>
    <phoneticPr fontId="3" type="noConversion"/>
  </si>
  <si>
    <t>Mclaren</t>
  </si>
  <si>
    <t>GT Coupe</t>
    <phoneticPr fontId="3" type="noConversion"/>
  </si>
  <si>
    <t>720S Copue</t>
    <phoneticPr fontId="3" type="noConversion"/>
  </si>
  <si>
    <t>720S Spider</t>
    <phoneticPr fontId="3" type="noConversion"/>
  </si>
  <si>
    <t>Ferrari</t>
    <phoneticPr fontId="3" type="noConversion"/>
  </si>
  <si>
    <t>Roma V8</t>
    <phoneticPr fontId="3" type="noConversion"/>
  </si>
  <si>
    <t>Ferrari</t>
  </si>
  <si>
    <t>812 GTS V12</t>
    <phoneticPr fontId="3" type="noConversion"/>
  </si>
  <si>
    <t>F8 Tributo V8</t>
    <phoneticPr fontId="3" type="noConversion"/>
  </si>
  <si>
    <t>F8 Spider V8</t>
    <phoneticPr fontId="3" type="noConversion"/>
  </si>
  <si>
    <t>SF90 Stradale Assetto Fiorano</t>
    <phoneticPr fontId="3" type="noConversion"/>
  </si>
  <si>
    <t>Jaguar</t>
  </si>
  <si>
    <t>Volkswagen</t>
  </si>
  <si>
    <t>Tiguan 2.0 TDI Prestige</t>
    <phoneticPr fontId="3" type="noConversion"/>
  </si>
  <si>
    <t>Tiguan 2.0 TDI Prestige 4Motion</t>
    <phoneticPr fontId="3" type="noConversion"/>
  </si>
  <si>
    <t>Tiguan Allspace 2.0 TDI Prestige</t>
    <phoneticPr fontId="3" type="noConversion"/>
  </si>
  <si>
    <t>Touareg 3.0 TDI Premium</t>
    <phoneticPr fontId="3" type="noConversion"/>
  </si>
  <si>
    <t>MASERATI</t>
  </si>
  <si>
    <t>GranTurismo Sport</t>
    <phoneticPr fontId="3" type="noConversion"/>
  </si>
  <si>
    <t>GranTurismo  MC</t>
    <phoneticPr fontId="3" type="noConversion"/>
  </si>
  <si>
    <t>GranCabrio Sport</t>
    <phoneticPr fontId="3" type="noConversion"/>
  </si>
  <si>
    <t>GranCabrio MC</t>
    <phoneticPr fontId="3" type="noConversion"/>
  </si>
  <si>
    <t>Bentley</t>
    <phoneticPr fontId="3" type="noConversion"/>
  </si>
  <si>
    <t>Continental GT V8 4.0 Coupe</t>
    <phoneticPr fontId="3" type="noConversion"/>
  </si>
  <si>
    <t>Bentley</t>
  </si>
  <si>
    <t>Toyota</t>
  </si>
  <si>
    <t>RAV4 2.5 2WD</t>
    <phoneticPr fontId="3" type="noConversion"/>
  </si>
  <si>
    <t>JEEP</t>
    <phoneticPr fontId="3" type="noConversion"/>
  </si>
  <si>
    <t>Wrangler 2door Rubicon</t>
    <phoneticPr fontId="3" type="noConversion"/>
  </si>
  <si>
    <t>Grand Cherokee 3.6 Limited</t>
    <phoneticPr fontId="3" type="noConversion"/>
  </si>
  <si>
    <t xml:space="preserve">Grand Cherokee 3.6 Overland </t>
    <phoneticPr fontId="3" type="noConversion"/>
  </si>
  <si>
    <t>Grand Cherokee 3.6 Summit</t>
    <phoneticPr fontId="3" type="noConversion"/>
  </si>
  <si>
    <t>Renegade 2.4 Longitude FWD</t>
    <phoneticPr fontId="3" type="noConversion"/>
  </si>
  <si>
    <t>Renegade 2.4 Limited FWD</t>
    <phoneticPr fontId="3" type="noConversion"/>
  </si>
  <si>
    <t>Renegade 2.4 Limited AWD</t>
    <phoneticPr fontId="3" type="noConversion"/>
  </si>
  <si>
    <t>FORD</t>
  </si>
  <si>
    <t>Mustang 2.3 EcoBoost Premium Coupe</t>
    <phoneticPr fontId="3" type="noConversion"/>
  </si>
  <si>
    <t>Mustang 5.0 GT Premium Coupe</t>
    <phoneticPr fontId="3" type="noConversion"/>
  </si>
  <si>
    <t>Mustang 2.3 EcoBoost Premium Convertible</t>
    <phoneticPr fontId="3" type="noConversion"/>
  </si>
  <si>
    <t>Mustang 5.0 GT Premium Convertible</t>
    <phoneticPr fontId="3" type="noConversion"/>
  </si>
  <si>
    <t>Corsair Reserve</t>
    <phoneticPr fontId="3" type="noConversion"/>
  </si>
  <si>
    <t>Aviator Reserve</t>
    <phoneticPr fontId="3" type="noConversion"/>
  </si>
  <si>
    <t>Honda</t>
    <phoneticPr fontId="3" type="noConversion"/>
  </si>
  <si>
    <t>Honda</t>
  </si>
  <si>
    <t>Urus V8</t>
  </si>
  <si>
    <t xml:space="preserve">Phantom Standard Wheel Base </t>
    <phoneticPr fontId="3" type="noConversion"/>
  </si>
  <si>
    <t xml:space="preserve">Phantom Extended Wheel Base </t>
    <phoneticPr fontId="3" type="noConversion"/>
  </si>
  <si>
    <t>Cullinan V12</t>
    <phoneticPr fontId="3" type="noConversion"/>
  </si>
  <si>
    <t>Wraith V12</t>
    <phoneticPr fontId="3" type="noConversion"/>
  </si>
  <si>
    <t>모터원</t>
    <phoneticPr fontId="3" type="noConversion"/>
  </si>
  <si>
    <t>교학모터스</t>
    <phoneticPr fontId="3" type="noConversion"/>
  </si>
  <si>
    <t>진모터스</t>
    <phoneticPr fontId="3" type="noConversion"/>
  </si>
  <si>
    <t>KCC오토</t>
    <phoneticPr fontId="3" type="noConversion"/>
  </si>
  <si>
    <t>한독,코오롱,바바리안,도이치</t>
    <phoneticPr fontId="3" type="noConversion"/>
  </si>
  <si>
    <t>용산스포츠오토모빌</t>
    <phoneticPr fontId="3" type="noConversion"/>
  </si>
  <si>
    <t>아주네트웍스</t>
  </si>
  <si>
    <t>씨앤디모터스</t>
  </si>
  <si>
    <t>참존오토모티브</t>
  </si>
  <si>
    <t>위본모터스</t>
  </si>
  <si>
    <t>코오롱아우토</t>
  </si>
  <si>
    <t>제휴없음</t>
  </si>
  <si>
    <t>탁 송 료</t>
    <phoneticPr fontId="3" type="noConversion"/>
  </si>
  <si>
    <t>배 기 량</t>
    <phoneticPr fontId="3" type="noConversion"/>
  </si>
  <si>
    <t>브 랜 드</t>
    <phoneticPr fontId="3" type="noConversion"/>
  </si>
  <si>
    <t>차     종</t>
    <phoneticPr fontId="3" type="noConversion"/>
  </si>
  <si>
    <t>보 증 금</t>
    <phoneticPr fontId="3" type="noConversion"/>
  </si>
  <si>
    <t>잔     가</t>
    <phoneticPr fontId="3" type="noConversion"/>
  </si>
  <si>
    <t>선 수 금</t>
    <phoneticPr fontId="3" type="noConversion"/>
  </si>
  <si>
    <t>이 손 금</t>
    <phoneticPr fontId="3" type="noConversion"/>
  </si>
  <si>
    <t>인 지 대</t>
    <phoneticPr fontId="3" type="noConversion"/>
  </si>
  <si>
    <t>판 매 사</t>
    <phoneticPr fontId="3" type="noConversion"/>
  </si>
  <si>
    <t>고 객 명</t>
    <phoneticPr fontId="3" type="noConversion"/>
  </si>
  <si>
    <t>기준금리</t>
    <phoneticPr fontId="3" type="noConversion"/>
  </si>
  <si>
    <t>CM 추가 Pro.</t>
    <phoneticPr fontId="3" type="noConversion"/>
  </si>
  <si>
    <t>ADB</t>
    <phoneticPr fontId="3" type="noConversion"/>
  </si>
  <si>
    <t>APS</t>
    <phoneticPr fontId="3" type="noConversion"/>
  </si>
  <si>
    <t>차량가 기준 최대잔가</t>
    <phoneticPr fontId="3" type="noConversion"/>
  </si>
  <si>
    <t>N</t>
    <phoneticPr fontId="3" type="noConversion"/>
  </si>
  <si>
    <t>M</t>
    <phoneticPr fontId="3" type="noConversion"/>
  </si>
  <si>
    <t>H</t>
    <phoneticPr fontId="3" type="noConversion"/>
  </si>
  <si>
    <t>P</t>
    <phoneticPr fontId="3" type="noConversion"/>
  </si>
  <si>
    <t>리스료</t>
    <phoneticPr fontId="3" type="noConversion"/>
  </si>
  <si>
    <t>ADB</t>
    <phoneticPr fontId="3" type="noConversion"/>
  </si>
  <si>
    <t>APS</t>
    <phoneticPr fontId="3" type="noConversion"/>
  </si>
  <si>
    <t>리스상품</t>
    <phoneticPr fontId="3" type="noConversion"/>
  </si>
  <si>
    <t>추가수수료</t>
    <phoneticPr fontId="3" type="noConversion"/>
  </si>
  <si>
    <t>없음</t>
    <phoneticPr fontId="3" type="noConversion"/>
  </si>
  <si>
    <t>제휴수수료</t>
    <phoneticPr fontId="3" type="noConversion"/>
  </si>
  <si>
    <t>수수료</t>
    <phoneticPr fontId="3" type="noConversion"/>
  </si>
  <si>
    <t>판매사</t>
    <phoneticPr fontId="3" type="noConversion"/>
  </si>
  <si>
    <t>브랜드</t>
    <phoneticPr fontId="3" type="noConversion"/>
  </si>
  <si>
    <t>숫자입력</t>
    <phoneticPr fontId="3" type="noConversion"/>
  </si>
  <si>
    <t>공채직접입력</t>
    <phoneticPr fontId="3" type="noConversion"/>
  </si>
  <si>
    <t>직접입력</t>
    <phoneticPr fontId="3" type="noConversion"/>
  </si>
  <si>
    <t>할 인 율</t>
    <phoneticPr fontId="3" type="noConversion"/>
  </si>
  <si>
    <t>부산 (승용)</t>
    <phoneticPr fontId="11" type="noConversion"/>
  </si>
  <si>
    <t>최대잔가</t>
    <phoneticPr fontId="3" type="noConversion"/>
  </si>
  <si>
    <t>부산광역시</t>
    <phoneticPr fontId="3" type="noConversion"/>
  </si>
  <si>
    <t>최저잔가</t>
    <phoneticPr fontId="3" type="noConversion"/>
  </si>
  <si>
    <t>최대</t>
    <phoneticPr fontId="3" type="noConversion"/>
  </si>
  <si>
    <t>총 리스료 예상액</t>
    <phoneticPr fontId="3" type="noConversion"/>
  </si>
  <si>
    <t>운용</t>
    <phoneticPr fontId="3" type="noConversion"/>
  </si>
  <si>
    <t>금융</t>
    <phoneticPr fontId="3" type="noConversion"/>
  </si>
  <si>
    <t>론</t>
    <phoneticPr fontId="3" type="noConversion"/>
  </si>
  <si>
    <t>부산 (RV)</t>
    <phoneticPr fontId="11" type="noConversion"/>
  </si>
  <si>
    <t>별도부담</t>
    <phoneticPr fontId="11" type="noConversion"/>
  </si>
  <si>
    <t>담당자</t>
    <phoneticPr fontId="3" type="noConversion"/>
  </si>
  <si>
    <t>H.P</t>
    <phoneticPr fontId="3" type="noConversion"/>
  </si>
  <si>
    <t>상담문의</t>
    <phoneticPr fontId="3" type="noConversion"/>
  </si>
  <si>
    <t xml:space="preserve">상담문의 </t>
    <phoneticPr fontId="3" type="noConversion"/>
  </si>
  <si>
    <t xml:space="preserve">H.P </t>
    <phoneticPr fontId="3" type="noConversion"/>
  </si>
  <si>
    <t>TOTAL Inc.</t>
    <phoneticPr fontId="3" type="noConversion"/>
  </si>
  <si>
    <t>실지급액</t>
    <phoneticPr fontId="3" type="noConversion"/>
  </si>
  <si>
    <t>※ CM기준 총수수료 세후금액임</t>
    <phoneticPr fontId="3" type="noConversion"/>
  </si>
  <si>
    <t>한성자동차</t>
  </si>
  <si>
    <t>Panamera Turbo S</t>
    <phoneticPr fontId="3" type="noConversion"/>
  </si>
  <si>
    <t>Panamera 4 Executive</t>
    <phoneticPr fontId="3" type="noConversion"/>
  </si>
  <si>
    <t>Expedition Platinum (7인승)</t>
    <phoneticPr fontId="3" type="noConversion"/>
  </si>
  <si>
    <t>Expedition Platinum (8인승)</t>
    <phoneticPr fontId="3" type="noConversion"/>
  </si>
  <si>
    <t>Ranger Wildtrak</t>
    <phoneticPr fontId="3" type="noConversion"/>
  </si>
  <si>
    <t>Ranger Raptor</t>
    <phoneticPr fontId="3" type="noConversion"/>
  </si>
  <si>
    <t>화물차
취득세 -2%</t>
    <phoneticPr fontId="3" type="noConversion"/>
  </si>
  <si>
    <t>Discovery D250 S</t>
    <phoneticPr fontId="3" type="noConversion"/>
  </si>
  <si>
    <t>Discovery D250 SE</t>
    <phoneticPr fontId="3" type="noConversion"/>
  </si>
  <si>
    <t>Defender 90 D250 SE</t>
    <phoneticPr fontId="3" type="noConversion"/>
  </si>
  <si>
    <t>Defender 110 D250 SE</t>
    <phoneticPr fontId="3" type="noConversion"/>
  </si>
  <si>
    <t>Defender 110 P300 X-Dynamic SE</t>
    <phoneticPr fontId="3" type="noConversion"/>
  </si>
  <si>
    <t>Range Rover Evoque P250 S</t>
    <phoneticPr fontId="3" type="noConversion"/>
  </si>
  <si>
    <t>Discovery P360 R-Dynamic SE</t>
    <phoneticPr fontId="3" type="noConversion"/>
  </si>
  <si>
    <t>Range Rover Evoque P250 R-Dynamic SE</t>
    <phoneticPr fontId="3" type="noConversion"/>
  </si>
  <si>
    <t>Range Rover VELAR P250 R-Dynamic SE</t>
    <phoneticPr fontId="3" type="noConversion"/>
  </si>
  <si>
    <t>Range Rover VELAR P400 R-Dynamic SE</t>
    <phoneticPr fontId="3" type="noConversion"/>
  </si>
  <si>
    <t>Range Rover VELAR P400 R-Dynamic HSE</t>
    <phoneticPr fontId="3" type="noConversion"/>
  </si>
  <si>
    <t>RS Q8</t>
    <phoneticPr fontId="3" type="noConversion"/>
  </si>
  <si>
    <t>XC40 B4 Momentum AWD</t>
    <phoneticPr fontId="3" type="noConversion"/>
  </si>
  <si>
    <t>XC40 B4 R-Design AWD</t>
    <phoneticPr fontId="3" type="noConversion"/>
  </si>
  <si>
    <t>XC40 B4 Inscription AWD</t>
    <phoneticPr fontId="3" type="noConversion"/>
  </si>
  <si>
    <t>A5 SB 40 TFSI quattro</t>
    <phoneticPr fontId="3" type="noConversion"/>
  </si>
  <si>
    <t>A5 SB 45 TFSI quattro Premium</t>
    <phoneticPr fontId="3" type="noConversion"/>
  </si>
  <si>
    <t>A5 SB 40 TFSI quattro Premium</t>
    <phoneticPr fontId="3" type="noConversion"/>
  </si>
  <si>
    <t>A5 Coupe 45 TFSI quattro Premium</t>
    <phoneticPr fontId="3" type="noConversion"/>
  </si>
  <si>
    <t>S5 Coupe TFSI</t>
    <phoneticPr fontId="3" type="noConversion"/>
  </si>
  <si>
    <t>GLE 450 4MATIC</t>
    <phoneticPr fontId="3" type="noConversion"/>
  </si>
  <si>
    <t>2만km</t>
    <phoneticPr fontId="3" type="noConversion"/>
  </si>
  <si>
    <t>ES 300h Luxury</t>
    <phoneticPr fontId="3" type="noConversion"/>
  </si>
  <si>
    <t>UX 250h F Sport</t>
    <phoneticPr fontId="3" type="noConversion"/>
  </si>
  <si>
    <t>ES 300h Luxury+</t>
    <phoneticPr fontId="3" type="noConversion"/>
  </si>
  <si>
    <t>LC 500 Sport+</t>
    <phoneticPr fontId="3" type="noConversion"/>
  </si>
  <si>
    <t>Escalade Premium Luxury Platinum</t>
    <phoneticPr fontId="3" type="noConversion"/>
  </si>
  <si>
    <t>Escalade Sport Platinum</t>
    <phoneticPr fontId="3" type="noConversion"/>
  </si>
  <si>
    <t>XT5 3.6 Premium Luxury</t>
    <phoneticPr fontId="3" type="noConversion"/>
  </si>
  <si>
    <t>XT4 2.0 Sport</t>
    <phoneticPr fontId="3" type="noConversion"/>
  </si>
  <si>
    <t>765LT</t>
  </si>
  <si>
    <t>Artura</t>
    <phoneticPr fontId="3" type="noConversion"/>
  </si>
  <si>
    <t>SF90 Stradale V8</t>
    <phoneticPr fontId="3" type="noConversion"/>
  </si>
  <si>
    <t>SF90 Spider</t>
    <phoneticPr fontId="3" type="noConversion"/>
  </si>
  <si>
    <t>Portofino Convertible GT</t>
    <phoneticPr fontId="3" type="noConversion"/>
  </si>
  <si>
    <t>Arteon 2.0 TDI Prestige</t>
    <phoneticPr fontId="3" type="noConversion"/>
  </si>
  <si>
    <t>Tiguan 2.0 TDI Premium</t>
    <phoneticPr fontId="3" type="noConversion"/>
  </si>
  <si>
    <t>Arteon 2.0 TDI Prestige 4Motion</t>
    <phoneticPr fontId="3" type="noConversion"/>
  </si>
  <si>
    <t>Jetta 1.4 TSI Premium</t>
    <phoneticPr fontId="3" type="noConversion"/>
  </si>
  <si>
    <t>Jetta 1.4 TSI Prestige</t>
    <phoneticPr fontId="3" type="noConversion"/>
  </si>
  <si>
    <t>Touareg 3.0 TDI Prestige</t>
  </si>
  <si>
    <t>Touareg 3.0 TDI R-Line</t>
  </si>
  <si>
    <t>Ghibli 3.8 Trofeo</t>
    <phoneticPr fontId="3" type="noConversion"/>
  </si>
  <si>
    <t>Levante 3.8 Trofeo</t>
    <phoneticPr fontId="3" type="noConversion"/>
  </si>
  <si>
    <t>Quattroporte 3.8 Trofeo</t>
    <phoneticPr fontId="3" type="noConversion"/>
  </si>
  <si>
    <t>Flying Spur V8 4.0 Classic</t>
    <phoneticPr fontId="3" type="noConversion"/>
  </si>
  <si>
    <t>Bentayga 4.0</t>
    <phoneticPr fontId="3" type="noConversion"/>
  </si>
  <si>
    <t>Continental GT W12 6.0 Coupe</t>
    <phoneticPr fontId="3" type="noConversion"/>
  </si>
  <si>
    <t>Bentayga 2.9 PHEV</t>
    <phoneticPr fontId="3" type="noConversion"/>
  </si>
  <si>
    <t>Flying Spur V8 4.0 Sport</t>
    <phoneticPr fontId="3" type="noConversion"/>
  </si>
  <si>
    <t>Flying Spur 2.9 PHEV</t>
    <phoneticPr fontId="3" type="noConversion"/>
  </si>
  <si>
    <t>RAV4 2.5 4WD Hybrid</t>
    <phoneticPr fontId="3" type="noConversion"/>
  </si>
  <si>
    <t>RAV4 2.5 2WD Hybrid</t>
    <phoneticPr fontId="3" type="noConversion"/>
  </si>
  <si>
    <t>Sienna 2.5 2WD Hybrid</t>
    <phoneticPr fontId="3" type="noConversion"/>
  </si>
  <si>
    <t>Sienna 2.5 4WD Hybrid</t>
    <phoneticPr fontId="3" type="noConversion"/>
  </si>
  <si>
    <t>Camry 2.5 LE Hybrid</t>
    <phoneticPr fontId="3" type="noConversion"/>
  </si>
  <si>
    <t>Camry 2.5</t>
    <phoneticPr fontId="3" type="noConversion"/>
  </si>
  <si>
    <t>Camry 2.5 XSE Hybrid</t>
    <phoneticPr fontId="3" type="noConversion"/>
  </si>
  <si>
    <t>Camry 2.5 XLE Hybrid</t>
    <phoneticPr fontId="3" type="noConversion"/>
  </si>
  <si>
    <t>GR SUPRA</t>
    <phoneticPr fontId="3" type="noConversion"/>
  </si>
  <si>
    <t>86 (M/T)</t>
  </si>
  <si>
    <t>Wrangler 4door Rubicon</t>
    <phoneticPr fontId="3" type="noConversion"/>
  </si>
  <si>
    <t>Wrangler 4door Rubicon PowerTop</t>
    <phoneticPr fontId="3" type="noConversion"/>
  </si>
  <si>
    <t>Wrangler 4door Overland</t>
    <phoneticPr fontId="3" type="noConversion"/>
  </si>
  <si>
    <t>Wrangler 4door Overland PowerTop</t>
    <phoneticPr fontId="3" type="noConversion"/>
  </si>
  <si>
    <t>Gladiator Rubicon</t>
    <phoneticPr fontId="3" type="noConversion"/>
  </si>
  <si>
    <t>Explorer 3.0 Platinum AWD</t>
    <phoneticPr fontId="3" type="noConversion"/>
  </si>
  <si>
    <t>Aviator Reserve BlackLabel</t>
    <phoneticPr fontId="3" type="noConversion"/>
  </si>
  <si>
    <t>Nautilus 202A</t>
    <phoneticPr fontId="3" type="noConversion"/>
  </si>
  <si>
    <t>ACCORD 1.5 Turbo</t>
    <phoneticPr fontId="3" type="noConversion"/>
  </si>
  <si>
    <t xml:space="preserve">CR-V 1.5 2WD EX-L </t>
    <phoneticPr fontId="3" type="noConversion"/>
  </si>
  <si>
    <t>ACCORD 2.0 Touring Hybrid</t>
    <phoneticPr fontId="3" type="noConversion"/>
  </si>
  <si>
    <t>CR-V 2.0 4WD EX-L Hybrid</t>
    <phoneticPr fontId="3" type="noConversion"/>
  </si>
  <si>
    <t>CR-V 2.0 4WD Touring Hybrid</t>
    <phoneticPr fontId="3" type="noConversion"/>
  </si>
  <si>
    <t>ODYSSEY 3.5 Elite</t>
    <phoneticPr fontId="3" type="noConversion"/>
  </si>
  <si>
    <t>PILOT 3.5 Elite</t>
    <phoneticPr fontId="3" type="noConversion"/>
  </si>
  <si>
    <t>5008 1.5 GT</t>
    <phoneticPr fontId="3" type="noConversion"/>
  </si>
  <si>
    <t xml:space="preserve">2008 1.5 Allure </t>
    <phoneticPr fontId="3" type="noConversion"/>
  </si>
  <si>
    <t>e-2008 Allure</t>
    <phoneticPr fontId="3" type="noConversion"/>
  </si>
  <si>
    <t>508 1.5 Allure</t>
    <phoneticPr fontId="3" type="noConversion"/>
  </si>
  <si>
    <t>e-208 Allure</t>
    <phoneticPr fontId="3" type="noConversion"/>
  </si>
  <si>
    <t>5008 2.0 GT Pack</t>
    <phoneticPr fontId="3" type="noConversion"/>
  </si>
  <si>
    <t>Grand C4 Spacetourer 1.5 Shine</t>
    <phoneticPr fontId="3" type="noConversion"/>
  </si>
  <si>
    <t>Grand C4 Spacetourer 1.5 Shine Pack</t>
    <phoneticPr fontId="3" type="noConversion"/>
  </si>
  <si>
    <t>C5 Aircross 1.5 Shine</t>
    <phoneticPr fontId="3" type="noConversion"/>
  </si>
  <si>
    <t>C3 Aircross 1.5 Shine</t>
    <phoneticPr fontId="3" type="noConversion"/>
  </si>
  <si>
    <t>C4 Cactus 1.5 Shine</t>
    <phoneticPr fontId="3" type="noConversion"/>
  </si>
  <si>
    <t>Huracan EVO LP610-2 Coupe</t>
    <phoneticPr fontId="3" type="noConversion"/>
  </si>
  <si>
    <t>Huracan EVO LP640-4 Coupe</t>
    <phoneticPr fontId="3" type="noConversion"/>
  </si>
  <si>
    <t xml:space="preserve">Huracan EVO LP610-2 Spyder </t>
    <phoneticPr fontId="3" type="noConversion"/>
  </si>
  <si>
    <t xml:space="preserve">Huracan EVO LP640-4 Spyder </t>
    <phoneticPr fontId="3" type="noConversion"/>
  </si>
  <si>
    <t>Ghost Standard Wheel Base</t>
    <phoneticPr fontId="3" type="noConversion"/>
  </si>
  <si>
    <t xml:space="preserve">Ghost Extended Wheel Base </t>
    <phoneticPr fontId="3" type="noConversion"/>
  </si>
  <si>
    <t>911 Turbo S Cabriolet</t>
    <phoneticPr fontId="3" type="noConversion"/>
  </si>
  <si>
    <t>911 GT3</t>
    <phoneticPr fontId="3" type="noConversion"/>
  </si>
  <si>
    <t>Macan GTS</t>
    <phoneticPr fontId="3" type="noConversion"/>
  </si>
  <si>
    <t>Macan S</t>
    <phoneticPr fontId="3" type="noConversion"/>
  </si>
  <si>
    <t>Taycan 4S</t>
  </si>
  <si>
    <t>Taycan</t>
  </si>
  <si>
    <t>Taycan Turbo</t>
  </si>
  <si>
    <t>Taycan Turbo S</t>
  </si>
  <si>
    <t>Taycan 4 Cross Tourismo</t>
    <phoneticPr fontId="3" type="noConversion"/>
  </si>
  <si>
    <t>Taycan 4S Cross Tourismo</t>
    <phoneticPr fontId="3" type="noConversion"/>
  </si>
  <si>
    <t>Taycan Turbo Cross Tourismo</t>
    <phoneticPr fontId="3" type="noConversion"/>
  </si>
  <si>
    <t>Cayenne E-Hybrid Coupe</t>
    <phoneticPr fontId="3" type="noConversion"/>
  </si>
  <si>
    <t>Cayenne Turbo GT</t>
    <phoneticPr fontId="3" type="noConversion"/>
  </si>
  <si>
    <t xml:space="preserve">Clubman Cooper JCW All4 </t>
    <phoneticPr fontId="3" type="noConversion"/>
  </si>
  <si>
    <t xml:space="preserve">Clubman Cooper Classic </t>
    <phoneticPr fontId="3" type="noConversion"/>
  </si>
  <si>
    <t xml:space="preserve">Countryman Cooper Classic </t>
    <phoneticPr fontId="3" type="noConversion"/>
  </si>
  <si>
    <t xml:space="preserve">Countryman Cooper S All4 Classic </t>
    <phoneticPr fontId="3" type="noConversion"/>
  </si>
  <si>
    <t>Countryman Cooper JCW All4</t>
    <phoneticPr fontId="3" type="noConversion"/>
  </si>
  <si>
    <t>S4 TFSI</t>
    <phoneticPr fontId="3" type="noConversion"/>
  </si>
  <si>
    <t>40만원 할인</t>
    <phoneticPr fontId="3" type="noConversion"/>
  </si>
  <si>
    <t>▣ 차량정보</t>
    <phoneticPr fontId="3" type="noConversion"/>
  </si>
  <si>
    <t>참존오토모티브</t>
    <phoneticPr fontId="3" type="noConversion"/>
  </si>
  <si>
    <t>e-tron 55 quattro</t>
  </si>
  <si>
    <t>e-tron SB 55 quattro</t>
    <phoneticPr fontId="3" type="noConversion"/>
  </si>
  <si>
    <t>Q8 45 TDI quattro Premium</t>
    <phoneticPr fontId="3" type="noConversion"/>
  </si>
  <si>
    <t>Q8 55 TFSI quattro Premium</t>
    <phoneticPr fontId="3" type="noConversion"/>
  </si>
  <si>
    <t>e-tron GT quattro</t>
    <phoneticPr fontId="3" type="noConversion"/>
  </si>
  <si>
    <t>e-tron GT quattro Premium</t>
    <phoneticPr fontId="3" type="noConversion"/>
  </si>
  <si>
    <t>한성모터스</t>
    <phoneticPr fontId="3" type="noConversion"/>
  </si>
  <si>
    <t>e-tron RS GT</t>
    <phoneticPr fontId="3" type="noConversion"/>
  </si>
  <si>
    <t>Explorer 2.3 Limited AWD</t>
  </si>
  <si>
    <t>Bronco 4Door</t>
    <phoneticPr fontId="3" type="noConversion"/>
  </si>
  <si>
    <t xml:space="preserve">420i Coupe M Sport </t>
    <phoneticPr fontId="3" type="noConversion"/>
  </si>
  <si>
    <t>Golf 2.0 TDI Premium</t>
    <phoneticPr fontId="3" type="noConversion"/>
  </si>
  <si>
    <t>Golf 2.0 TDI Prestige</t>
    <phoneticPr fontId="3" type="noConversion"/>
  </si>
  <si>
    <t>C40 Recharge Twin Ultimate</t>
    <phoneticPr fontId="3" type="noConversion"/>
  </si>
  <si>
    <t>XC40 Recharge Twin Ultimate</t>
    <phoneticPr fontId="3" type="noConversion"/>
  </si>
  <si>
    <t>SQ5 TFSI</t>
    <phoneticPr fontId="3" type="noConversion"/>
  </si>
  <si>
    <t>Q5 45 TFSI quattro</t>
    <phoneticPr fontId="3" type="noConversion"/>
  </si>
  <si>
    <t>Q5 SB 45 TFSI quattro</t>
    <phoneticPr fontId="3" type="noConversion"/>
  </si>
  <si>
    <t>Q5 45 TFSI quattro Premium</t>
    <phoneticPr fontId="3" type="noConversion"/>
  </si>
  <si>
    <t>Q5 SB 45 TFSI quattro Premium</t>
    <phoneticPr fontId="3" type="noConversion"/>
  </si>
  <si>
    <t>SQ5 SB TFSI</t>
    <phoneticPr fontId="3" type="noConversion"/>
  </si>
  <si>
    <t>Q5 SB 40 TDI quattro</t>
    <phoneticPr fontId="3" type="noConversion"/>
  </si>
  <si>
    <t>Q5 SB 40 TDI quattro Premium</t>
    <phoneticPr fontId="3" type="noConversion"/>
  </si>
  <si>
    <t>Polestar</t>
    <phoneticPr fontId="3" type="noConversion"/>
  </si>
  <si>
    <t>Long range Single motor</t>
    <phoneticPr fontId="3" type="noConversion"/>
  </si>
  <si>
    <t>Long range Dual motor</t>
    <phoneticPr fontId="3" type="noConversion"/>
  </si>
  <si>
    <t>Explorer 3.3 FHEV</t>
    <phoneticPr fontId="3" type="noConversion"/>
  </si>
  <si>
    <t>Q4 e-tron 40</t>
    <phoneticPr fontId="3" type="noConversion"/>
  </si>
  <si>
    <t>Q3 SB 35 TDI Premium</t>
    <phoneticPr fontId="3" type="noConversion"/>
  </si>
  <si>
    <t>Q4 e-tron 40 Premium</t>
    <phoneticPr fontId="3" type="noConversion"/>
  </si>
  <si>
    <t>Q4 e-tron SB 40 Premium</t>
    <phoneticPr fontId="3" type="noConversion"/>
  </si>
  <si>
    <t>Range Rover P530 Autobiography SWB</t>
    <phoneticPr fontId="3" type="noConversion"/>
  </si>
  <si>
    <t>Range Rover P530 Autobiography LWB</t>
    <phoneticPr fontId="3" type="noConversion"/>
  </si>
  <si>
    <t>Range Rover P530 Autobiography LWB (7인)</t>
    <phoneticPr fontId="3" type="noConversion"/>
  </si>
  <si>
    <t>아우토슈타트</t>
    <phoneticPr fontId="3" type="noConversion"/>
  </si>
  <si>
    <t>Discovery P300 SE</t>
    <phoneticPr fontId="3" type="noConversion"/>
  </si>
  <si>
    <t>Discovery D300 R-Dynamic HSE</t>
    <phoneticPr fontId="3" type="noConversion"/>
  </si>
  <si>
    <t>Ghibli 2.0 GT</t>
    <phoneticPr fontId="3" type="noConversion"/>
  </si>
  <si>
    <t>Ghibli 2.0 GT Fragment Special Edition</t>
    <phoneticPr fontId="3" type="noConversion"/>
  </si>
  <si>
    <t>Ghibli 3.0 Modena S Q4</t>
    <phoneticPr fontId="3" type="noConversion"/>
  </si>
  <si>
    <t>Levante 2.0 GT BASE</t>
    <phoneticPr fontId="3" type="noConversion"/>
  </si>
  <si>
    <t>Levante 2.0 GT</t>
    <phoneticPr fontId="3" type="noConversion"/>
  </si>
  <si>
    <t>Levante 3.0 Modena S</t>
    <phoneticPr fontId="3" type="noConversion"/>
  </si>
  <si>
    <t>Ghibli 3.0 Modena</t>
    <phoneticPr fontId="3" type="noConversion"/>
  </si>
  <si>
    <t>Levante 3.0 Modena</t>
    <phoneticPr fontId="3" type="noConversion"/>
  </si>
  <si>
    <t>브리티시오토</t>
  </si>
  <si>
    <t>더파크모터스</t>
  </si>
  <si>
    <t>XC90 B6 AWD Plus Bright</t>
    <phoneticPr fontId="3" type="noConversion"/>
  </si>
  <si>
    <t>XC90 B6 AWD Ultimate Bright</t>
    <phoneticPr fontId="3" type="noConversion"/>
  </si>
  <si>
    <t>XC90 T8 AWD Ultimate Bright</t>
    <phoneticPr fontId="3" type="noConversion"/>
  </si>
  <si>
    <t>S90 B5 Plus Bright</t>
    <phoneticPr fontId="3" type="noConversion"/>
  </si>
  <si>
    <t>S90 B5 Ultimate Bright</t>
    <phoneticPr fontId="3" type="noConversion"/>
  </si>
  <si>
    <t>S90 B6 AWD Ultimate Bright</t>
    <phoneticPr fontId="3" type="noConversion"/>
  </si>
  <si>
    <t>S90 T8 AWD Ultimate Bright</t>
    <phoneticPr fontId="3" type="noConversion"/>
  </si>
  <si>
    <t>XC60 T8 AWD Ultimate Bright</t>
    <phoneticPr fontId="3" type="noConversion"/>
  </si>
  <si>
    <t>XC60 B5 AWD Plus Bright</t>
    <phoneticPr fontId="3" type="noConversion"/>
  </si>
  <si>
    <t>XC60 B5 AWD Ultimate Bright</t>
    <phoneticPr fontId="3" type="noConversion"/>
  </si>
  <si>
    <t>XC60 B6 AWD Ultimate Bright</t>
    <phoneticPr fontId="3" type="noConversion"/>
  </si>
  <si>
    <t>S60 B5 Ultimate Bright</t>
    <phoneticPr fontId="3" type="noConversion"/>
  </si>
  <si>
    <t>V60 Cross Country B5 AWD Plus</t>
    <phoneticPr fontId="3" type="noConversion"/>
  </si>
  <si>
    <t>V60 Cross Country B5 AWD Ultimate</t>
    <phoneticPr fontId="3" type="noConversion"/>
  </si>
  <si>
    <t>V90 Cross Country B5 AWD Plus</t>
    <phoneticPr fontId="3" type="noConversion"/>
  </si>
  <si>
    <t>V90 Cross Country B5 AWD Ultimate</t>
    <phoneticPr fontId="3" type="noConversion"/>
  </si>
  <si>
    <t>V90 Cross Country B6 AWD Ultimate</t>
    <phoneticPr fontId="3" type="noConversion"/>
  </si>
  <si>
    <t>Panamera 4 E-Hybrid</t>
    <phoneticPr fontId="3" type="noConversion"/>
  </si>
  <si>
    <t>Panamera Turbo S E-Hybrid</t>
    <phoneticPr fontId="3" type="noConversion"/>
  </si>
  <si>
    <t>Taycan GTS</t>
    <phoneticPr fontId="3" type="noConversion"/>
  </si>
  <si>
    <t>Defender 90 D250 XS Edition</t>
    <phoneticPr fontId="3" type="noConversion"/>
  </si>
  <si>
    <t>Defender 110 D300 75th Edition</t>
    <phoneticPr fontId="3" type="noConversion"/>
  </si>
  <si>
    <t>Defender 130 D300 X-Dynamic HSE</t>
    <phoneticPr fontId="3" type="noConversion"/>
  </si>
  <si>
    <t>Defender 110 P400</t>
    <phoneticPr fontId="3" type="noConversion"/>
  </si>
  <si>
    <t>Defender 130 P400 X-Dynamic HSE</t>
    <phoneticPr fontId="3" type="noConversion"/>
  </si>
  <si>
    <t>Range Rover VELAR P250 Limited Edition</t>
    <phoneticPr fontId="3" type="noConversion"/>
  </si>
  <si>
    <t>Range Rover Sport D300 Dynamic HSE</t>
    <phoneticPr fontId="3" type="noConversion"/>
  </si>
  <si>
    <t>Range Rover Sport P360 Dynamic HSE</t>
    <phoneticPr fontId="3" type="noConversion"/>
  </si>
  <si>
    <t>Range Rover Sport P360 Dynamic SE</t>
    <phoneticPr fontId="3" type="noConversion"/>
  </si>
  <si>
    <t>Range Rover Sport P360 Autobiography</t>
    <phoneticPr fontId="3" type="noConversion"/>
  </si>
  <si>
    <t>Grecale 2.0 GT</t>
    <phoneticPr fontId="3" type="noConversion"/>
  </si>
  <si>
    <t>Grecale 2.0 GT Modena</t>
    <phoneticPr fontId="3" type="noConversion"/>
  </si>
  <si>
    <t>Grecale 3.0 GT Trofeo</t>
    <phoneticPr fontId="3" type="noConversion"/>
  </si>
  <si>
    <t>CT5-V Blackwing</t>
    <phoneticPr fontId="3" type="noConversion"/>
  </si>
  <si>
    <t>S3 TFSI</t>
    <phoneticPr fontId="3" type="noConversion"/>
  </si>
  <si>
    <t>RS7 TFSI</t>
    <phoneticPr fontId="3" type="noConversion"/>
  </si>
  <si>
    <t>ID.4 Pro</t>
    <phoneticPr fontId="3" type="noConversion"/>
  </si>
  <si>
    <t>F-Pace P250 S</t>
    <phoneticPr fontId="3" type="noConversion"/>
  </si>
  <si>
    <t>F-Pace P250 SE</t>
    <phoneticPr fontId="3" type="noConversion"/>
  </si>
  <si>
    <t>F-Type P300 Coupe</t>
    <phoneticPr fontId="3" type="noConversion"/>
  </si>
  <si>
    <t>F-Type P300 Convertible</t>
    <phoneticPr fontId="3" type="noConversion"/>
  </si>
  <si>
    <t>Aviator Jet Package</t>
    <phoneticPr fontId="3" type="noConversion"/>
  </si>
  <si>
    <t>Navigator Reserve</t>
    <phoneticPr fontId="3" type="noConversion"/>
  </si>
  <si>
    <t>제작사</t>
  </si>
  <si>
    <t>차명</t>
  </si>
  <si>
    <t>형식</t>
  </si>
  <si>
    <t>연료원</t>
    <phoneticPr fontId="3" type="noConversion"/>
  </si>
  <si>
    <t>기준가격
(단위 : 천원)</t>
    <phoneticPr fontId="3" type="noConversion"/>
  </si>
  <si>
    <t>등록세 5%
(단위 : 원)</t>
    <phoneticPr fontId="3" type="noConversion"/>
  </si>
  <si>
    <t>취득세 2%
(단위 : 원)</t>
    <phoneticPr fontId="3" type="noConversion"/>
  </si>
  <si>
    <t>ASTONMARTIN</t>
  </si>
  <si>
    <t>DB11 AMR V12 Coupe</t>
  </si>
  <si>
    <t>DB9 Coupe</t>
  </si>
  <si>
    <t>DBS Superleggera</t>
  </si>
  <si>
    <t>DBS Superleggera Volante</t>
  </si>
  <si>
    <t>Rapide S</t>
  </si>
  <si>
    <t>Vanquish Coupe</t>
  </si>
  <si>
    <t>Vanquish Volante</t>
  </si>
  <si>
    <t>VANQUISH Zagato Shooting Brake</t>
  </si>
  <si>
    <t>Vantage Coupe</t>
  </si>
  <si>
    <t>Vantage Roadster</t>
  </si>
  <si>
    <t>Vantage S Coupe</t>
  </si>
  <si>
    <t>Vantage S Roadster</t>
  </si>
  <si>
    <t>DB 11</t>
  </si>
  <si>
    <t>FA</t>
  </si>
  <si>
    <t>DB 11 V8 Coupe</t>
  </si>
  <si>
    <t>DB 11 V8 Volante</t>
  </si>
  <si>
    <t>FC</t>
  </si>
  <si>
    <t>DB 9</t>
  </si>
  <si>
    <t>AD024A</t>
  </si>
  <si>
    <t>DB 9 Coupe</t>
  </si>
  <si>
    <t>AE</t>
  </si>
  <si>
    <t>DB 9 GT Coupe</t>
  </si>
  <si>
    <t>DB 9 GT Volante</t>
  </si>
  <si>
    <t>AF</t>
  </si>
  <si>
    <t>DB 9 Volante</t>
  </si>
  <si>
    <t>DB9</t>
  </si>
  <si>
    <t>FE</t>
  </si>
  <si>
    <t>DBS</t>
  </si>
  <si>
    <t>ASTONMARTIN</t>
    <phoneticPr fontId="0" type="noConversion"/>
  </si>
  <si>
    <t>DBS GT Zagato</t>
    <phoneticPr fontId="0" type="noConversion"/>
  </si>
  <si>
    <t>HE</t>
  </si>
  <si>
    <t>HA</t>
  </si>
  <si>
    <t>HC</t>
  </si>
  <si>
    <t>DBX</t>
    <phoneticPr fontId="0" type="noConversion"/>
  </si>
  <si>
    <t>AM8</t>
  </si>
  <si>
    <t>Rapide</t>
  </si>
  <si>
    <t>HDDAJ</t>
  </si>
  <si>
    <t>HMDBS</t>
  </si>
  <si>
    <t>DB</t>
  </si>
  <si>
    <t>DE</t>
  </si>
  <si>
    <t>DF</t>
  </si>
  <si>
    <t>V12 Vantage S</t>
  </si>
  <si>
    <t>BC</t>
  </si>
  <si>
    <t>V12 Vantage S Coupe</t>
  </si>
  <si>
    <t>BN</t>
  </si>
  <si>
    <t>V12 Vantage S Roadster</t>
  </si>
  <si>
    <t>BF</t>
  </si>
  <si>
    <t>V8 Vantage</t>
  </si>
  <si>
    <t>BA</t>
  </si>
  <si>
    <t>V8 Vantage AMR Coupe</t>
  </si>
  <si>
    <t>BD</t>
  </si>
  <si>
    <t>V8 Vantage Roadster</t>
  </si>
  <si>
    <t>BB</t>
  </si>
  <si>
    <t>Vanquish</t>
  </si>
  <si>
    <t>LDCFP</t>
  </si>
  <si>
    <t>LMCFU</t>
  </si>
  <si>
    <t>PDCGP</t>
  </si>
  <si>
    <t>CF</t>
  </si>
  <si>
    <t>Vanquish S Volante</t>
  </si>
  <si>
    <t>CL</t>
  </si>
  <si>
    <t>CG</t>
  </si>
  <si>
    <t>CU</t>
  </si>
  <si>
    <t>Vanquish Zagato Volante</t>
  </si>
  <si>
    <t>CR</t>
  </si>
  <si>
    <t>Vantage</t>
  </si>
  <si>
    <t>AC243</t>
  </si>
  <si>
    <t>BF03B</t>
  </si>
  <si>
    <t>EKBAL</t>
  </si>
  <si>
    <t>GA</t>
  </si>
  <si>
    <t>AUDI</t>
  </si>
  <si>
    <t>A3 Sportbacke-tron</t>
  </si>
  <si>
    <t>8V</t>
  </si>
  <si>
    <t>하이브리드</t>
    <phoneticPr fontId="3" type="noConversion"/>
  </si>
  <si>
    <t>AUDI</t>
    <phoneticPr fontId="3" type="noConversion"/>
  </si>
  <si>
    <t>A7 55 TFSI quattro</t>
  </si>
  <si>
    <t>F2</t>
  </si>
  <si>
    <t>하이브리드</t>
  </si>
  <si>
    <t>A8L 55 TFSI quattro</t>
  </si>
  <si>
    <t>F8</t>
  </si>
  <si>
    <t>Q7 45 TDI Quattro</t>
  </si>
  <si>
    <t>4M</t>
  </si>
  <si>
    <t>S4 4.2 Quattro</t>
  </si>
  <si>
    <t>8E</t>
  </si>
  <si>
    <t>A1 30 TDI Sport</t>
  </si>
  <si>
    <t>A1 Sportback 30 TDI Design</t>
  </si>
  <si>
    <t>A3 1.8</t>
  </si>
  <si>
    <t>A3 2.0 TDI</t>
  </si>
  <si>
    <t>A3 2.0 TFSI</t>
  </si>
  <si>
    <t>A3 2.0 TFSI Dynamic A/T</t>
  </si>
  <si>
    <t>A3 25 TDI</t>
  </si>
  <si>
    <t>A3 25 TDI Dynamic</t>
  </si>
  <si>
    <t>A3 35 TDI Dynamic</t>
  </si>
  <si>
    <t>A3 35 TFSI Dynamic</t>
  </si>
  <si>
    <t>A3 Sedan 2.0 TDI Dynamic</t>
  </si>
  <si>
    <t>A3 Sportback 25 TDI Dynamic</t>
  </si>
  <si>
    <t>A3 Sportback 35 TDI Dynamic</t>
  </si>
  <si>
    <t>A3 Sportback 35 TDI sportedilion</t>
  </si>
  <si>
    <t>A4 1.8</t>
  </si>
  <si>
    <t>A4 1.8 Avant</t>
  </si>
  <si>
    <t>A4 1.8 T</t>
  </si>
  <si>
    <t>A4 1.8 T Deluxe front</t>
  </si>
  <si>
    <t>A4 1.8 T Sports front</t>
  </si>
  <si>
    <t>A4 1.8 T(D)</t>
  </si>
  <si>
    <t>A4 1.8 T(S)</t>
  </si>
  <si>
    <t>A4 1.8 Turbo</t>
  </si>
  <si>
    <t>A4 2.0</t>
  </si>
  <si>
    <t>A4 2.0 front</t>
  </si>
  <si>
    <t>A4 2.0 TDI</t>
  </si>
  <si>
    <t>A4 2.0 TDI Quattro</t>
  </si>
  <si>
    <t>A4 2.0 TDI Quattro Dynamic</t>
  </si>
  <si>
    <t>A4 2.0 TDI Quattro prestige</t>
  </si>
  <si>
    <t>A4 2.0 TDImu</t>
  </si>
  <si>
    <t>A4 2.0 TDImu Dynamic</t>
  </si>
  <si>
    <t>A4 2.0 TFSI</t>
  </si>
  <si>
    <t>A4 2.0 TFSI Cabriolet</t>
  </si>
  <si>
    <t>A4 2.0 TFSI Quattro</t>
  </si>
  <si>
    <t>A4 2.0 TFSI Quattro Dynamic</t>
  </si>
  <si>
    <t>A4 2.0 TFSI Quattro prestige</t>
  </si>
  <si>
    <t>A4 2.0 TFSIS-LineA/T</t>
  </si>
  <si>
    <t>A4 2.0 TGF</t>
  </si>
  <si>
    <t>A4 2.4 Cabriolet</t>
  </si>
  <si>
    <t>A4 2.4 Front Cabrioret</t>
  </si>
  <si>
    <t>A4 3.0 Q</t>
  </si>
  <si>
    <t>A4 3.0 Quattro</t>
  </si>
  <si>
    <t>A4 3.2 FSI Quattro</t>
  </si>
  <si>
    <t>A4 30 TDI</t>
  </si>
  <si>
    <t>A4 30 TDI mu</t>
  </si>
  <si>
    <t>A4 30 TDI 프리미엄</t>
  </si>
  <si>
    <t>A4 35 TDI Quattro</t>
  </si>
  <si>
    <t>A4 35 TDI Quattro Comfertedilion</t>
  </si>
  <si>
    <t>A4 35 TDI Quattro Dynamic</t>
  </si>
  <si>
    <t>A4 35 TDI Quattro Prestige</t>
  </si>
  <si>
    <t>A4 35 TDI 콰트로</t>
  </si>
  <si>
    <t>A4 35 TDI 콰트로 프리미엄</t>
  </si>
  <si>
    <t>A4 35 TDI 프리미엄</t>
  </si>
  <si>
    <t>A4 40 TFSI Quattro Dynamic</t>
  </si>
  <si>
    <t>A4 40 TFSI Quattro Prestige</t>
  </si>
  <si>
    <t>A4 Cabriolet 2.0 TFSI A/T</t>
  </si>
  <si>
    <t>A4 Cabriolet 2.4</t>
  </si>
  <si>
    <t>A5 2.0 TFSI Cabriolet</t>
  </si>
  <si>
    <t>A5 2.0 TFSI Quattro</t>
  </si>
  <si>
    <t>A5 35 Sportback TDI Quattro</t>
  </si>
  <si>
    <t>A5 35 Sportback TDI Quattro Designedition</t>
  </si>
  <si>
    <t>A5 35 Sportback TDI Quattro Dynamic</t>
  </si>
  <si>
    <t>A5 40 TFSI Cabriolet Quattro</t>
  </si>
  <si>
    <t>A5 40 TFSI Quattro</t>
  </si>
  <si>
    <t>A5 Cabriolet 2.0 TFSI Quattro</t>
  </si>
  <si>
    <t>A5 Cabriolet 45 TFSI quattro</t>
  </si>
  <si>
    <t>A5 Coupe 45 TFSI quattro</t>
  </si>
  <si>
    <t>A5 SB 2.0 TDI Quattro Dynamic</t>
  </si>
  <si>
    <t>A5 Sportback 2.0 TDI Quattro</t>
  </si>
  <si>
    <t>A5 Sportback 45 TFSI quattro</t>
  </si>
  <si>
    <t>A6 1.8 Turbo</t>
  </si>
  <si>
    <t>A6 2.0</t>
  </si>
  <si>
    <t>A6 2.0 TDI</t>
  </si>
  <si>
    <t>A6 2.0 TDI dyamic</t>
  </si>
  <si>
    <t>A6 2.0 TFSI</t>
  </si>
  <si>
    <t>A6 2.0 TFSI Quattro</t>
  </si>
  <si>
    <t>A6 2.0 TFSI Quattro dyamic</t>
  </si>
  <si>
    <t>A6 2.4</t>
  </si>
  <si>
    <t>A6 2.4 Front</t>
  </si>
  <si>
    <t>A6 2.4 Q</t>
  </si>
  <si>
    <t>A6 2.4 Quattro</t>
  </si>
  <si>
    <t>A6 2.6</t>
  </si>
  <si>
    <t>A6 2.6 DLX</t>
  </si>
  <si>
    <t>A6 2.6 Q</t>
  </si>
  <si>
    <t>A6 2.6 STD</t>
  </si>
  <si>
    <t>A6 2.7 T Quattro</t>
  </si>
  <si>
    <t>A6 2.7 TDI</t>
  </si>
  <si>
    <t>A6 2.8</t>
  </si>
  <si>
    <t>A6 2.8 Q</t>
  </si>
  <si>
    <t>A6 3.0 Q</t>
  </si>
  <si>
    <t>A6 3.0 Quattro</t>
  </si>
  <si>
    <t xml:space="preserve">A6 3.0 Quattro Deluxe </t>
  </si>
  <si>
    <t>A6 3.0 Quattro Supreme</t>
  </si>
  <si>
    <t>A6 3.0 TDI</t>
  </si>
  <si>
    <t>A6 3.0 TDI Quattro</t>
  </si>
  <si>
    <t>A6 3.0 TDI Quattro Dynamic</t>
  </si>
  <si>
    <t>A6 3.0 TDI Quattro XE nonplus</t>
  </si>
  <si>
    <t>A6 3.0 TFSI Quattro</t>
  </si>
  <si>
    <t>A6 3.0 TFSI Quattro Dynamic</t>
  </si>
  <si>
    <t>A6 3.2</t>
  </si>
  <si>
    <t>A6 3.2 FSI</t>
  </si>
  <si>
    <t>A6 3.2 FSI Quattro</t>
  </si>
  <si>
    <t>A6 3.2 Quattro</t>
  </si>
  <si>
    <t>A6 35 TDI</t>
  </si>
  <si>
    <t>A6 35 TDI Comfort</t>
  </si>
  <si>
    <t>A6 35 TDI Dynamic</t>
  </si>
  <si>
    <t>A6 35 TDI Premium</t>
  </si>
  <si>
    <t>A6 35 TDI 콰트로</t>
  </si>
  <si>
    <t>A6 35 TDI 콰트로 프리미엄</t>
  </si>
  <si>
    <t>A6 35 TDI 프리미엄</t>
  </si>
  <si>
    <t>A6 35 TDI 프리미엄(밀라노 가죽)</t>
  </si>
  <si>
    <t>A6 4.2 FSI Quattro</t>
  </si>
  <si>
    <t>A6 4.2 Quattro</t>
  </si>
  <si>
    <t>A6 40 TDI qu Comfort</t>
  </si>
  <si>
    <t>A6 40 TDI qu Premium</t>
  </si>
  <si>
    <t>A6 40 TFSI Dynamic</t>
  </si>
  <si>
    <t>A6 40 TFSI Quattro Sport Tect</t>
  </si>
  <si>
    <t>A6 40TDI qu Sport</t>
  </si>
  <si>
    <t>A6 45 TDI Quattro</t>
  </si>
  <si>
    <t>A6 45 TFSI quattro</t>
  </si>
  <si>
    <t>A6 50 TDI Quattro Premium</t>
  </si>
  <si>
    <t>A6 50 TDI Quattro Premium Tect Design(LUX)</t>
  </si>
  <si>
    <t>A6 50 TFSI Quattro Sport</t>
  </si>
  <si>
    <t>A6 50 TFSI Quattro Sport Tect</t>
  </si>
  <si>
    <t>A6 55 TDI Quattro Premium Tect</t>
  </si>
  <si>
    <t>A6 55 TDI Quattro Sport Tect</t>
  </si>
  <si>
    <t>A7 3.0 TDI qu Dynamic</t>
  </si>
  <si>
    <t>A7 3.0 TDI Quattro</t>
  </si>
  <si>
    <t>A7 3.0 TFSI Quattro</t>
  </si>
  <si>
    <t>A7 3.0 TFSI Quattro Dynamic</t>
  </si>
  <si>
    <t>A7 3.0 TFSI Quattro Prestige</t>
  </si>
  <si>
    <t>A7 40 TFSI Quattro Premium</t>
  </si>
  <si>
    <t>A7 40 TFSI Quattro Sport</t>
  </si>
  <si>
    <t>A7 45 TDI Quattro</t>
  </si>
  <si>
    <t>A7 50 TDI Quattro Comfort</t>
  </si>
  <si>
    <t>A7 50 TDI Quattro Premium</t>
  </si>
  <si>
    <t>A7 50 TDI Quattro Sport</t>
  </si>
  <si>
    <t>A7 50 TDI Quattro Sport Tect</t>
  </si>
  <si>
    <t>A7 50 TFSI Quattro Comfort</t>
  </si>
  <si>
    <t>A7 50 TFSI Quattro Premium</t>
  </si>
  <si>
    <t>A7 50 TFSI Quattro Sport</t>
  </si>
  <si>
    <t>A7 50 TFSI Quattro Sport Tect</t>
  </si>
  <si>
    <t>A7 55 TDI Quattro Comfort</t>
  </si>
  <si>
    <t>A7 55 TDI Quattro Dynamic</t>
  </si>
  <si>
    <t>A7 55 TDI Quattro Exclusive</t>
  </si>
  <si>
    <t>A7 55 TDI Quattro Premium</t>
  </si>
  <si>
    <t>A7 55 TDI Quattro Prestige</t>
  </si>
  <si>
    <t>A7 55 TDI Quattro Sport</t>
  </si>
  <si>
    <t>A7 55 TDI Quattro Sport Tect</t>
  </si>
  <si>
    <t>A7 55 TFSI Quattro Premium</t>
    <phoneticPr fontId="3" type="noConversion"/>
  </si>
  <si>
    <t>A8 2.8</t>
  </si>
  <si>
    <t>A8 2.8 Q</t>
  </si>
  <si>
    <t>A8 3.0 LWB</t>
  </si>
  <si>
    <t>A8 3.0 TDI Quattro</t>
  </si>
  <si>
    <t>A8 3.0 TDI Quattro LWB</t>
  </si>
  <si>
    <t>A8 3.0 TFSI Quattro LWB</t>
  </si>
  <si>
    <t>A8 3.0 TFSI Quattro NWB</t>
  </si>
  <si>
    <t>A8 3.2 FSI LWB</t>
  </si>
  <si>
    <t>A8 3.2 FSI NWB</t>
  </si>
  <si>
    <t>A8 3.2 FSI Quattro NWB</t>
  </si>
  <si>
    <t>A8 3.7 Q</t>
  </si>
  <si>
    <t>A8 3.7 Quattro</t>
  </si>
  <si>
    <t>A8 4.0 TFSI Quattro LWB</t>
  </si>
  <si>
    <t>A8 4.0L Quattro</t>
  </si>
  <si>
    <t>A8 4.2 FSI Quattro LWB</t>
  </si>
  <si>
    <t>A8 4.2 FSI Quattro NWB</t>
  </si>
  <si>
    <t>A8 4.2 Q</t>
  </si>
  <si>
    <t>A8 4.2 Q L</t>
  </si>
  <si>
    <t>A8 4.2 Q LWB</t>
  </si>
  <si>
    <t>A8 4.2 Quattro LWB</t>
  </si>
  <si>
    <t>A8 4.2 Quattro NWB</t>
  </si>
  <si>
    <t>A8 4.2 TDI Quattro</t>
  </si>
  <si>
    <t>A8 4.2 TDI Quattro LWB</t>
  </si>
  <si>
    <t>A8 4.2 TDI Quattro NWB</t>
  </si>
  <si>
    <t>A8 50 TDI Quattro</t>
  </si>
  <si>
    <t>A8 50 TFSI Quattro</t>
  </si>
  <si>
    <t>A8 6.0 Quattro LWB</t>
  </si>
  <si>
    <t>A8 6.3 FSI Quattro LWB</t>
  </si>
  <si>
    <t>A8 60 TDI LWB Quattro(5Seats)</t>
  </si>
  <si>
    <t>A8 60 TDI NWB Quattro</t>
  </si>
  <si>
    <t>A8 60 TDI Quattro</t>
  </si>
  <si>
    <t>A8 60 TFSI LWB Quattro(5Seats)</t>
  </si>
  <si>
    <t>A8 L 3.0</t>
  </si>
  <si>
    <t>A8 L 4.2 FSI Quattro</t>
  </si>
  <si>
    <t>A8 L 4.2 Quattro</t>
  </si>
  <si>
    <t>A8 L 50 TDI Quattro</t>
  </si>
  <si>
    <t>A8 L 50 TFSI Quattro</t>
  </si>
  <si>
    <t>A8 L 60 TDI Quattro 4seater, B&amp;O</t>
  </si>
  <si>
    <t>A8 L 60 TDI Quattro 5seater</t>
  </si>
  <si>
    <t>A8 L 60 TFSI Quattro 4seater, B&amp;O</t>
  </si>
  <si>
    <t>A8 L 60 TFSI Quattro 5seater</t>
  </si>
  <si>
    <t>A8 LW12</t>
  </si>
  <si>
    <t>Allroad Quattro 2.5 TDI</t>
  </si>
  <si>
    <t>Allroad Quattro 2.7T</t>
  </si>
  <si>
    <t>New A6 2.4</t>
  </si>
  <si>
    <t>Q3 2.0 TDI Quattro</t>
  </si>
  <si>
    <t>Q3 2.0 TDI Quattro 140HP</t>
  </si>
  <si>
    <t>Q3 2.0 TDI Quattro 177HP Dynamic</t>
  </si>
  <si>
    <t>Q3 30 TDI Quattro</t>
  </si>
  <si>
    <t>Q3 35 TDI Quattro</t>
  </si>
  <si>
    <t>Q5 2.0 TDI A/T</t>
  </si>
  <si>
    <t>Q5 2.0 TDI Dynamic A/T</t>
  </si>
  <si>
    <t>Q5 2.0 TDI Quattro</t>
  </si>
  <si>
    <t>Q5 2.0 TDI Quattro Dynamic</t>
  </si>
  <si>
    <t>Q5 3.0 TDI Quattro</t>
  </si>
  <si>
    <t>Q5 3.0 TDI Quattro Dynamic</t>
  </si>
  <si>
    <t>Q5 35 TDI Quattro</t>
  </si>
  <si>
    <t>Q5 45 TDI Quattro</t>
  </si>
  <si>
    <t>Q7 3.0 TDI</t>
  </si>
  <si>
    <t>Q7 3.0 TDI Quattro</t>
  </si>
  <si>
    <t>Q7 3.0 TDI Quattro A/T</t>
  </si>
  <si>
    <t>Q7 3.0 TDI Quattro Dynamic</t>
  </si>
  <si>
    <t>Q7 3.0 TDI Quattro prestige</t>
  </si>
  <si>
    <t>Q7 3.6 FSI Quattro</t>
  </si>
  <si>
    <t>Q7 35 TDI Quattro</t>
  </si>
  <si>
    <t>Q7 4.2 FSI Quattro</t>
  </si>
  <si>
    <t>Q7 4.2 FSI Quattro A/T</t>
  </si>
  <si>
    <t>Q7 4.2 TDI Quattro</t>
  </si>
  <si>
    <t>Q7 45 TDI Quattro</t>
    <phoneticPr fontId="3" type="noConversion"/>
  </si>
  <si>
    <t>Q7 45 TDI Quattro Premium</t>
    <phoneticPr fontId="3" type="noConversion"/>
  </si>
  <si>
    <t>Q8 45 TDI Quattro Premium</t>
    <phoneticPr fontId="3" type="noConversion"/>
  </si>
  <si>
    <t>Q8 50 TDI Quattro Premium</t>
    <phoneticPr fontId="3" type="noConversion"/>
  </si>
  <si>
    <t>R8 4.2 FSI Quattro</t>
  </si>
  <si>
    <t>R8 5.2FSI Quattro</t>
  </si>
  <si>
    <t>R8 GT Spyder 5.2 FSI Quattro</t>
  </si>
  <si>
    <t>R8 Spyder 5.2 FSI Quattro</t>
  </si>
  <si>
    <t>R8 V10 plus Coupe</t>
  </si>
  <si>
    <t>R8 V10 plus Coupe Exclusive</t>
  </si>
  <si>
    <t>R8 V10 Spyder</t>
  </si>
  <si>
    <t>R8 V10 Spyder exclusive</t>
  </si>
  <si>
    <t>R8 V10플러스 쿠페</t>
  </si>
  <si>
    <t>RS4 4.2 Quattro</t>
  </si>
  <si>
    <t>RS5</t>
  </si>
  <si>
    <t>RS5 4.2 FSI Quattro</t>
  </si>
  <si>
    <t>RS5 Exclusive</t>
  </si>
  <si>
    <t>RS6</t>
  </si>
  <si>
    <t>RS7</t>
  </si>
  <si>
    <t>RS7 4.0 TFSI Quattro</t>
  </si>
  <si>
    <t>S3</t>
  </si>
  <si>
    <t>S4</t>
  </si>
  <si>
    <t>S4 3.0 TFSI Quattro</t>
  </si>
  <si>
    <t>S5</t>
  </si>
  <si>
    <t>S5 3.0 TFSI Quattro</t>
  </si>
  <si>
    <t>S6</t>
  </si>
  <si>
    <t>S6 4.0 TFSI Quattro</t>
  </si>
  <si>
    <t>S6 5.2 FSI Quattro</t>
  </si>
  <si>
    <t>S7</t>
  </si>
  <si>
    <t>S7 4.0 TFSI Quattro</t>
  </si>
  <si>
    <t>S7 TFSI Quattro Sport</t>
  </si>
  <si>
    <t>S8</t>
  </si>
  <si>
    <t>S8 4.0 TFSI Quattro</t>
  </si>
  <si>
    <t>S8 5.2 FSI Quattro</t>
  </si>
  <si>
    <t>SQ5</t>
  </si>
  <si>
    <t>SQ5 3.0 TDI Quattro</t>
  </si>
  <si>
    <t>TT 1.8 Turbo</t>
  </si>
  <si>
    <t>TT 3.2 DSG</t>
  </si>
  <si>
    <t>TT C 1.8 T</t>
  </si>
  <si>
    <t>TT C 1.8 Turbo</t>
  </si>
  <si>
    <t>TT C 3.2 Quattro</t>
  </si>
  <si>
    <t>TT Coupe 1.8 T</t>
  </si>
  <si>
    <t>TT Coupe 2.0 TFSI</t>
  </si>
  <si>
    <t>TT Coupe 2.0 TFSI Quattro</t>
  </si>
  <si>
    <t>TT R 1.8 T</t>
  </si>
  <si>
    <t>TT R 1.8 Turbo</t>
  </si>
  <si>
    <t>TT Roadster 1.8 Turbo</t>
  </si>
  <si>
    <t>TT Roadster 2.0 TFSI</t>
  </si>
  <si>
    <t>TT Roadster 2.0 TFSI Quattro</t>
  </si>
  <si>
    <t>TT S Coupe 2.0 TFSI Quattro</t>
  </si>
  <si>
    <t>TT S Coupe Competition</t>
  </si>
  <si>
    <t>TT S Coupe Quattro</t>
  </si>
  <si>
    <t>TT S Roadster 2.0 TFSI Quattro</t>
  </si>
  <si>
    <t>TT S Roadster Competition</t>
  </si>
  <si>
    <t>TT S Roadster Quattro</t>
  </si>
  <si>
    <t>TT S-line 3.2 Q</t>
  </si>
  <si>
    <t>TT S-lineC 1.8 T</t>
  </si>
  <si>
    <t>TT S-lineR 1.8 T</t>
  </si>
  <si>
    <t>A1 30 TDI</t>
  </si>
  <si>
    <t>8X</t>
  </si>
  <si>
    <t>A1 Sportback 30 TDI</t>
  </si>
  <si>
    <t>A3</t>
  </si>
  <si>
    <t>GF-8LAQAF</t>
  </si>
  <si>
    <t>8P</t>
  </si>
  <si>
    <t>A3 35 TDI</t>
  </si>
  <si>
    <t>A3 35 TFSI</t>
  </si>
  <si>
    <t>A3 Sportback 25 TDI</t>
  </si>
  <si>
    <t>A3 Sportback 35 TDI</t>
  </si>
  <si>
    <t>A4</t>
  </si>
  <si>
    <t>E-8DABC</t>
  </si>
  <si>
    <t>GH-8EALT</t>
  </si>
  <si>
    <t>8D</t>
  </si>
  <si>
    <t>8K</t>
  </si>
  <si>
    <t>LDN83G</t>
  </si>
  <si>
    <t>A4 2.0 Turbo</t>
  </si>
  <si>
    <t>GH-8EBGBF</t>
  </si>
  <si>
    <t>A4 3.2 FSI</t>
  </si>
  <si>
    <t>A4 3.2 Quattro</t>
  </si>
  <si>
    <t>F4</t>
  </si>
  <si>
    <t>A4 40 TFSI Quattro</t>
  </si>
  <si>
    <t>A4 45 TFSI</t>
  </si>
  <si>
    <t>A4 45 TFSI Quattro</t>
  </si>
  <si>
    <t>A4 55 TDI Quattro</t>
  </si>
  <si>
    <t>A4 Cabriolet 2.0 TFSI+</t>
  </si>
  <si>
    <t>8H</t>
  </si>
  <si>
    <t>AUDI</t>
    <phoneticPr fontId="0" type="noConversion"/>
  </si>
  <si>
    <t>A5</t>
    <phoneticPr fontId="0" type="noConversion"/>
  </si>
  <si>
    <t>ZZZF5</t>
  </si>
  <si>
    <t>8T</t>
  </si>
  <si>
    <t>A5 Cabriolet 2.0 TFSI</t>
  </si>
  <si>
    <t>8F</t>
  </si>
  <si>
    <t>A5 Cabriolet 40 TFSI Quattro</t>
  </si>
  <si>
    <t>F5</t>
  </si>
  <si>
    <t>A5 Sportback 35TDI Quattro</t>
  </si>
  <si>
    <t>A6 1.8 T</t>
  </si>
  <si>
    <t>4B</t>
  </si>
  <si>
    <t>4G</t>
  </si>
  <si>
    <t>4F</t>
  </si>
  <si>
    <t>A6 2.4 Avant</t>
  </si>
  <si>
    <t>4F5</t>
  </si>
  <si>
    <t>A6 3.0</t>
  </si>
  <si>
    <t>GF-4BASNF</t>
  </si>
  <si>
    <t>A6 3.0 TFSI Quattro-LED</t>
  </si>
  <si>
    <t>A6 3.2 Q</t>
  </si>
  <si>
    <t>A6 3.2 S</t>
  </si>
  <si>
    <t>A6 3.5 TDI Quattro</t>
  </si>
  <si>
    <t>A6 35 TDI Quattro</t>
  </si>
  <si>
    <t>A6 4.0 TDI Quattro Primium</t>
  </si>
  <si>
    <t>A6 4.2</t>
  </si>
  <si>
    <t>A6 4.2 Q AWD</t>
  </si>
  <si>
    <t>GH-4FBATS</t>
  </si>
  <si>
    <t>A6 4.5 TDI</t>
  </si>
  <si>
    <t>A6 4.5 TDISI Quattro</t>
  </si>
  <si>
    <t>A6 40 TDI Quattro</t>
  </si>
  <si>
    <t>A6 40 TFSI</t>
  </si>
  <si>
    <t>A6 40 TFSI Quattro</t>
  </si>
  <si>
    <t>A6 50 TDI Quattro</t>
  </si>
  <si>
    <t>A6 50 TFSI Quattro</t>
  </si>
  <si>
    <t>A6 55 TDI Quattro</t>
  </si>
  <si>
    <t>A6 Avant 3.0</t>
  </si>
  <si>
    <t>A6 Avant 35 TDI Quattro</t>
  </si>
  <si>
    <t>A6 F35 TDIdy</t>
  </si>
  <si>
    <t>A7 40 TDI</t>
  </si>
  <si>
    <t>A7 40 TFSI Quattro</t>
  </si>
  <si>
    <t>A7 50 TDI Quattro</t>
  </si>
  <si>
    <t>A7 50 TFSI Quattro</t>
  </si>
  <si>
    <t>A7 55 TDI Quattro</t>
  </si>
  <si>
    <t>A7 55 TDIqudy</t>
  </si>
  <si>
    <t>A8</t>
  </si>
  <si>
    <t>ZZZF8</t>
  </si>
  <si>
    <t>A8 2.8 Quattro</t>
  </si>
  <si>
    <t>4D</t>
  </si>
  <si>
    <t>4E</t>
  </si>
  <si>
    <t>4H</t>
  </si>
  <si>
    <t>A8 3.0 TFSI Quattro</t>
  </si>
  <si>
    <t>A8 3.2 FSI</t>
  </si>
  <si>
    <t>A8 3.2 FSI Quattro</t>
  </si>
  <si>
    <t>A8 4.2 FSI Quattro</t>
  </si>
  <si>
    <t>A8 4.2 FSI Quattro+</t>
  </si>
  <si>
    <t>A8 4.2 Quattro</t>
  </si>
  <si>
    <t>GH-4EBFMF</t>
  </si>
  <si>
    <t>A8 4.2L</t>
  </si>
  <si>
    <t>A8 55TFSI Quattro</t>
    <phoneticPr fontId="0" type="noConversion"/>
  </si>
  <si>
    <t>RGEF8</t>
  </si>
  <si>
    <t>A8 65 TFSI Quattro</t>
  </si>
  <si>
    <t>A8 L 4.2Q</t>
  </si>
  <si>
    <t>A8 L 60 TDI Quattro</t>
  </si>
  <si>
    <t>A8 L 60 TFSI Quattro</t>
  </si>
  <si>
    <t>A8 L 65 TFSI Quattro</t>
  </si>
  <si>
    <t>A8 LW 12 Quattro</t>
  </si>
  <si>
    <t>A8 LWB 3.0 TDI Quattro</t>
  </si>
  <si>
    <t>A8 LWB 4.0 TFSI Quattro</t>
  </si>
  <si>
    <t>A8 LWB 4.2 TDI Quattro</t>
  </si>
  <si>
    <t>A8 LWB 6.3 FSI Quattro</t>
  </si>
  <si>
    <t>Allroad Quattro 2.7 T</t>
  </si>
  <si>
    <t>Continental GT V8</t>
  </si>
  <si>
    <t>3S</t>
  </si>
  <si>
    <t>Q2</t>
  </si>
  <si>
    <t>ZZZGA</t>
  </si>
  <si>
    <t>Q3</t>
    <phoneticPr fontId="0" type="noConversion"/>
  </si>
  <si>
    <t>ZZZF3</t>
  </si>
  <si>
    <t>8U</t>
  </si>
  <si>
    <t>BU</t>
  </si>
  <si>
    <t>F3</t>
  </si>
  <si>
    <t>Q5</t>
    <phoneticPr fontId="0" type="noConversion"/>
  </si>
  <si>
    <t>BNAFY</t>
  </si>
  <si>
    <t>Q5 2.0 T Quattro</t>
  </si>
  <si>
    <t>FP</t>
  </si>
  <si>
    <t>8R</t>
  </si>
  <si>
    <t>Q5 35 TDIdy</t>
  </si>
  <si>
    <t>FY</t>
  </si>
  <si>
    <t>4L</t>
  </si>
  <si>
    <t>Q7 45 TFSI quattro</t>
  </si>
  <si>
    <t>R8</t>
  </si>
  <si>
    <t>42</t>
  </si>
  <si>
    <t>42BYHF</t>
  </si>
  <si>
    <t>ZZZFX</t>
  </si>
  <si>
    <t>R8 5.2 FSI Quattro</t>
  </si>
  <si>
    <t>R8 Coupe V10 Plus</t>
  </si>
  <si>
    <t>FX</t>
  </si>
  <si>
    <t>R8 Spyder</t>
    <phoneticPr fontId="0" type="noConversion"/>
  </si>
  <si>
    <t>RNDFX</t>
  </si>
  <si>
    <t>R8 Spyder</t>
  </si>
  <si>
    <t>RS3</t>
    <phoneticPr fontId="0" type="noConversion"/>
  </si>
  <si>
    <t>BWGFF</t>
  </si>
  <si>
    <t>RS4</t>
  </si>
  <si>
    <t>RS4 Avant</t>
  </si>
  <si>
    <t>RS7 Plus</t>
  </si>
  <si>
    <t>8L</t>
  </si>
  <si>
    <t>S5 3.0 TFS IQuattro</t>
  </si>
  <si>
    <t>S5 4.2 Quattro</t>
  </si>
  <si>
    <t>S5 Quattro</t>
  </si>
  <si>
    <t>CGAFR</t>
  </si>
  <si>
    <t>S6 Quattro</t>
  </si>
  <si>
    <t>S8 4.0 TFSI</t>
  </si>
  <si>
    <t>S8 Plus</t>
  </si>
  <si>
    <t>SQ 53 TDI Quattro</t>
  </si>
  <si>
    <t>SQ5 35 TDI Quattro</t>
  </si>
  <si>
    <t>T-ROC 2.0 TDI</t>
  </si>
  <si>
    <t>A1</t>
  </si>
  <si>
    <t>TT</t>
    <phoneticPr fontId="0" type="noConversion"/>
  </si>
  <si>
    <t>ZZZ8J</t>
  </si>
  <si>
    <t>8N</t>
  </si>
  <si>
    <t>TT 1.8 Turbo Roadster</t>
  </si>
  <si>
    <t>TT 3.2 Roadster</t>
  </si>
  <si>
    <t>RD38J</t>
  </si>
  <si>
    <t>8J</t>
  </si>
  <si>
    <t>TT Coupe 45 TFSI Quattro</t>
  </si>
  <si>
    <t>FV</t>
  </si>
  <si>
    <t>TT Roadster 1.8 T</t>
  </si>
  <si>
    <t>TT Roadster 45 TFSI Quattro</t>
  </si>
  <si>
    <t>TT S Coupe</t>
  </si>
  <si>
    <t xml:space="preserve">AUDI </t>
  </si>
  <si>
    <t>ENCF5</t>
  </si>
  <si>
    <t>RS5</t>
    <phoneticPr fontId="0" type="noConversion"/>
  </si>
  <si>
    <t>C6AFR</t>
  </si>
  <si>
    <t>BENTLEY</t>
  </si>
  <si>
    <t>Arnage FinalSeries</t>
  </si>
  <si>
    <t>Arnage RL</t>
  </si>
  <si>
    <t>Bentayga V8</t>
  </si>
  <si>
    <t>Bentley Flying Spur V8 S</t>
  </si>
  <si>
    <t>Brooklands</t>
  </si>
  <si>
    <t>Brooklands LWB</t>
  </si>
  <si>
    <t>Continental Convertible GT W12</t>
  </si>
  <si>
    <t>Continental Coupe GT W12</t>
  </si>
  <si>
    <t>Continental FlyingSpur 6.0</t>
  </si>
  <si>
    <t>Continental FlyingSpur Speed 6.0</t>
  </si>
  <si>
    <t>Continental GT 6.0</t>
  </si>
  <si>
    <t>Continental GT V8 S</t>
  </si>
  <si>
    <t>Continental GT3-R</t>
  </si>
  <si>
    <t>Continental GTC 6.0</t>
  </si>
  <si>
    <t>Continental GTC V8</t>
  </si>
  <si>
    <t>Continental GTCSpeed 6.0</t>
  </si>
  <si>
    <t>Continental GTSpeed 6.0</t>
  </si>
  <si>
    <t>Continental GTSpeed Convertible</t>
  </si>
  <si>
    <t>Continental Supersports</t>
  </si>
  <si>
    <t>Continental Supersports Convertible</t>
  </si>
  <si>
    <t>FlyingSpur 4.0 Gasoline Turbo</t>
  </si>
  <si>
    <t>FlyingSpur 6.0 Gasoline Turbo</t>
  </si>
  <si>
    <t>FlyingSpur V8</t>
  </si>
  <si>
    <t>FlyingSpur W12</t>
  </si>
  <si>
    <t>Mulsanne</t>
  </si>
  <si>
    <t>Mulsanne Speed</t>
  </si>
  <si>
    <t>Mulsanne V8</t>
  </si>
  <si>
    <t>New Continental GT Speed</t>
  </si>
  <si>
    <t>New Continental GT Speed Convertible</t>
  </si>
  <si>
    <t>New Continental GTC</t>
  </si>
  <si>
    <t>TurboR</t>
  </si>
  <si>
    <t>Arnage Final Series</t>
  </si>
  <si>
    <t>LF</t>
  </si>
  <si>
    <t>LE</t>
  </si>
  <si>
    <t>Bentayga</t>
  </si>
  <si>
    <t>4V</t>
  </si>
  <si>
    <t>AB14V</t>
  </si>
  <si>
    <t>AC2ZV</t>
  </si>
  <si>
    <t>AF14V</t>
  </si>
  <si>
    <t>BENTLEY</t>
    <phoneticPr fontId="0" type="noConversion"/>
  </si>
  <si>
    <t>AL14V</t>
  </si>
  <si>
    <t>Bentayga</t>
    <phoneticPr fontId="0" type="noConversion"/>
  </si>
  <si>
    <t>AM2ZV</t>
  </si>
  <si>
    <t>AP14V</t>
  </si>
  <si>
    <t>AU14V</t>
  </si>
  <si>
    <t>Bentayga W12S</t>
    <phoneticPr fontId="0" type="noConversion"/>
  </si>
  <si>
    <t>AN14V</t>
  </si>
  <si>
    <t xml:space="preserve">Continental </t>
  </si>
  <si>
    <t>FR63W</t>
  </si>
  <si>
    <t>Continental Coupe GT Speed</t>
  </si>
  <si>
    <t>3W</t>
  </si>
  <si>
    <t>Continental Coupe GT V8</t>
  </si>
  <si>
    <t>Continental FlyingSpur</t>
  </si>
  <si>
    <t>BBE</t>
  </si>
  <si>
    <t>BE53W</t>
  </si>
  <si>
    <t>BR53W</t>
  </si>
  <si>
    <t>BR93W</t>
  </si>
  <si>
    <t>BS53S</t>
  </si>
  <si>
    <t>Continental FlyingSpur Speed</t>
  </si>
  <si>
    <t>Continental GT</t>
  </si>
  <si>
    <t>3W345A</t>
  </si>
  <si>
    <t>CA13S</t>
  </si>
  <si>
    <t>CD13S</t>
  </si>
  <si>
    <t>CE63W</t>
  </si>
  <si>
    <t>CG43W</t>
  </si>
  <si>
    <t>CR63W</t>
  </si>
  <si>
    <t>Continental GT</t>
    <phoneticPr fontId="0" type="noConversion"/>
  </si>
  <si>
    <t>CS13S</t>
  </si>
  <si>
    <t>CU7ZA</t>
  </si>
  <si>
    <t>FN63W</t>
  </si>
  <si>
    <t>FR7ZA</t>
  </si>
  <si>
    <t>FT7ZA</t>
  </si>
  <si>
    <t>GN23W</t>
  </si>
  <si>
    <t>GTCoupe</t>
  </si>
  <si>
    <t>Continental GT 3R</t>
  </si>
  <si>
    <t>Continental GT C</t>
  </si>
  <si>
    <t>DA33S</t>
  </si>
  <si>
    <t>DD33S</t>
  </si>
  <si>
    <t>DE23W</t>
  </si>
  <si>
    <t>DS33S</t>
  </si>
  <si>
    <t>GE23W</t>
  </si>
  <si>
    <t>GT3ZA</t>
  </si>
  <si>
    <t>Continental GT C 6.0</t>
  </si>
  <si>
    <t>Continental GT C V8</t>
  </si>
  <si>
    <t>Continental GT Speed</t>
  </si>
  <si>
    <t>Continental GT V8</t>
    <phoneticPr fontId="0" type="noConversion"/>
  </si>
  <si>
    <t>CJ13S</t>
  </si>
  <si>
    <t>Continental GT V8 Convertible</t>
  </si>
  <si>
    <t>FlyingSpur</t>
    <phoneticPr fontId="0" type="noConversion"/>
  </si>
  <si>
    <t>BA53S</t>
  </si>
  <si>
    <t>FlyingSpur</t>
  </si>
  <si>
    <t>EB53W</t>
  </si>
  <si>
    <t>EC9ZA</t>
  </si>
  <si>
    <t>EE53W</t>
  </si>
  <si>
    <t>ET9ZA</t>
  </si>
  <si>
    <t>FlyingSpur V8 S</t>
  </si>
  <si>
    <t>Flyingspur W12 S</t>
  </si>
  <si>
    <t>EW53W</t>
  </si>
  <si>
    <t>3Y</t>
  </si>
  <si>
    <t>AM83Y</t>
  </si>
  <si>
    <t>AP83Y</t>
  </si>
  <si>
    <t>AU83Y</t>
  </si>
  <si>
    <t>BD63Y</t>
  </si>
  <si>
    <t>BE63Y</t>
  </si>
  <si>
    <t>BM63Y</t>
  </si>
  <si>
    <t>BN63Y</t>
  </si>
  <si>
    <t>BU63Y</t>
  </si>
  <si>
    <t>BV63Y</t>
  </si>
  <si>
    <t>318Ci</t>
  </si>
  <si>
    <t>전기</t>
  </si>
  <si>
    <t>318i</t>
  </si>
  <si>
    <t>320d</t>
  </si>
  <si>
    <t>8C51</t>
  </si>
  <si>
    <t>PN31</t>
  </si>
  <si>
    <t>PN35</t>
  </si>
  <si>
    <t>320e</t>
  </si>
  <si>
    <t>11GK</t>
  </si>
  <si>
    <t>330e</t>
  </si>
  <si>
    <t>5P71</t>
  </si>
  <si>
    <t>330e i Performance</t>
  </si>
  <si>
    <t>8E11</t>
  </si>
  <si>
    <t>523d</t>
  </si>
  <si>
    <t>11ES</t>
  </si>
  <si>
    <t>523d xDrive</t>
  </si>
  <si>
    <t>31ES</t>
  </si>
  <si>
    <t xml:space="preserve">528i xDrive </t>
  </si>
  <si>
    <t>5A71</t>
  </si>
  <si>
    <t>530e</t>
  </si>
  <si>
    <t>51AG</t>
  </si>
  <si>
    <t>BMW</t>
    <phoneticPr fontId="3" type="noConversion"/>
  </si>
  <si>
    <t>530e iPerformance Luxury</t>
    <phoneticPr fontId="3" type="noConversion"/>
  </si>
  <si>
    <t>JS91</t>
  </si>
  <si>
    <t>530e iPerformance M Sport Package</t>
    <phoneticPr fontId="3" type="noConversion"/>
  </si>
  <si>
    <t>530iC</t>
  </si>
  <si>
    <t xml:space="preserve">535i GT xDrive </t>
  </si>
  <si>
    <t>SP21</t>
  </si>
  <si>
    <t>540i xDrive Luxury</t>
  </si>
  <si>
    <t>JB51</t>
  </si>
  <si>
    <t>540i xDrive M Sport Package</t>
  </si>
  <si>
    <t>630d xDrive</t>
  </si>
  <si>
    <t>JY41</t>
  </si>
  <si>
    <t>730d xDrive</t>
  </si>
  <si>
    <t>7B81</t>
  </si>
  <si>
    <t>730Ld xDrive</t>
  </si>
  <si>
    <t>7J41</t>
  </si>
  <si>
    <t>740d xDrive</t>
  </si>
  <si>
    <t>7D21</t>
  </si>
  <si>
    <t>745e iPerformance Design Pure Excellence (20)</t>
    <phoneticPr fontId="3" type="noConversion"/>
  </si>
  <si>
    <t>7D61</t>
  </si>
  <si>
    <t>745e iPerformance M Sport Package(20)</t>
    <phoneticPr fontId="3" type="noConversion"/>
  </si>
  <si>
    <t>745Le iPerformance Design Pure Excellence</t>
    <phoneticPr fontId="3" type="noConversion"/>
  </si>
  <si>
    <t>7W21</t>
  </si>
  <si>
    <t>745Le iPerformance M Sport Package</t>
    <phoneticPr fontId="3" type="noConversion"/>
  </si>
  <si>
    <t>i3</t>
  </si>
  <si>
    <t>1Z21</t>
  </si>
  <si>
    <t>전기</t>
    <phoneticPr fontId="3" type="noConversion"/>
  </si>
  <si>
    <t>i3 120Ah LUX</t>
  </si>
  <si>
    <t>8P21</t>
  </si>
  <si>
    <t>i3 120Ah SOL plus</t>
  </si>
  <si>
    <t>i3 94Ah</t>
  </si>
  <si>
    <t>1Z61</t>
  </si>
  <si>
    <t>7Z21</t>
  </si>
  <si>
    <t>i4 eDrive40</t>
  </si>
  <si>
    <t>71AW</t>
  </si>
  <si>
    <t>i8</t>
  </si>
  <si>
    <t>2Z21</t>
  </si>
  <si>
    <t>i8 LCI</t>
  </si>
  <si>
    <t>2Z41</t>
  </si>
  <si>
    <t>2Z61</t>
  </si>
  <si>
    <t>iX3 M Sport</t>
  </si>
  <si>
    <t>41DU</t>
  </si>
  <si>
    <t>5D91</t>
  </si>
  <si>
    <t xml:space="preserve">M6 Gran Coupe </t>
  </si>
  <si>
    <t>6C91</t>
  </si>
  <si>
    <t>X3 xDrive30d</t>
  </si>
  <si>
    <t>UZ91</t>
  </si>
  <si>
    <t>X3 xDrive30e</t>
  </si>
  <si>
    <t>71DP</t>
  </si>
  <si>
    <t>X3 xDrive30e M Sport Package</t>
  </si>
  <si>
    <t>TS51</t>
  </si>
  <si>
    <t>X5 xDrive30d</t>
  </si>
  <si>
    <t>JU81</t>
  </si>
  <si>
    <t>X5 xDrive45e iPerformance</t>
  </si>
  <si>
    <t>TA61</t>
  </si>
  <si>
    <t xml:space="preserve">X6 </t>
  </si>
  <si>
    <t>FG8C5</t>
  </si>
  <si>
    <t>X6 xDrive30d</t>
  </si>
  <si>
    <t>GT81</t>
  </si>
  <si>
    <t>X7 xDrive40d</t>
  </si>
  <si>
    <t>TB41</t>
  </si>
  <si>
    <t>330e iPerformance M Sports Package</t>
  </si>
  <si>
    <t>740e iPerformance M Sport Package</t>
  </si>
  <si>
    <t>740e iPerformance M Sports Package</t>
  </si>
  <si>
    <t>Active Hybrid 3</t>
  </si>
  <si>
    <t>Active Hybrid 5</t>
  </si>
  <si>
    <t>Active Hybrid 7</t>
  </si>
  <si>
    <t>Active Hybrid X6</t>
  </si>
  <si>
    <t>i3 120 LUX</t>
  </si>
  <si>
    <t>i3 120 SOL+</t>
  </si>
  <si>
    <t>i3 LUX</t>
  </si>
  <si>
    <t>i3 SOL</t>
  </si>
  <si>
    <t>i3 VIS</t>
  </si>
  <si>
    <t>X5 xDrive 40e</t>
  </si>
  <si>
    <t>X5 xDrive 40e iperformance</t>
  </si>
  <si>
    <t>X6 HYB</t>
  </si>
  <si>
    <t>118d Edition M Sport Package "Shadow"</t>
  </si>
  <si>
    <t>118d joy</t>
  </si>
  <si>
    <t>118d Joy First Edition</t>
    <phoneticPr fontId="3" type="noConversion"/>
  </si>
  <si>
    <t>118d M Sport Package</t>
    <phoneticPr fontId="3" type="noConversion"/>
  </si>
  <si>
    <t>118d Sport Line(2020)</t>
    <phoneticPr fontId="3" type="noConversion"/>
  </si>
  <si>
    <t>118d SportLine Pack1</t>
  </si>
  <si>
    <t>118d SportLine Pack2</t>
  </si>
  <si>
    <t>118d SportLine(2014)</t>
  </si>
  <si>
    <t>118d SportLine(2019)</t>
  </si>
  <si>
    <t>118d Urban</t>
  </si>
  <si>
    <t>118d Urban LinePack1</t>
  </si>
  <si>
    <t>118d Urban LinePack2</t>
  </si>
  <si>
    <t>120D</t>
  </si>
  <si>
    <t>120D High</t>
  </si>
  <si>
    <t>120D Sport</t>
  </si>
  <si>
    <t>1M Coupe</t>
  </si>
  <si>
    <t>220d Coupe</t>
  </si>
  <si>
    <t>220d Gran Coupe Advantage(HEA)</t>
    <phoneticPr fontId="3" type="noConversion"/>
  </si>
  <si>
    <t>220d Gran Coupe Luxury</t>
    <phoneticPr fontId="3" type="noConversion"/>
  </si>
  <si>
    <t>220d M Sport Pkg.</t>
  </si>
  <si>
    <t>318i A</t>
  </si>
  <si>
    <t>318i SA</t>
  </si>
  <si>
    <t>320d ED</t>
  </si>
  <si>
    <t>320d Efficient Dynamics</t>
  </si>
  <si>
    <t>320d Gran Turismo</t>
  </si>
  <si>
    <t>320d Gran Turismo Luxury Line</t>
  </si>
  <si>
    <t>320d Gran Turismo Luxury RDE2</t>
    <phoneticPr fontId="3" type="noConversion"/>
  </si>
  <si>
    <t>320d Gran Turismo RDE2</t>
    <phoneticPr fontId="3" type="noConversion"/>
  </si>
  <si>
    <t>320d GT</t>
  </si>
  <si>
    <t>320d GT Luxury Line</t>
  </si>
  <si>
    <t xml:space="preserve">320d GT xDrive </t>
  </si>
  <si>
    <t>320d GT xDrive Sport</t>
  </si>
  <si>
    <t>320d Luxury Line</t>
  </si>
  <si>
    <t>320d Luxury Sedan</t>
  </si>
  <si>
    <t xml:space="preserve">320d M Sport </t>
  </si>
  <si>
    <t>320d M Sport Edition Touring</t>
  </si>
  <si>
    <t xml:space="preserve">320d M Sport Package </t>
  </si>
  <si>
    <t>320d Navi</t>
  </si>
  <si>
    <t>320d Sport Sedan</t>
  </si>
  <si>
    <t>320d Touring</t>
  </si>
  <si>
    <t>320d Touring M Perfomance</t>
  </si>
  <si>
    <t xml:space="preserve">320d xDrive </t>
  </si>
  <si>
    <t xml:space="preserve">320d xDrive Gran Turismo </t>
  </si>
  <si>
    <t>320d xDrive Gran Turismo RDE2</t>
    <phoneticPr fontId="3" type="noConversion"/>
  </si>
  <si>
    <t>320d xDrive Gran Turismo Sport Line</t>
  </si>
  <si>
    <t>320d xDrive Gran Turismo Sport RDE2</t>
    <phoneticPr fontId="3" type="noConversion"/>
  </si>
  <si>
    <t>320d xDrive Luxury Line</t>
  </si>
  <si>
    <t>320d xDrive M Sport Package</t>
  </si>
  <si>
    <t>320d xDrive Touring</t>
  </si>
  <si>
    <t>320i A</t>
  </si>
  <si>
    <t>320i CP</t>
  </si>
  <si>
    <t>320i ipod Edition</t>
  </si>
  <si>
    <t>320i Luxury Line</t>
  </si>
  <si>
    <t xml:space="preserve">320i M Sport </t>
  </si>
  <si>
    <t xml:space="preserve">320i M Sport Package </t>
  </si>
  <si>
    <t>320i SE</t>
  </si>
  <si>
    <t>320i Sedan</t>
  </si>
  <si>
    <t>323i A</t>
  </si>
  <si>
    <t>325 X</t>
  </si>
  <si>
    <t>325C</t>
  </si>
  <si>
    <t>325C I</t>
  </si>
  <si>
    <t>325d</t>
  </si>
  <si>
    <t>325d Sedan</t>
  </si>
  <si>
    <t>325d Sport Sedan</t>
  </si>
  <si>
    <t>325i</t>
  </si>
  <si>
    <t>325i S</t>
  </si>
  <si>
    <t>328 Convertible</t>
  </si>
  <si>
    <t xml:space="preserve">328 Gran Turismo </t>
  </si>
  <si>
    <t>328i C</t>
  </si>
  <si>
    <t>328i Convertible</t>
  </si>
  <si>
    <t xml:space="preserve">328i Gran Turismo </t>
  </si>
  <si>
    <t xml:space="preserve">328i M Sport Package </t>
  </si>
  <si>
    <t>328i M-Light</t>
  </si>
  <si>
    <t>328i S</t>
  </si>
  <si>
    <t>328i Sport</t>
  </si>
  <si>
    <t>330 C</t>
  </si>
  <si>
    <t>330 C Coupe</t>
  </si>
  <si>
    <t>330 C i Clubsports</t>
  </si>
  <si>
    <t>330e M Sport Package</t>
  </si>
  <si>
    <t>330i</t>
  </si>
  <si>
    <t>330i Edition M Sport Package "Shadow"</t>
  </si>
  <si>
    <t>330i MSpt Shadow</t>
  </si>
  <si>
    <t>335 Convertible</t>
  </si>
  <si>
    <t>335i</t>
  </si>
  <si>
    <t>335i Convertible</t>
  </si>
  <si>
    <t>335i SPORT</t>
  </si>
  <si>
    <t>420 Coupe</t>
  </si>
  <si>
    <t xml:space="preserve">420 Gran Coupe </t>
  </si>
  <si>
    <t>420d Coupe</t>
  </si>
  <si>
    <t xml:space="preserve">420d Coupe M Sport Package </t>
  </si>
  <si>
    <t>420d Coupe M Sport Package RDE</t>
    <phoneticPr fontId="3" type="noConversion"/>
  </si>
  <si>
    <t xml:space="preserve">420d Gran Coupe </t>
  </si>
  <si>
    <t>420d Gran Coupe Luxury Line</t>
  </si>
  <si>
    <t>420d Luxury Coupe</t>
  </si>
  <si>
    <t>420d Luxury Gran Coupe</t>
  </si>
  <si>
    <t xml:space="preserve">420d M Sport Package </t>
  </si>
  <si>
    <t>420d xDrive Coupe</t>
  </si>
  <si>
    <t xml:space="preserve">420d xDrive Gran Coupe </t>
  </si>
  <si>
    <t>420d xDrive Gran Coupe Sport Line</t>
  </si>
  <si>
    <t>420d xDrive Gran Coupe Sport RDE</t>
    <phoneticPr fontId="3" type="noConversion"/>
  </si>
  <si>
    <t xml:space="preserve">420d xDrive M Sport Package </t>
  </si>
  <si>
    <t>420d xDrive Sport Coupe</t>
  </si>
  <si>
    <t xml:space="preserve">420d xDrive Sport Gran Coupe </t>
  </si>
  <si>
    <t>420d xDrive SportLine</t>
  </si>
  <si>
    <t>420dLuxuryLine</t>
  </si>
  <si>
    <t>420i Coupe</t>
  </si>
  <si>
    <t xml:space="preserve">420i Coupe M Sport Package </t>
  </si>
  <si>
    <t xml:space="preserve">420i Gran Coupe </t>
  </si>
  <si>
    <t>420i Gran Coupe LuxuryLine</t>
  </si>
  <si>
    <t>420i Launch Pkg.</t>
  </si>
  <si>
    <t>420i Luxury Line</t>
  </si>
  <si>
    <t>428 Convertible</t>
  </si>
  <si>
    <t>428 Coupe</t>
  </si>
  <si>
    <t>428i Convertible</t>
  </si>
  <si>
    <t>428i Coupe</t>
  </si>
  <si>
    <t>428i M Sport Edition Coupe</t>
  </si>
  <si>
    <t xml:space="preserve">428i M Sport Package </t>
  </si>
  <si>
    <t>428i M Sport Pkg.Convertible</t>
  </si>
  <si>
    <t>430i Convertible</t>
  </si>
  <si>
    <t>430i Convertible Luxury Line</t>
  </si>
  <si>
    <t xml:space="preserve">430i Convertible M Sport Package </t>
  </si>
  <si>
    <t>430i Coupe</t>
  </si>
  <si>
    <t xml:space="preserve">430i Coupe M Sport Package </t>
  </si>
  <si>
    <t xml:space="preserve">435d xDrive Gran Coupe </t>
  </si>
  <si>
    <t xml:space="preserve">435d xDrive Gran Coupe M Sport Package </t>
  </si>
  <si>
    <t>435d xDrive M Sport Pack</t>
  </si>
  <si>
    <t>520d</t>
  </si>
  <si>
    <t>520d Luxury Line Plus</t>
  </si>
  <si>
    <t>520d Luxury Line Plus Pro</t>
  </si>
  <si>
    <t>520d Luxury Sedan</t>
  </si>
  <si>
    <t>520d M Sport Package Plus</t>
  </si>
  <si>
    <t>520d Maero Dynamic Pro</t>
  </si>
  <si>
    <t>520d Touring</t>
  </si>
  <si>
    <t xml:space="preserve">520d xDrive </t>
  </si>
  <si>
    <t>520d xDrive Luxury Line Plus</t>
  </si>
  <si>
    <t>520d xDrive Luxury Line Plus Pro</t>
  </si>
  <si>
    <t>520d xDrive Luxury Sedan</t>
  </si>
  <si>
    <t>520d xDrive M Sport Package Plus</t>
  </si>
  <si>
    <t>520d xDrive Maero Dynamic Pro</t>
  </si>
  <si>
    <t>520d xDrive Sedan</t>
  </si>
  <si>
    <t>520i</t>
  </si>
  <si>
    <t>520i A</t>
  </si>
  <si>
    <t>520i Comfort</t>
  </si>
  <si>
    <t>520i Luxury Line</t>
  </si>
  <si>
    <t>520Li</t>
  </si>
  <si>
    <t>523 TL</t>
  </si>
  <si>
    <t>523i A</t>
  </si>
  <si>
    <t>523i CL</t>
  </si>
  <si>
    <t>523i TL</t>
  </si>
  <si>
    <t>525d</t>
  </si>
  <si>
    <t xml:space="preserve">525d xDrive </t>
  </si>
  <si>
    <t>525d xDrive M Sport Edition</t>
  </si>
  <si>
    <t>525d xDrive Touring</t>
  </si>
  <si>
    <t>525i</t>
  </si>
  <si>
    <t>525i A</t>
  </si>
  <si>
    <t xml:space="preserve">528 xDrive </t>
  </si>
  <si>
    <t>528i A</t>
  </si>
  <si>
    <t>528i Luxury Line Plus Pro</t>
  </si>
  <si>
    <t>528i Luxury Sedan</t>
  </si>
  <si>
    <t>528i MAero Dynamic Pro</t>
  </si>
  <si>
    <t>528i S</t>
  </si>
  <si>
    <t>528i Sedan</t>
  </si>
  <si>
    <t>528i SPORT</t>
  </si>
  <si>
    <t>528i xDrive Luxury Line Plus Pro</t>
  </si>
  <si>
    <t>528i xDrive MAero Dynamic Pro</t>
  </si>
  <si>
    <t>528i xDrive Sedan</t>
  </si>
  <si>
    <t>530d Luxury Line Plus</t>
  </si>
  <si>
    <t>530d M Sport Package Plus</t>
  </si>
  <si>
    <t xml:space="preserve">530d xDrive </t>
  </si>
  <si>
    <t>530d xDrive M Sport Edition Sedan</t>
  </si>
  <si>
    <t>530d xDrive MAero Dynamic Pro</t>
  </si>
  <si>
    <t>530E</t>
  </si>
  <si>
    <t>530i</t>
  </si>
  <si>
    <t>530i A</t>
  </si>
  <si>
    <t>530i CL</t>
  </si>
  <si>
    <t>530i Comfortline</t>
  </si>
  <si>
    <t>530i E</t>
  </si>
  <si>
    <t>530i EXE cutiveline</t>
  </si>
  <si>
    <t>530i Luxury Line Plus</t>
  </si>
  <si>
    <t>530i M Sport Package</t>
    <phoneticPr fontId="3" type="noConversion"/>
  </si>
  <si>
    <t>530i M Sport Package Plus</t>
  </si>
  <si>
    <t>530i S</t>
  </si>
  <si>
    <t>530i Sport sline</t>
  </si>
  <si>
    <t>530i xDrive Luxury</t>
    <phoneticPr fontId="3" type="noConversion"/>
  </si>
  <si>
    <t>530i xDrive Luxury Line Plus</t>
  </si>
  <si>
    <t>530i xDrive M Sport Package</t>
    <phoneticPr fontId="3" type="noConversion"/>
  </si>
  <si>
    <t>530i xDrive M Sport Package Plus</t>
  </si>
  <si>
    <t xml:space="preserve">535 xDrive </t>
  </si>
  <si>
    <t>535d</t>
  </si>
  <si>
    <t xml:space="preserve">535d M Sport </t>
  </si>
  <si>
    <t>540i A</t>
  </si>
  <si>
    <t>540i xDrive Luxury</t>
    <phoneticPr fontId="3" type="noConversion"/>
  </si>
  <si>
    <t>540i xDrive Luxury Line Plus</t>
  </si>
  <si>
    <t>540i xDrive M Sport Package</t>
    <phoneticPr fontId="3" type="noConversion"/>
  </si>
  <si>
    <t>540i xDrive M Sport Package Plus</t>
  </si>
  <si>
    <t>545i</t>
  </si>
  <si>
    <t xml:space="preserve">550 xDrive </t>
  </si>
  <si>
    <t>550i</t>
  </si>
  <si>
    <t>620d xDrive M Sport Package</t>
    <phoneticPr fontId="3" type="noConversion"/>
  </si>
  <si>
    <t>630d xDrive Gran Turismo LuxuryLine</t>
  </si>
  <si>
    <t>630d xDrive Gran Turismo M Sport Package</t>
  </si>
  <si>
    <t>630i xDrive Luxury</t>
    <phoneticPr fontId="3" type="noConversion"/>
  </si>
  <si>
    <t>630i xDrive M Sport Package</t>
    <phoneticPr fontId="3" type="noConversion"/>
  </si>
  <si>
    <t>640 Convertible</t>
  </si>
  <si>
    <t xml:space="preserve">640 Gran Coupe </t>
  </si>
  <si>
    <t xml:space="preserve">640d Gran Coupe xDrive </t>
  </si>
  <si>
    <t xml:space="preserve">640d xDrive Gran Coupe </t>
  </si>
  <si>
    <t>640d xDrive Gran Coupe M Sport Package Limited Edition</t>
  </si>
  <si>
    <t xml:space="preserve">640d xDrive M Sport Edition Gran Coupe </t>
  </si>
  <si>
    <t xml:space="preserve">640d xDrive M Sport Package </t>
  </si>
  <si>
    <t xml:space="preserve">640i Gran Coupe </t>
  </si>
  <si>
    <t>640i xDrive Gran Turismo LuxuryLine</t>
  </si>
  <si>
    <t xml:space="preserve">640i xDrive Gran Turismo M Sport Package </t>
  </si>
  <si>
    <t>645 C</t>
  </si>
  <si>
    <t>645Ci C</t>
  </si>
  <si>
    <t>650 Convertible</t>
  </si>
  <si>
    <t>650i</t>
  </si>
  <si>
    <t>650i C</t>
  </si>
  <si>
    <t>650i Convertible</t>
  </si>
  <si>
    <t>728i AL</t>
  </si>
  <si>
    <t>728Li</t>
  </si>
  <si>
    <t>728Li SE</t>
  </si>
  <si>
    <t>730d</t>
  </si>
  <si>
    <t xml:space="preserve">730d xDrive </t>
  </si>
  <si>
    <t>730d xDrive M Sport Edition Sedan</t>
  </si>
  <si>
    <t xml:space="preserve">730d xDrive M Sport Package </t>
  </si>
  <si>
    <t>730d xDrive M Sport Package(19)</t>
    <phoneticPr fontId="3" type="noConversion"/>
  </si>
  <si>
    <t>730i</t>
  </si>
  <si>
    <t>730i AL</t>
  </si>
  <si>
    <t>730i L</t>
  </si>
  <si>
    <t>730Ld</t>
  </si>
  <si>
    <t>730Ld Individual Sedan</t>
  </si>
  <si>
    <t xml:space="preserve">730Ld xDrive </t>
  </si>
  <si>
    <t xml:space="preserve">730Ld xDrive M Sport Package </t>
  </si>
  <si>
    <t>735i AL</t>
  </si>
  <si>
    <t>735Li SE</t>
  </si>
  <si>
    <t>740d</t>
  </si>
  <si>
    <t>740d Sedan</t>
  </si>
  <si>
    <t xml:space="preserve">740d xDrive </t>
  </si>
  <si>
    <t>740d xDrive Design Pure Excellence(20)</t>
    <phoneticPr fontId="3" type="noConversion"/>
  </si>
  <si>
    <t>740d xDrive Individual Sedan</t>
  </si>
  <si>
    <t>740d xDrive M Sport EditionSedan</t>
  </si>
  <si>
    <t xml:space="preserve">740d xDrive M Sport Package </t>
  </si>
  <si>
    <t>740d xDrive M Sport Package(19)</t>
    <phoneticPr fontId="3" type="noConversion"/>
  </si>
  <si>
    <t>740d xDrive M Sport Package(20)</t>
    <phoneticPr fontId="3" type="noConversion"/>
  </si>
  <si>
    <t>740e sDrive M Sport Package</t>
  </si>
  <si>
    <t>740i</t>
  </si>
  <si>
    <t>740i AL</t>
  </si>
  <si>
    <t>740i L</t>
  </si>
  <si>
    <t>740i L SE</t>
  </si>
  <si>
    <t xml:space="preserve">740i M Sport </t>
  </si>
  <si>
    <t xml:space="preserve">740Ld xDrive </t>
  </si>
  <si>
    <t>740Ld xDrive Design Pure Excellence</t>
    <phoneticPr fontId="3" type="noConversion"/>
  </si>
  <si>
    <t>740Ld xDrive M Sport Package</t>
    <phoneticPr fontId="3" type="noConversion"/>
  </si>
  <si>
    <t>740Li Individual Sedan</t>
  </si>
  <si>
    <t xml:space="preserve">740Li M Sport </t>
  </si>
  <si>
    <t>740Li SE</t>
  </si>
  <si>
    <t>740Li Sedan</t>
  </si>
  <si>
    <t xml:space="preserve">740Li xDrive </t>
  </si>
  <si>
    <t>740Li xDrive Design Pure Excellence</t>
  </si>
  <si>
    <t xml:space="preserve">740Li xDrive M Sport Package </t>
  </si>
  <si>
    <t xml:space="preserve">750 xDrive </t>
  </si>
  <si>
    <t>750i</t>
  </si>
  <si>
    <t>750i AL</t>
  </si>
  <si>
    <t>750i L</t>
  </si>
  <si>
    <t xml:space="preserve">750Ld xDrive </t>
  </si>
  <si>
    <t>750Ld xDrive Individual</t>
  </si>
  <si>
    <t xml:space="preserve">750Li M Sport </t>
  </si>
  <si>
    <t>750Li SE</t>
  </si>
  <si>
    <t>750Li Sedan</t>
  </si>
  <si>
    <t xml:space="preserve">750Li xDrive </t>
  </si>
  <si>
    <t>750Li xDrive Design Pure Excellence</t>
    <phoneticPr fontId="3" type="noConversion"/>
  </si>
  <si>
    <t>750Li xDrive Individual Sedan</t>
  </si>
  <si>
    <t>750Li xDrive Luxury</t>
  </si>
  <si>
    <t>750Li xDrive M Sport Package</t>
  </si>
  <si>
    <t>750Li xDrive Premium</t>
  </si>
  <si>
    <t>750Li xDrive Prestige</t>
  </si>
  <si>
    <t>750Li xDrive Vision100Edition</t>
  </si>
  <si>
    <t>760Li Individual</t>
  </si>
  <si>
    <t>840d xDrive Gran Coupe M Sport Package</t>
    <phoneticPr fontId="3" type="noConversion"/>
  </si>
  <si>
    <t>840i xDrive Gran Coupe M Sport Package</t>
    <phoneticPr fontId="3" type="noConversion"/>
  </si>
  <si>
    <t>850CI</t>
  </si>
  <si>
    <t>Active Tourer</t>
  </si>
  <si>
    <t>Active Tourer Joy</t>
  </si>
  <si>
    <t>Active Tourer Luxury</t>
  </si>
  <si>
    <t>Active Tourer Luxury Line</t>
  </si>
  <si>
    <t>BMW 320i</t>
  </si>
  <si>
    <t>BMW 320i Luxury</t>
  </si>
  <si>
    <t>BMW 320i M Sport Package</t>
  </si>
  <si>
    <t>BMW 420d Gran Coupe Luxury RDE</t>
  </si>
  <si>
    <t>BMW 420d Gran Coupe Luxury RDE2</t>
  </si>
  <si>
    <t>BMW 435d xDrive Gran Coupe M Sport Package WLTP</t>
  </si>
  <si>
    <t>BMW 640i xDrive Luxury</t>
  </si>
  <si>
    <t>BMW 640i xDrive M Sport Package</t>
  </si>
  <si>
    <t>BMW 840i xDrive Coupe M  Sport Package</t>
  </si>
  <si>
    <t>BMW Active Tourer JOY RDE</t>
  </si>
  <si>
    <t>BMW Active Tourer Luxury RDE</t>
  </si>
  <si>
    <t>BMW Active Tourer Sport RDE</t>
  </si>
  <si>
    <t>BMW M8 Coupe Competition</t>
  </si>
  <si>
    <t>BMW X1 xDrive18d Advantage</t>
  </si>
  <si>
    <t>BMW X1 xDrive18d M sport Package</t>
  </si>
  <si>
    <t>BMW X1 xDrive20i Advantage</t>
  </si>
  <si>
    <t>BMW X1 xDrive20i M Sport Package</t>
  </si>
  <si>
    <t>BMW X1 xDrive25i Advantage</t>
  </si>
  <si>
    <t>BMW X1 xDrive25i M sport Package</t>
  </si>
  <si>
    <t>BMW X2 xDrive20i Advantage</t>
    <phoneticPr fontId="3" type="noConversion"/>
  </si>
  <si>
    <t>BMW X2 xDrive20i M Sport Package</t>
  </si>
  <si>
    <t>BMW X4 xDrive20i M Sport X</t>
  </si>
  <si>
    <t>BMW X4 xDrive20i xLine</t>
  </si>
  <si>
    <t>BMW Z4 M40i</t>
  </si>
  <si>
    <t>Conversion Series Sun Road 100</t>
  </si>
  <si>
    <t>Conversion Series Sun Road 200</t>
  </si>
  <si>
    <t>GT</t>
  </si>
  <si>
    <t>GT 30d</t>
  </si>
  <si>
    <t xml:space="preserve">GT 30d xDrive </t>
  </si>
  <si>
    <t xml:space="preserve">GT 35 xDrive </t>
  </si>
  <si>
    <t xml:space="preserve">GT 35i xDrive </t>
  </si>
  <si>
    <t>GT 35i xDrive Luxury</t>
  </si>
  <si>
    <t xml:space="preserve">GT 50 xDrive </t>
  </si>
  <si>
    <t>GT ED</t>
  </si>
  <si>
    <t>GT Efficient Dynamics Luxury Line</t>
  </si>
  <si>
    <t>GT Exclusive</t>
  </si>
  <si>
    <t xml:space="preserve">GT xDrive </t>
  </si>
  <si>
    <t>GT xDrive 30d Luxury Line</t>
  </si>
  <si>
    <t>GT xDrive 35i Luxury Line</t>
  </si>
  <si>
    <t>GT xDrive Exclusive</t>
  </si>
  <si>
    <t>L7</t>
  </si>
  <si>
    <t>L7 EXE cutive</t>
  </si>
  <si>
    <t>M2 Coupe</t>
  </si>
  <si>
    <t>M3</t>
  </si>
  <si>
    <t>M3 Convertible</t>
  </si>
  <si>
    <t>M3 ConvertibleFrozen</t>
  </si>
  <si>
    <t>M3 Coupe</t>
  </si>
  <si>
    <t>M3 Coupe Frozen</t>
  </si>
  <si>
    <t>M3 Coupe(Premium)</t>
  </si>
  <si>
    <t>M3 Coupe(Standard)</t>
  </si>
  <si>
    <t>M3 Drivelogic</t>
  </si>
  <si>
    <t>M3 Sedan Competition</t>
  </si>
  <si>
    <t>M3 Sedan CS</t>
  </si>
  <si>
    <t>M3 Sedan Performance Silencer Edition</t>
  </si>
  <si>
    <t>M3 Sedan Special Paintwork Edition</t>
  </si>
  <si>
    <t>M3 SMG</t>
  </si>
  <si>
    <t>M3 SMG II</t>
  </si>
  <si>
    <t>M4 Convertible</t>
  </si>
  <si>
    <t>M4 Convertible Competition</t>
  </si>
  <si>
    <t>M4 Convertible Performance Silencer Edition</t>
  </si>
  <si>
    <t>M4 Coupe</t>
  </si>
  <si>
    <t>M4 Coupe Competition</t>
  </si>
  <si>
    <t>M4 Coupe CS</t>
  </si>
  <si>
    <t>M4 Coupe Performance Silencer Edition</t>
  </si>
  <si>
    <t>M4 Coupe Special Paintwork Edition</t>
  </si>
  <si>
    <t>M5</t>
  </si>
  <si>
    <t xml:space="preserve">M5 50d xDrive </t>
  </si>
  <si>
    <t>M5 Competition Package</t>
    <phoneticPr fontId="3" type="noConversion"/>
  </si>
  <si>
    <t>M5 First Edition</t>
  </si>
  <si>
    <t>M5 Sedan</t>
  </si>
  <si>
    <t>M5 Sedan "First Edition"</t>
  </si>
  <si>
    <t>M6</t>
  </si>
  <si>
    <t>M6 Coupe</t>
  </si>
  <si>
    <t xml:space="preserve">M760Li xDrive </t>
  </si>
  <si>
    <t>MINI Cooper Clubman (16)</t>
  </si>
  <si>
    <t>MINI Cooper Clubman(17 18 19)</t>
  </si>
  <si>
    <t>MINI Cooper Countryman(16)</t>
  </si>
  <si>
    <t>MINI Cooper Countryman(18)</t>
  </si>
  <si>
    <t>MINI Cooper D Clubman(16)</t>
  </si>
  <si>
    <t>MINI Cooper D Clubman(17 18 19)</t>
  </si>
  <si>
    <t>MINI Cooper D Countryman ALL4 RDE(17)</t>
  </si>
  <si>
    <t>MINI Cooper D Countryman ALL4 RDE(18)</t>
  </si>
  <si>
    <t>MINI Cooper five-door(15)</t>
  </si>
  <si>
    <t>MINI Cooper five-door(16 17 18)</t>
  </si>
  <si>
    <t>MINI Cooper S Clubman (17 18 19)</t>
  </si>
  <si>
    <t>MINI Cooper S Clubman (18)</t>
  </si>
  <si>
    <t>MINI Cooper S Countryman ALL4(18)</t>
  </si>
  <si>
    <t>MINI Cooper S five-door(16 17 18)</t>
  </si>
  <si>
    <t>MINI Cooper S(16 17 18)</t>
  </si>
  <si>
    <t>MINI Cooper SD Clubman(18)</t>
  </si>
  <si>
    <t>MINI Cooper SD Countryman ALL4 RDE(18)</t>
  </si>
  <si>
    <t>MINI John Cooper Works (17 18)</t>
  </si>
  <si>
    <t>MINI John Cooper Works Convertible (17)</t>
  </si>
  <si>
    <t>MINI John Cooper Works Countryman ALL4(18)</t>
  </si>
  <si>
    <t>MINI John Cooper Works Countryman ALL4(19)</t>
  </si>
  <si>
    <t xml:space="preserve">MINICooper </t>
  </si>
  <si>
    <t>MINICooper Clubman</t>
  </si>
  <si>
    <t>MINICooper Convertible</t>
  </si>
  <si>
    <t>MINICooper Countryman</t>
  </si>
  <si>
    <t>MINICooper Countryman JCW</t>
  </si>
  <si>
    <t>MINICooper Coupe</t>
  </si>
  <si>
    <t>MINICooper Coupe JCW</t>
  </si>
  <si>
    <t>MINICooper D</t>
  </si>
  <si>
    <t>MINICooper DClubman</t>
  </si>
  <si>
    <t>MINICooper DCountryman</t>
  </si>
  <si>
    <t>MINICooper Dcountryman ALL4</t>
  </si>
  <si>
    <t>MINICooper Dfive-door</t>
  </si>
  <si>
    <t>MINICooper DPaceman</t>
  </si>
  <si>
    <t>MINICooper Dpaceman ALL4</t>
  </si>
  <si>
    <t>MINICooper five-door</t>
  </si>
  <si>
    <t>MINICooper JCW</t>
  </si>
  <si>
    <t>MINICooper Roadster</t>
  </si>
  <si>
    <t>MINICooper S</t>
  </si>
  <si>
    <t>MINICooper S Clubman</t>
  </si>
  <si>
    <t>MINICooper S Convertible</t>
  </si>
  <si>
    <t>MINICooper S Countryman</t>
  </si>
  <si>
    <t>MINICooper S countryman ALL4</t>
  </si>
  <si>
    <t>MINICooper S Coupe</t>
  </si>
  <si>
    <t>MINICooper S D</t>
  </si>
  <si>
    <t>MINICooper S DClubman</t>
  </si>
  <si>
    <t>MINICooper S DCountryman</t>
  </si>
  <si>
    <t>MINICooper S DCountryman ALL4</t>
  </si>
  <si>
    <t>MINICooper S DCoupe</t>
  </si>
  <si>
    <t>MINICooper S Dfive-door</t>
  </si>
  <si>
    <t>MINICooper S DPaceman</t>
  </si>
  <si>
    <t>MINICooper S DPaceman ALL4</t>
  </si>
  <si>
    <t>MINICooper S E</t>
  </si>
  <si>
    <t>MINICooper S five-door</t>
  </si>
  <si>
    <t>MINICooper S JCW</t>
  </si>
  <si>
    <t>MINICooper S Roadster</t>
  </si>
  <si>
    <t>Morris Mini Clubman</t>
  </si>
  <si>
    <t>New 318i A</t>
  </si>
  <si>
    <t>New 318i SA</t>
  </si>
  <si>
    <t>New 320i A</t>
  </si>
  <si>
    <t>New 323i A</t>
  </si>
  <si>
    <t>New 520i A</t>
  </si>
  <si>
    <t>New 523i A</t>
  </si>
  <si>
    <t>New 528i A</t>
  </si>
  <si>
    <t>New 728i AL</t>
  </si>
  <si>
    <t>New 735i AL</t>
  </si>
  <si>
    <t>New2Series 220d Gran Coupe Advantage</t>
    <phoneticPr fontId="3" type="noConversion"/>
  </si>
  <si>
    <t>New2Series 220d Gran Coupe Luxury Line</t>
    <phoneticPr fontId="3" type="noConversion"/>
  </si>
  <si>
    <t>Rover Mini Coupe</t>
  </si>
  <si>
    <t>X1 1.8d</t>
  </si>
  <si>
    <t>X1 18d xDrive Joy</t>
  </si>
  <si>
    <t>X1 2.0d</t>
  </si>
  <si>
    <t>X1 2.3d</t>
  </si>
  <si>
    <t>X1 2.5d</t>
  </si>
  <si>
    <t>X1 20d xDrive Joy</t>
  </si>
  <si>
    <t>X1 20d xDrive xLine</t>
  </si>
  <si>
    <t>X1 xDrive 18d</t>
  </si>
  <si>
    <t>X1 xDrive 18d High</t>
  </si>
  <si>
    <t>X1 xDrive 18d Joy</t>
  </si>
  <si>
    <t>X1 xDrive 18d Premium</t>
  </si>
  <si>
    <t>X1 xDrive 20d</t>
  </si>
  <si>
    <t>X1 xDrive 20d Joy</t>
  </si>
  <si>
    <t xml:space="preserve">X1 xDrive 20d M Sport Package </t>
  </si>
  <si>
    <t>X1 xDrive 20d xLine</t>
  </si>
  <si>
    <t>X1 xDrive 25d High</t>
  </si>
  <si>
    <t>X1 xDrive 25d Sport</t>
  </si>
  <si>
    <t>X1 xDrive 25i Advantage</t>
  </si>
  <si>
    <t>X2 xDrive 18d Advantage</t>
  </si>
  <si>
    <t>X2 xDrive 20d Advantage</t>
  </si>
  <si>
    <t>X2 xDrive 20d M Sport Package</t>
  </si>
  <si>
    <t>X2 xDrive 25i Advantage</t>
  </si>
  <si>
    <t>X2 xDrive18d M Sport Package</t>
    <phoneticPr fontId="3" type="noConversion"/>
  </si>
  <si>
    <t>X2 xDrive25i M Sport Package</t>
    <phoneticPr fontId="3" type="noConversion"/>
  </si>
  <si>
    <t>X3 2.0</t>
  </si>
  <si>
    <t>X3 2.0d</t>
  </si>
  <si>
    <t>X3 2.5</t>
  </si>
  <si>
    <t>X3 2.5iC</t>
  </si>
  <si>
    <t>X3 2.8</t>
  </si>
  <si>
    <t>X3 3.0</t>
  </si>
  <si>
    <t>X3 3.0d</t>
  </si>
  <si>
    <t>X3 3.0Si</t>
  </si>
  <si>
    <t>X3 3.5d</t>
  </si>
  <si>
    <t>X3 xDrive 20d</t>
  </si>
  <si>
    <t>X3 xDrive 20d High</t>
  </si>
  <si>
    <t>X3 xDrive 20d M Aero Dynamic</t>
  </si>
  <si>
    <t>X3 xDrive 20d M Sport Edition</t>
  </si>
  <si>
    <t>X3 xDrive 20d xLine</t>
  </si>
  <si>
    <t>X3 xDrive 30d</t>
  </si>
  <si>
    <t>X3 xDrive 30d High</t>
  </si>
  <si>
    <t>X3 xDrive 30d M Sport Edition</t>
  </si>
  <si>
    <t xml:space="preserve">X3 xDrive 30d M Sport Package </t>
  </si>
  <si>
    <t>X3 xDrive 30d xLine</t>
  </si>
  <si>
    <t>X3 xDrive 35d High</t>
  </si>
  <si>
    <t>X3 xDrive 35d M Sport Edition</t>
  </si>
  <si>
    <t>X3 xDrive20d M Sport Package</t>
    <phoneticPr fontId="3" type="noConversion"/>
  </si>
  <si>
    <t>X3 xDrive20i Luxury</t>
    <phoneticPr fontId="3" type="noConversion"/>
  </si>
  <si>
    <t>X4 2.0d</t>
  </si>
  <si>
    <t>X4 3.0d</t>
  </si>
  <si>
    <t>X4 M40d</t>
  </si>
  <si>
    <t>X4 M40i</t>
  </si>
  <si>
    <t>X4 xDrive 20d xLine</t>
  </si>
  <si>
    <t xml:space="preserve">X4 xDrive 30d M Sport Package </t>
  </si>
  <si>
    <t>X4 xDrive M40d</t>
  </si>
  <si>
    <t>X4 xDrive20d M Sport Package</t>
    <phoneticPr fontId="3" type="noConversion"/>
  </si>
  <si>
    <t>X4 xDrive20d M Sport X</t>
    <phoneticPr fontId="3" type="noConversion"/>
  </si>
  <si>
    <t>X5 3.0</t>
  </si>
  <si>
    <t>X5 3.0d</t>
  </si>
  <si>
    <t>X5 3.0SI</t>
  </si>
  <si>
    <t>X5 3.5</t>
  </si>
  <si>
    <t>X5 4.0d</t>
  </si>
  <si>
    <t>X5 4.4</t>
  </si>
  <si>
    <t>X5 4.8</t>
  </si>
  <si>
    <t>X5 4.8i</t>
  </si>
  <si>
    <t>X5 4.8Si</t>
  </si>
  <si>
    <t>X5 5.0</t>
  </si>
  <si>
    <t>X5 M</t>
  </si>
  <si>
    <t>X5 xDrive 30d</t>
  </si>
  <si>
    <t>X5 xDrive 30d LaunchPkg(7seater)</t>
  </si>
  <si>
    <t xml:space="preserve">X5 xDrive 30d M Sport Package </t>
  </si>
  <si>
    <t>X5 xDrive 30d xLine</t>
  </si>
  <si>
    <t>X5 xDrive 30d(7seater)</t>
  </si>
  <si>
    <t>X5 xDrive 30i</t>
  </si>
  <si>
    <t>X5 xDrive 40d</t>
  </si>
  <si>
    <t xml:space="preserve">X5 xDrive 40d M Sport Package </t>
  </si>
  <si>
    <t>X5 xDrive 48i</t>
  </si>
  <si>
    <t>X5 xDrive M50d</t>
  </si>
  <si>
    <t>X6 3.0d</t>
  </si>
  <si>
    <t>X6 3.5</t>
  </si>
  <si>
    <t>X6 3.5i</t>
  </si>
  <si>
    <t>X6 4.0d</t>
  </si>
  <si>
    <t>X6 5.0</t>
  </si>
  <si>
    <t>X6 M</t>
  </si>
  <si>
    <t>X6 M50d</t>
    <phoneticPr fontId="3" type="noConversion"/>
  </si>
  <si>
    <t>X6 xDrive 30d</t>
  </si>
  <si>
    <t>X6 xDrive 35i</t>
  </si>
  <si>
    <t>X6 xDrive 40d</t>
  </si>
  <si>
    <t>X6 xDrive 40d M Sport Edition</t>
  </si>
  <si>
    <t>X6 xDrive 50i</t>
  </si>
  <si>
    <t>X6 xDrive30d M Sport Package</t>
    <phoneticPr fontId="3" type="noConversion"/>
  </si>
  <si>
    <t>X6 xDrive30d xLine</t>
    <phoneticPr fontId="3" type="noConversion"/>
  </si>
  <si>
    <t>X7 xDrive40i Design Pure Excellence</t>
    <phoneticPr fontId="3" type="noConversion"/>
  </si>
  <si>
    <t>X7 xDrive40i M Sport Package</t>
    <phoneticPr fontId="3" type="noConversion"/>
  </si>
  <si>
    <t>Z3 1.9</t>
  </si>
  <si>
    <t>Z3 2.0</t>
  </si>
  <si>
    <t>Z3 2.2</t>
  </si>
  <si>
    <t>Z3 2.8</t>
  </si>
  <si>
    <t>Z3 3.0</t>
  </si>
  <si>
    <t>Z3 728i AL</t>
  </si>
  <si>
    <t>Z3 738i AL</t>
  </si>
  <si>
    <t>Z3 740i AL</t>
  </si>
  <si>
    <t>Z3 750i AL</t>
  </si>
  <si>
    <t>Z3 Roadstar</t>
  </si>
  <si>
    <t>Z3 Roadstar 2.0</t>
  </si>
  <si>
    <t>Z3 Roadstar 2.2</t>
  </si>
  <si>
    <t>Z3 Roadstar 3.0</t>
  </si>
  <si>
    <t>Z3 Roadster 1.9</t>
  </si>
  <si>
    <t>Z3 Roadster 2.8</t>
  </si>
  <si>
    <t>Z4 2.5</t>
  </si>
  <si>
    <t>Z4 2.5i</t>
  </si>
  <si>
    <t>Z4 2.8</t>
  </si>
  <si>
    <t>Z4 3.0</t>
  </si>
  <si>
    <t>Z4 3.0 Coupe</t>
  </si>
  <si>
    <t xml:space="preserve">Z4 3.0 M Sport </t>
  </si>
  <si>
    <t>Z4 3.0si Coupe</t>
  </si>
  <si>
    <t>Z4 3.0si Roadstar</t>
  </si>
  <si>
    <t>Z4 3.5</t>
  </si>
  <si>
    <t>Z4 3.5S</t>
  </si>
  <si>
    <t>Z4 sDrive 28i</t>
  </si>
  <si>
    <t>Z4 sDrive 30i</t>
  </si>
  <si>
    <t>Z4 sDrive 35i</t>
  </si>
  <si>
    <t>Z4 sDrive 35is</t>
  </si>
  <si>
    <t>Z4 sDrive 35is Pure Traction</t>
  </si>
  <si>
    <t>Z8</t>
  </si>
  <si>
    <t>Z8 Roadstar</t>
  </si>
  <si>
    <t xml:space="preserve"> 220i Gran Coupe</t>
  </si>
  <si>
    <t>31AL</t>
  </si>
  <si>
    <t xml:space="preserve"> 318i</t>
  </si>
  <si>
    <t>318I</t>
  </si>
  <si>
    <t xml:space="preserve"> 335i</t>
  </si>
  <si>
    <t>PM55</t>
  </si>
  <si>
    <t xml:space="preserve"> 335i Convertible</t>
  </si>
  <si>
    <t xml:space="preserve"> 420d Gran Coupe</t>
  </si>
  <si>
    <t>21AX</t>
  </si>
  <si>
    <t xml:space="preserve"> 420i Gran Coupe</t>
  </si>
  <si>
    <t>31AV</t>
  </si>
  <si>
    <t xml:space="preserve"> 520i</t>
  </si>
  <si>
    <t>11BH</t>
  </si>
  <si>
    <t xml:space="preserve"> M135i xDrive</t>
  </si>
  <si>
    <t>7L11</t>
  </si>
  <si>
    <t xml:space="preserve"> M4 Competition M xDrive</t>
  </si>
  <si>
    <t>41AZ</t>
  </si>
  <si>
    <t xml:space="preserve"> M440i xDrive Convertible</t>
  </si>
  <si>
    <t>61AT</t>
  </si>
  <si>
    <t xml:space="preserve"> X2 M35i</t>
  </si>
  <si>
    <t>YN11</t>
  </si>
  <si>
    <t xml:space="preserve"> X3</t>
    <phoneticPr fontId="0" type="noConversion"/>
  </si>
  <si>
    <t>TY5C0</t>
  </si>
  <si>
    <t xml:space="preserve"> X3 M Competition</t>
  </si>
  <si>
    <t>11EC</t>
  </si>
  <si>
    <t xml:space="preserve"> X3 M40i</t>
  </si>
  <si>
    <t>81DP</t>
  </si>
  <si>
    <t xml:space="preserve"> X3 xDrive20d</t>
  </si>
  <si>
    <t>11BZ</t>
  </si>
  <si>
    <t xml:space="preserve"> X3 xDrive20i</t>
  </si>
  <si>
    <t>31DP</t>
  </si>
  <si>
    <t xml:space="preserve"> X4 M Competition</t>
  </si>
  <si>
    <t>21EC</t>
  </si>
  <si>
    <t xml:space="preserve"> X4 M40i</t>
  </si>
  <si>
    <t>41DT</t>
  </si>
  <si>
    <t xml:space="preserve"> X4 xDrive20d</t>
  </si>
  <si>
    <t>31CA</t>
  </si>
  <si>
    <t xml:space="preserve"> X4 xDrive20i</t>
  </si>
  <si>
    <t>21DT</t>
  </si>
  <si>
    <t xml:space="preserve"> X5 3.0d</t>
  </si>
  <si>
    <t xml:space="preserve"> Z4 2.5</t>
  </si>
  <si>
    <t xml:space="preserve"> Z4 3.0si</t>
  </si>
  <si>
    <t>Z4 3.0si</t>
  </si>
  <si>
    <t xml:space="preserve"> Z4 3.0si Coupe</t>
  </si>
  <si>
    <t>118d</t>
  </si>
  <si>
    <t>1C11</t>
  </si>
  <si>
    <t>1S51</t>
  </si>
  <si>
    <t>118d (17)</t>
    <phoneticPr fontId="3" type="noConversion"/>
  </si>
  <si>
    <t>7M91</t>
  </si>
  <si>
    <t>118d JOY WLTP</t>
  </si>
  <si>
    <t>118d Sport</t>
  </si>
  <si>
    <t>1C31</t>
  </si>
  <si>
    <t>118d Sport WLTP</t>
  </si>
  <si>
    <t>120d</t>
  </si>
  <si>
    <t>1S71</t>
  </si>
  <si>
    <t>UR31</t>
  </si>
  <si>
    <t>135i</t>
  </si>
  <si>
    <t>UR91</t>
  </si>
  <si>
    <t>1H11</t>
  </si>
  <si>
    <t>2G71</t>
  </si>
  <si>
    <t>51AM</t>
  </si>
  <si>
    <t>318</t>
  </si>
  <si>
    <t>318iSA</t>
  </si>
  <si>
    <t>320</t>
  </si>
  <si>
    <t>3D31</t>
  </si>
  <si>
    <t>5V51</t>
  </si>
  <si>
    <t>PP15</t>
  </si>
  <si>
    <t>320d Efficient Dynamics Edition</t>
  </si>
  <si>
    <t>3E11</t>
  </si>
  <si>
    <t>8D11</t>
  </si>
  <si>
    <t>320d Efficient Dynamics Edition WLTP</t>
  </si>
  <si>
    <t xml:space="preserve">320d Gran Turismo </t>
  </si>
  <si>
    <t>3Y31</t>
  </si>
  <si>
    <t>8T31</t>
  </si>
  <si>
    <t>8Y71</t>
  </si>
  <si>
    <t>320d Gran Turismo Luxury RDE</t>
  </si>
  <si>
    <t>320d Gran Turismo Luxury WLTP</t>
  </si>
  <si>
    <t>320d Gran Turismo M Sport Shadow RDE</t>
    <phoneticPr fontId="3" type="noConversion"/>
  </si>
  <si>
    <t>320d Gran Turismo RDE</t>
  </si>
  <si>
    <t>320d Gran Turismo WLTP</t>
  </si>
  <si>
    <t xml:space="preserve">320d Gran Turismo xDrive </t>
  </si>
  <si>
    <t>8T51</t>
  </si>
  <si>
    <t>320d Luxury</t>
  </si>
  <si>
    <t>320d M Sport Package WLTP</t>
  </si>
  <si>
    <t>320d Sport</t>
    <phoneticPr fontId="3" type="noConversion"/>
  </si>
  <si>
    <t>3K31</t>
  </si>
  <si>
    <t>8H91</t>
  </si>
  <si>
    <t>320d Touring M Sport Shadow WLTP</t>
  </si>
  <si>
    <t>320d WLTP</t>
  </si>
  <si>
    <t>320d xDrive</t>
  </si>
  <si>
    <t>5V71</t>
  </si>
  <si>
    <t>3D51</t>
  </si>
  <si>
    <t>8C91</t>
  </si>
  <si>
    <t>3Y51</t>
  </si>
  <si>
    <t>8Y91</t>
  </si>
  <si>
    <t>320d xDrive Gran Turismo M Sport Shadow RDE</t>
    <phoneticPr fontId="3" type="noConversion"/>
  </si>
  <si>
    <t>320d xDrive Gran Turismo RDE</t>
  </si>
  <si>
    <t>320d xDrive Gran Turismo Sport RDE</t>
  </si>
  <si>
    <t>320d xDrive Gran Turismo Sport WLTP</t>
  </si>
  <si>
    <t>320d xDrive Gran Turismo WLTP</t>
  </si>
  <si>
    <t>320d xDrive Luxury</t>
  </si>
  <si>
    <t>3K51</t>
  </si>
  <si>
    <t>320d xDrive WLTP</t>
  </si>
  <si>
    <t>320dED</t>
  </si>
  <si>
    <t>PP51</t>
  </si>
  <si>
    <t>320i</t>
  </si>
  <si>
    <t>3B11</t>
  </si>
  <si>
    <t>8A91</t>
  </si>
  <si>
    <t>BMW</t>
    <phoneticPr fontId="0" type="noConversion"/>
  </si>
  <si>
    <t>320i</t>
    <phoneticPr fontId="0" type="noConversion"/>
  </si>
  <si>
    <t>8E1G5</t>
  </si>
  <si>
    <t>PG51</t>
  </si>
  <si>
    <t>PG55</t>
  </si>
  <si>
    <t>320iA</t>
  </si>
  <si>
    <t>323i</t>
  </si>
  <si>
    <t>325Ci</t>
  </si>
  <si>
    <t>325Ci C</t>
  </si>
  <si>
    <t>325CiC</t>
  </si>
  <si>
    <t>3D71</t>
  </si>
  <si>
    <t>328i</t>
  </si>
  <si>
    <t>3A5C5</t>
  </si>
  <si>
    <t>3B5C5</t>
  </si>
  <si>
    <t>3C11</t>
  </si>
  <si>
    <t>3C1C5</t>
  </si>
  <si>
    <t>8E91</t>
  </si>
  <si>
    <t>PH55</t>
  </si>
  <si>
    <t>DW71</t>
  </si>
  <si>
    <t>3X31</t>
  </si>
  <si>
    <t>328Xi</t>
  </si>
  <si>
    <t>330</t>
  </si>
  <si>
    <t>330Ci</t>
  </si>
  <si>
    <t>330Ci C</t>
  </si>
  <si>
    <t>330CiC</t>
  </si>
  <si>
    <t>5R31</t>
  </si>
  <si>
    <t>8B91</t>
  </si>
  <si>
    <t>330i Luxury</t>
  </si>
  <si>
    <t xml:space="preserve">330i M Sport Package </t>
  </si>
  <si>
    <t>330i xDrive Luxury</t>
  </si>
  <si>
    <t>5R91</t>
  </si>
  <si>
    <t xml:space="preserve">330i xDrive M Sport Package </t>
  </si>
  <si>
    <t>330i xDrive Sport</t>
  </si>
  <si>
    <t>PM71</t>
  </si>
  <si>
    <t>PM75</t>
  </si>
  <si>
    <t>VB71</t>
  </si>
  <si>
    <t>WL73</t>
  </si>
  <si>
    <t>DX71</t>
  </si>
  <si>
    <t>WL71</t>
  </si>
  <si>
    <t>3P11</t>
  </si>
  <si>
    <t>4P71</t>
  </si>
  <si>
    <t>4X31</t>
  </si>
  <si>
    <t>420d Coupe M Sport Package WLTP</t>
  </si>
  <si>
    <t>4B51</t>
  </si>
  <si>
    <t>4E91</t>
  </si>
  <si>
    <t>4K31</t>
  </si>
  <si>
    <t>420d Gran Coupe Luxury WLTP</t>
  </si>
  <si>
    <t>3P31</t>
  </si>
  <si>
    <t>4P91</t>
  </si>
  <si>
    <t>4B71</t>
  </si>
  <si>
    <t>4F11</t>
  </si>
  <si>
    <t>4K51</t>
  </si>
  <si>
    <t>420d xDrive Gran Coupe Sport WLTP</t>
  </si>
  <si>
    <t>3N11</t>
  </si>
  <si>
    <t>4S31</t>
  </si>
  <si>
    <t>4A11</t>
  </si>
  <si>
    <t>4H31</t>
  </si>
  <si>
    <t>420i Gran Coupe Luxury</t>
  </si>
  <si>
    <t>3V71</t>
  </si>
  <si>
    <t>3N71</t>
  </si>
  <si>
    <t>4Z11</t>
  </si>
  <si>
    <t>430i Convertible Luxury</t>
  </si>
  <si>
    <t>4W31</t>
  </si>
  <si>
    <t>4G11</t>
  </si>
  <si>
    <t>4L31</t>
  </si>
  <si>
    <t>520</t>
  </si>
  <si>
    <t>5C31</t>
  </si>
  <si>
    <t>5E51</t>
  </si>
  <si>
    <t>FW11</t>
  </si>
  <si>
    <t>JC31</t>
  </si>
  <si>
    <t>NX31</t>
  </si>
  <si>
    <t>520d Luxury</t>
  </si>
  <si>
    <t>JF31</t>
  </si>
  <si>
    <t>520d M Sport Package</t>
  </si>
  <si>
    <t>5J31</t>
  </si>
  <si>
    <t>MX11</t>
  </si>
  <si>
    <t>5B91</t>
  </si>
  <si>
    <t>5E71</t>
  </si>
  <si>
    <t>JC51</t>
  </si>
  <si>
    <t>520d xDrive Luxury</t>
  </si>
  <si>
    <t>JF51</t>
  </si>
  <si>
    <t>520d xDrive M Sport Package</t>
  </si>
  <si>
    <t>JK71</t>
  </si>
  <si>
    <t>NT11</t>
  </si>
  <si>
    <t>XG11</t>
  </si>
  <si>
    <t>520iA</t>
  </si>
  <si>
    <t>520i Luxury</t>
  </si>
  <si>
    <t>JK91</t>
  </si>
  <si>
    <t>523CL</t>
  </si>
  <si>
    <t>523i</t>
  </si>
  <si>
    <t>FP31</t>
  </si>
  <si>
    <t>523iA</t>
  </si>
  <si>
    <t>525</t>
  </si>
  <si>
    <t>5C71</t>
  </si>
  <si>
    <t>XA31</t>
  </si>
  <si>
    <t>5C91</t>
  </si>
  <si>
    <t>XA11</t>
  </si>
  <si>
    <t>5J91</t>
  </si>
  <si>
    <t>XB91</t>
  </si>
  <si>
    <t>NA53</t>
  </si>
  <si>
    <t>NE51</t>
  </si>
  <si>
    <t>528i</t>
  </si>
  <si>
    <t>5A51</t>
  </si>
  <si>
    <t>FR11</t>
  </si>
  <si>
    <t>NU53</t>
  </si>
  <si>
    <t>XG31</t>
  </si>
  <si>
    <t>528iA</t>
  </si>
  <si>
    <t>XH31</t>
  </si>
  <si>
    <t>528Xi</t>
  </si>
  <si>
    <t>NV1C5</t>
  </si>
  <si>
    <t>530C</t>
  </si>
  <si>
    <t>530d</t>
  </si>
  <si>
    <t>JC91</t>
  </si>
  <si>
    <t>530d Luxury WLTP</t>
  </si>
  <si>
    <t>530d M Sport Package RDE</t>
  </si>
  <si>
    <t>530d M Sport Package WLTP</t>
  </si>
  <si>
    <t>530d WLTP</t>
  </si>
  <si>
    <t>5D31</t>
  </si>
  <si>
    <t>530¡</t>
  </si>
  <si>
    <t>530I</t>
  </si>
  <si>
    <t>JD31</t>
  </si>
  <si>
    <t>530i Luxury</t>
  </si>
  <si>
    <t>JR51</t>
  </si>
  <si>
    <t xml:space="preserve">530i xDrive </t>
  </si>
  <si>
    <t>JD91</t>
  </si>
  <si>
    <t>530i xDrive Luxury</t>
  </si>
  <si>
    <t>JR91</t>
  </si>
  <si>
    <t>530Xi</t>
  </si>
  <si>
    <t>5D51</t>
  </si>
  <si>
    <t>FW71</t>
  </si>
  <si>
    <t>NX91</t>
  </si>
  <si>
    <t>XA71</t>
  </si>
  <si>
    <t>535i</t>
  </si>
  <si>
    <t>FR71</t>
  </si>
  <si>
    <t>FR7C5</t>
  </si>
  <si>
    <t>NW13</t>
  </si>
  <si>
    <t>535i GT</t>
  </si>
  <si>
    <t>SN21</t>
  </si>
  <si>
    <t xml:space="preserve">535i xDrive </t>
  </si>
  <si>
    <t>5B31</t>
  </si>
  <si>
    <t>FU71</t>
  </si>
  <si>
    <t>535Xi</t>
  </si>
  <si>
    <t>NV93</t>
  </si>
  <si>
    <t>540i</t>
  </si>
  <si>
    <t>JS31</t>
  </si>
  <si>
    <t xml:space="preserve">550i xDrive </t>
  </si>
  <si>
    <t>FU91</t>
  </si>
  <si>
    <t>620d Luxury</t>
  </si>
  <si>
    <t>JX21</t>
  </si>
  <si>
    <t>620d M Sport Package</t>
  </si>
  <si>
    <t>620d xDrive Luxury</t>
  </si>
  <si>
    <t>JX41</t>
  </si>
  <si>
    <t xml:space="preserve">630d xDrive </t>
  </si>
  <si>
    <t>JW81</t>
  </si>
  <si>
    <t>630d xDrive Luxury RDE</t>
  </si>
  <si>
    <t>630d xDrive Luxury WLTP</t>
  </si>
  <si>
    <t>630d xDrive M Sport Package RDE</t>
  </si>
  <si>
    <t>630d xDrive M Sport Package WLTP</t>
  </si>
  <si>
    <t>81BP</t>
  </si>
  <si>
    <t>640 i xDrive Luxury</t>
  </si>
  <si>
    <t>JV61</t>
  </si>
  <si>
    <t>6A81</t>
  </si>
  <si>
    <t>6E41</t>
  </si>
  <si>
    <t>640i Convertible</t>
  </si>
  <si>
    <t>LW71</t>
  </si>
  <si>
    <t>6A01</t>
  </si>
  <si>
    <t xml:space="preserve">640i xDrive </t>
  </si>
  <si>
    <t xml:space="preserve">640i xDrive M Sport Package </t>
  </si>
  <si>
    <t>645Ci</t>
  </si>
  <si>
    <t>EK13</t>
  </si>
  <si>
    <t>6F51</t>
  </si>
  <si>
    <t>LZ31</t>
  </si>
  <si>
    <t>YP91</t>
  </si>
  <si>
    <t>728i</t>
  </si>
  <si>
    <t>728</t>
  </si>
  <si>
    <t>KM21</t>
  </si>
  <si>
    <t>YC21</t>
  </si>
  <si>
    <t>730d xDrive</t>
    <phoneticPr fontId="3" type="noConversion"/>
  </si>
  <si>
    <t>7S41</t>
  </si>
  <si>
    <t>7C41</t>
  </si>
  <si>
    <t>YC41</t>
  </si>
  <si>
    <t>730d xDrive Design Pure Excellence(19)</t>
  </si>
  <si>
    <t>730d xDrive Design Pure Excellence(20)</t>
  </si>
  <si>
    <t>730d xDrive M Sport Package(20)</t>
  </si>
  <si>
    <t>730d xDrive WLTP</t>
  </si>
  <si>
    <t>KM41</t>
  </si>
  <si>
    <t>YG41</t>
  </si>
  <si>
    <t>7V41</t>
  </si>
  <si>
    <t>7G61</t>
  </si>
  <si>
    <t>730Ld xDrive WLTP</t>
  </si>
  <si>
    <t>730Li</t>
  </si>
  <si>
    <t>735i</t>
  </si>
  <si>
    <t>735Li</t>
  </si>
  <si>
    <t>YC81</t>
  </si>
  <si>
    <t>7C61</t>
  </si>
  <si>
    <t>YB01</t>
  </si>
  <si>
    <t>7S61</t>
  </si>
  <si>
    <t>740d xDrive WLTP</t>
  </si>
  <si>
    <t>740e i Performance</t>
  </si>
  <si>
    <t>7D01</t>
  </si>
  <si>
    <t>740i</t>
    <phoneticPr fontId="0" type="noConversion"/>
  </si>
  <si>
    <t>7A210</t>
  </si>
  <si>
    <t>7E2C</t>
  </si>
  <si>
    <t>7E2C5</t>
  </si>
  <si>
    <t>KA41</t>
  </si>
  <si>
    <t>YA61</t>
  </si>
  <si>
    <t>7G81</t>
  </si>
  <si>
    <t>7V61</t>
  </si>
  <si>
    <t>740Ld xDrive WLTP</t>
  </si>
  <si>
    <t>740Li</t>
  </si>
  <si>
    <t>KB41</t>
  </si>
  <si>
    <t>YE41</t>
  </si>
  <si>
    <t>7E41</t>
  </si>
  <si>
    <t>7T41</t>
  </si>
  <si>
    <t>740Li xDrive M Sport Package</t>
  </si>
  <si>
    <t>745i</t>
  </si>
  <si>
    <t>GL61</t>
  </si>
  <si>
    <t>745Li</t>
  </si>
  <si>
    <t>750i</t>
    <phoneticPr fontId="0" type="noConversion"/>
  </si>
  <si>
    <t>KA8C5</t>
  </si>
  <si>
    <t>750iL SE</t>
  </si>
  <si>
    <t>75iLSE</t>
  </si>
  <si>
    <t>YF61</t>
  </si>
  <si>
    <t>750Li</t>
  </si>
  <si>
    <t>750Li</t>
    <phoneticPr fontId="0" type="noConversion"/>
  </si>
  <si>
    <t>7F0C5</t>
  </si>
  <si>
    <t>HN81</t>
  </si>
  <si>
    <t>HN83</t>
  </si>
  <si>
    <t>KB81</t>
  </si>
  <si>
    <t>YE81</t>
  </si>
  <si>
    <t>7F21</t>
  </si>
  <si>
    <t>KC81</t>
  </si>
  <si>
    <t>YF81</t>
  </si>
  <si>
    <t>7U21</t>
  </si>
  <si>
    <t>760Li</t>
  </si>
  <si>
    <t>KB01</t>
  </si>
  <si>
    <t>YG01</t>
  </si>
  <si>
    <t>GW41</t>
  </si>
  <si>
    <t>GV41</t>
  </si>
  <si>
    <t>850IA</t>
  </si>
  <si>
    <t>Active E</t>
  </si>
  <si>
    <t>UP31</t>
  </si>
  <si>
    <t>KX81</t>
  </si>
  <si>
    <t>YE01</t>
  </si>
  <si>
    <t>2C11</t>
  </si>
  <si>
    <t>Active Tourer JOY</t>
  </si>
  <si>
    <t>6T91</t>
  </si>
  <si>
    <t>Active Tourer Sport</t>
  </si>
  <si>
    <t>Alpina B5</t>
  </si>
  <si>
    <t>B5</t>
  </si>
  <si>
    <t>Alpina B7</t>
  </si>
  <si>
    <t>B7</t>
  </si>
  <si>
    <t>BG120</t>
  </si>
  <si>
    <t>Alpina B7 L</t>
  </si>
  <si>
    <t>B7L</t>
  </si>
  <si>
    <t>BMW 218d Gran Coupe</t>
  </si>
  <si>
    <t>31AM</t>
  </si>
  <si>
    <t>5X51</t>
  </si>
  <si>
    <t>BMW 320i Touring</t>
  </si>
  <si>
    <t>11ED</t>
  </si>
  <si>
    <t>BMW 420d Coupe</t>
  </si>
  <si>
    <t>11AS</t>
  </si>
  <si>
    <t>BMW 420d xDrive Coupe</t>
  </si>
  <si>
    <t>4X51</t>
  </si>
  <si>
    <t>BMW 420i Coupe</t>
  </si>
  <si>
    <t>21AP</t>
  </si>
  <si>
    <t>BMW 420i Gran Coupe LEVIII</t>
  </si>
  <si>
    <t>BMW 430i</t>
  </si>
  <si>
    <t>4R7C5</t>
  </si>
  <si>
    <t>BMW 435i</t>
    <phoneticPr fontId="0" type="noConversion"/>
  </si>
  <si>
    <t>3T3C5</t>
  </si>
  <si>
    <t>BMW 528i</t>
  </si>
  <si>
    <t>5A5C5</t>
  </si>
  <si>
    <t>BMW 530i</t>
  </si>
  <si>
    <t>71BH</t>
  </si>
  <si>
    <t>BMW 530i xDrive</t>
  </si>
  <si>
    <t>31BJ</t>
  </si>
  <si>
    <t>BMW 530xi</t>
  </si>
  <si>
    <t>JA7C3</t>
  </si>
  <si>
    <t>BMW 535Xi GT</t>
  </si>
  <si>
    <t>5M4C3</t>
  </si>
  <si>
    <t>BMW 540i xDrive</t>
  </si>
  <si>
    <t>71BJ</t>
  </si>
  <si>
    <t>BMW 620d</t>
  </si>
  <si>
    <t>JY81</t>
  </si>
  <si>
    <t>BMW 620d xDrive</t>
  </si>
  <si>
    <t>JY01</t>
  </si>
  <si>
    <t>BMW 630i xDrive</t>
  </si>
  <si>
    <t>61CC</t>
  </si>
  <si>
    <t>BMW 640i</t>
  </si>
  <si>
    <t>6D0C5</t>
  </si>
  <si>
    <t>BMW 640i xDrive</t>
  </si>
  <si>
    <t>61BP</t>
  </si>
  <si>
    <t>JX01</t>
  </si>
  <si>
    <t>BMW 740i</t>
  </si>
  <si>
    <t>7R21</t>
  </si>
  <si>
    <t>BMW 740Li X-Drive</t>
  </si>
  <si>
    <t>7E410</t>
  </si>
  <si>
    <t>BMW 750Li</t>
  </si>
  <si>
    <t>750LIA</t>
  </si>
  <si>
    <t>BMW 750Li xDrive</t>
  </si>
  <si>
    <t>7F210</t>
  </si>
  <si>
    <t>AE41</t>
  </si>
  <si>
    <t>BMW 850I</t>
  </si>
  <si>
    <t>FY4C5</t>
  </si>
  <si>
    <t>BMW X1 sDRIVE28i</t>
  </si>
  <si>
    <t>VM1C5</t>
  </si>
  <si>
    <t>31AD</t>
  </si>
  <si>
    <t>11DG</t>
  </si>
  <si>
    <t>31DG</t>
  </si>
  <si>
    <t>11DF</t>
  </si>
  <si>
    <t>2V91</t>
  </si>
  <si>
    <t>BMW X7 xDrive30d</t>
  </si>
  <si>
    <t>CW81</t>
  </si>
  <si>
    <t>HF91</t>
  </si>
  <si>
    <t>BMW750Xi xDrive</t>
    <phoneticPr fontId="0" type="noConversion"/>
  </si>
  <si>
    <t>7F2C5</t>
  </si>
  <si>
    <t>Gran Turismo 30d</t>
  </si>
  <si>
    <t>5N41</t>
  </si>
  <si>
    <t>SN61</t>
  </si>
  <si>
    <t xml:space="preserve">Gran Turismo 30d xDrive </t>
  </si>
  <si>
    <t>5N61</t>
  </si>
  <si>
    <t xml:space="preserve">Gran Turismo 35i xDrive </t>
  </si>
  <si>
    <t>5M41</t>
  </si>
  <si>
    <t>Gran Turismo Efficient Dynamics Edition</t>
  </si>
  <si>
    <t>5N21</t>
  </si>
  <si>
    <t>GT Efficient Dynamics Edition</t>
  </si>
  <si>
    <t>XC01</t>
  </si>
  <si>
    <t>GT30d</t>
  </si>
  <si>
    <t>XC61</t>
  </si>
  <si>
    <t xml:space="preserve">GT30d xDrive </t>
  </si>
  <si>
    <t>XC21</t>
  </si>
  <si>
    <t xml:space="preserve">GT50i xDrive </t>
  </si>
  <si>
    <t>SP41</t>
  </si>
  <si>
    <t>M2</t>
  </si>
  <si>
    <t>1H91</t>
  </si>
  <si>
    <t>1J51</t>
  </si>
  <si>
    <t>M2 Competition Package</t>
  </si>
  <si>
    <t>2U71</t>
  </si>
  <si>
    <t>M2 CS</t>
  </si>
  <si>
    <t>1J31</t>
  </si>
  <si>
    <t>M235i xDrive Gran Coupe</t>
  </si>
  <si>
    <t>11AL</t>
  </si>
  <si>
    <t>3C91</t>
  </si>
  <si>
    <t>8M91</t>
  </si>
  <si>
    <t>DX9C5</t>
  </si>
  <si>
    <t>KG91</t>
  </si>
  <si>
    <t>WD91</t>
  </si>
  <si>
    <t>M3 C S</t>
  </si>
  <si>
    <t>M3 Competition</t>
  </si>
  <si>
    <t>31AY</t>
  </si>
  <si>
    <t>M3 CompetitionPackage</t>
  </si>
  <si>
    <t>DX91</t>
  </si>
  <si>
    <t>5U71</t>
  </si>
  <si>
    <t>M340i xDrive Touring</t>
  </si>
  <si>
    <t>6N11</t>
  </si>
  <si>
    <t>M4</t>
  </si>
  <si>
    <t>3R9C5</t>
  </si>
  <si>
    <t>4S910</t>
  </si>
  <si>
    <t>4Z910</t>
  </si>
  <si>
    <t>M4 C S</t>
  </si>
  <si>
    <t>3S71</t>
  </si>
  <si>
    <t>M4 Competition</t>
  </si>
  <si>
    <t>31AZ</t>
  </si>
  <si>
    <t>3U91</t>
  </si>
  <si>
    <t>M4 Convertible Competition Package</t>
  </si>
  <si>
    <t>4Z91</t>
  </si>
  <si>
    <t>3R91</t>
  </si>
  <si>
    <t>M4 Coupe Competition Package</t>
  </si>
  <si>
    <t>4Y91</t>
  </si>
  <si>
    <t>M440i xDrive</t>
  </si>
  <si>
    <t>11AR</t>
  </si>
  <si>
    <t>FV91</t>
  </si>
  <si>
    <t>JF01</t>
  </si>
  <si>
    <t>M5 Competition Package</t>
  </si>
  <si>
    <t>81CH</t>
  </si>
  <si>
    <t>M530 Jahre Edition</t>
  </si>
  <si>
    <t>JD71</t>
  </si>
  <si>
    <t>M550d xDrive RDE</t>
  </si>
  <si>
    <t>M550d xDrive WLTP</t>
  </si>
  <si>
    <t>M550i xDrive</t>
  </si>
  <si>
    <t>11BK</t>
  </si>
  <si>
    <t>EH50</t>
  </si>
  <si>
    <t>M6 Convertible</t>
  </si>
  <si>
    <t>LZ9C</t>
  </si>
  <si>
    <t>6J91</t>
  </si>
  <si>
    <t>LX91</t>
  </si>
  <si>
    <t>6E91</t>
  </si>
  <si>
    <t>7U61</t>
  </si>
  <si>
    <t>7H61</t>
  </si>
  <si>
    <t>M760Li xDrive Modell V12 Excellence</t>
  </si>
  <si>
    <t>M8</t>
    <phoneticPr fontId="0" type="noConversion"/>
  </si>
  <si>
    <t>DZ010</t>
  </si>
  <si>
    <t>M8 COMPETITION</t>
    <phoneticPr fontId="0" type="noConversion"/>
  </si>
  <si>
    <t>AE010</t>
  </si>
  <si>
    <t>M8 Coupe Competition</t>
    <phoneticPr fontId="0" type="noConversion"/>
  </si>
  <si>
    <t>AE01</t>
  </si>
  <si>
    <t>M8 Gran Coupe Competition</t>
    <phoneticPr fontId="0" type="noConversion"/>
  </si>
  <si>
    <t>GV01</t>
  </si>
  <si>
    <t>MINI Clubman John Cooper Works ALL 4</t>
  </si>
  <si>
    <t>LV91</t>
  </si>
  <si>
    <t>MINI Cooper</t>
  </si>
  <si>
    <t>Cooper</t>
  </si>
  <si>
    <t xml:space="preserve">MINI Cooper </t>
    <phoneticPr fontId="0" type="noConversion"/>
  </si>
  <si>
    <t>MF33</t>
  </si>
  <si>
    <t xml:space="preserve">MINI Cooper </t>
  </si>
  <si>
    <t>RA32</t>
  </si>
  <si>
    <t>RC33</t>
  </si>
  <si>
    <t>RE31</t>
  </si>
  <si>
    <t>SU31</t>
  </si>
  <si>
    <t>SU3C5</t>
  </si>
  <si>
    <t>SV31</t>
  </si>
  <si>
    <t>XM51</t>
  </si>
  <si>
    <t>XP51</t>
  </si>
  <si>
    <t>ZC5C5</t>
  </si>
  <si>
    <t>MINI Cooper Clubman</t>
  </si>
  <si>
    <t>LN51</t>
  </si>
  <si>
    <t>ML31</t>
  </si>
  <si>
    <t>ZF31</t>
  </si>
  <si>
    <t>XJ31</t>
  </si>
  <si>
    <t>MINI Cooper Convertible</t>
  </si>
  <si>
    <t>31DL</t>
  </si>
  <si>
    <t>MR31</t>
  </si>
  <si>
    <t>WG51</t>
  </si>
  <si>
    <t>WJ71</t>
  </si>
  <si>
    <t>ZN31</t>
  </si>
  <si>
    <t>MINI Cooper Countryman</t>
  </si>
  <si>
    <t>31BR</t>
  </si>
  <si>
    <t>YU91</t>
  </si>
  <si>
    <t>ZB31</t>
  </si>
  <si>
    <t>YX31</t>
  </si>
  <si>
    <t>MINI Cooper Countryman(17)</t>
  </si>
  <si>
    <t>MINI Cooper Coupe</t>
  </si>
  <si>
    <t>SX11</t>
  </si>
  <si>
    <t>MINI Cooper Coupe JCW</t>
  </si>
  <si>
    <t>SX91</t>
  </si>
  <si>
    <t>MINI Cooper D</t>
  </si>
  <si>
    <t>SW51</t>
  </si>
  <si>
    <t>XN31</t>
  </si>
  <si>
    <t>XY31</t>
  </si>
  <si>
    <t>MINI Cooper D Clubman</t>
  </si>
  <si>
    <t>LR91</t>
  </si>
  <si>
    <t>XE51</t>
    <phoneticPr fontId="0" type="noConversion"/>
  </si>
  <si>
    <t>XK51</t>
  </si>
  <si>
    <t>71BB</t>
  </si>
  <si>
    <t>MINI Cooper D Countryman</t>
  </si>
  <si>
    <t>XD31</t>
  </si>
  <si>
    <t>YT91</t>
  </si>
  <si>
    <t>MINI Cooper D Countryman ALL 4</t>
    <phoneticPr fontId="0" type="noConversion"/>
  </si>
  <si>
    <t>61BT</t>
  </si>
  <si>
    <t>MINI Cooper D Countryman ALL 4</t>
  </si>
  <si>
    <t>XD51</t>
  </si>
  <si>
    <t>YU11</t>
  </si>
  <si>
    <t>YY51</t>
  </si>
  <si>
    <t>MINI Cooper D FiveDoor</t>
  </si>
  <si>
    <t>XT31</t>
  </si>
  <si>
    <t>XV31</t>
  </si>
  <si>
    <t>MINI Cooper D PACEman</t>
  </si>
  <si>
    <t>RS11</t>
  </si>
  <si>
    <t>MINI Cooper D PACEman ALL 4</t>
  </si>
  <si>
    <t>RS31</t>
  </si>
  <si>
    <t>MINI Cooper FiveDoor</t>
  </si>
  <si>
    <t>XS51</t>
  </si>
  <si>
    <t>XU11</t>
  </si>
  <si>
    <t>XV71</t>
  </si>
  <si>
    <t>MINI Cooper JCW</t>
  </si>
  <si>
    <t>SU91</t>
  </si>
  <si>
    <t>MINI Cooper JCW</t>
    <phoneticPr fontId="0" type="noConversion"/>
  </si>
  <si>
    <t>SU9C5</t>
  </si>
  <si>
    <t>MINI Cooper JCW Clubman ALL 4</t>
  </si>
  <si>
    <t>MINI Cooper JCW Countryman ALL 4</t>
  </si>
  <si>
    <t>YV91</t>
  </si>
  <si>
    <t>MINI Cooper Roadster</t>
  </si>
  <si>
    <t>SY11</t>
  </si>
  <si>
    <t>MINI Cooper S</t>
  </si>
  <si>
    <t>61DH</t>
  </si>
  <si>
    <t>Cooper S</t>
  </si>
  <si>
    <t>MF16S</t>
  </si>
  <si>
    <t>MF71</t>
  </si>
  <si>
    <t>MF735</t>
  </si>
  <si>
    <t>XM71</t>
  </si>
  <si>
    <t>XP71</t>
  </si>
  <si>
    <t>MINI Cooper S</t>
    <phoneticPr fontId="0" type="noConversion"/>
  </si>
  <si>
    <t>XP7C5</t>
  </si>
  <si>
    <t>XR510</t>
  </si>
  <si>
    <t>MINI Cooper S Clubman</t>
  </si>
  <si>
    <t>LN91</t>
  </si>
  <si>
    <t>MM31</t>
  </si>
  <si>
    <t>ZG31</t>
  </si>
  <si>
    <t>XJ51</t>
  </si>
  <si>
    <t>MINI Cooper S Clubman JCW</t>
  </si>
  <si>
    <t>MINI Cooper S Convertible</t>
  </si>
  <si>
    <t>51DL</t>
  </si>
  <si>
    <t>Cooper S Convertible</t>
  </si>
  <si>
    <t>MS31</t>
  </si>
  <si>
    <t>WG91</t>
  </si>
  <si>
    <t>WP11</t>
  </si>
  <si>
    <t>ZP31</t>
  </si>
  <si>
    <t>MINI Cooper S Convertible JCW</t>
  </si>
  <si>
    <t>MINI Cooper S Countryman</t>
  </si>
  <si>
    <t>ZC31</t>
  </si>
  <si>
    <t>MINI Cooper S Countryman ALL 4</t>
    <phoneticPr fontId="0" type="noConversion"/>
  </si>
  <si>
    <t>11BS</t>
  </si>
  <si>
    <t>MINI Cooper S Countryman ALL 4</t>
  </si>
  <si>
    <t>YV31</t>
  </si>
  <si>
    <t>ZC51</t>
  </si>
  <si>
    <t>YX71</t>
  </si>
  <si>
    <t>MINI Cooper S Coupe</t>
  </si>
  <si>
    <t>SX31</t>
  </si>
  <si>
    <t>MINI Cooper S D</t>
  </si>
  <si>
    <t>SW71</t>
  </si>
  <si>
    <t>XN91</t>
  </si>
  <si>
    <t>XY51</t>
  </si>
  <si>
    <t>MINI Cooper S DClubman</t>
  </si>
  <si>
    <t>LR51</t>
  </si>
  <si>
    <t>XK71</t>
  </si>
  <si>
    <t>ZH71</t>
  </si>
  <si>
    <t>MINI Cooper S DCountryman</t>
  </si>
  <si>
    <t>ZB71</t>
  </si>
  <si>
    <t>MINI Cooper S DCountrymanALL 4</t>
  </si>
  <si>
    <t>YU51</t>
  </si>
  <si>
    <t>YY91</t>
  </si>
  <si>
    <t>ZD71</t>
  </si>
  <si>
    <t>MINI Cooper S DCoupe</t>
  </si>
  <si>
    <t>SX71</t>
  </si>
  <si>
    <t>MINI Cooper S DFiveDoor</t>
  </si>
  <si>
    <t>XT71</t>
  </si>
  <si>
    <t>XV51</t>
  </si>
  <si>
    <t>MINI Cooper S DPACEman</t>
  </si>
  <si>
    <t>RS71</t>
  </si>
  <si>
    <t>MINI Cooper S DPACEman ALL 4</t>
  </si>
  <si>
    <t>RS91</t>
  </si>
  <si>
    <t>MINI Cooper S FiveDoor</t>
  </si>
  <si>
    <t>61DK</t>
  </si>
  <si>
    <t>XU31</t>
  </si>
  <si>
    <t>XV91</t>
  </si>
  <si>
    <t>MINI Cooper S JCW</t>
  </si>
  <si>
    <t>Cooper S JCW</t>
  </si>
  <si>
    <t>MINI Cooper S JCW Countryman ALL 4</t>
  </si>
  <si>
    <t>XD11</t>
  </si>
  <si>
    <t>XY71</t>
  </si>
  <si>
    <t>31BC</t>
  </si>
  <si>
    <t>MINI Cooper SD Countryman ALL4</t>
  </si>
  <si>
    <t>21BU</t>
  </si>
  <si>
    <t>MINI Cooper SRoadster</t>
  </si>
  <si>
    <t>SY31</t>
  </si>
  <si>
    <t>MINI Cooper(15)</t>
  </si>
  <si>
    <t>XR71</t>
  </si>
  <si>
    <t>MINI Cooper(16 17 18)</t>
  </si>
  <si>
    <t>MINI John Cooper Works</t>
  </si>
  <si>
    <t>81DH</t>
  </si>
  <si>
    <t>XM91</t>
  </si>
  <si>
    <t>XY91</t>
  </si>
  <si>
    <t>MINI John Cooper Works Clubman ALL4</t>
  </si>
  <si>
    <t>JZ91</t>
  </si>
  <si>
    <t>MINI John Cooper Works Convertible</t>
  </si>
  <si>
    <t>71DL</t>
  </si>
  <si>
    <t>WH91</t>
  </si>
  <si>
    <t>WP91</t>
  </si>
  <si>
    <t>MINI John Cooper Works Countryman ALL4</t>
  </si>
  <si>
    <t>31BS</t>
  </si>
  <si>
    <t>YZ91</t>
  </si>
  <si>
    <t>Rolls-Royce Ghost Black Badge</t>
    <phoneticPr fontId="0" type="noConversion"/>
  </si>
  <si>
    <t>TD61</t>
  </si>
  <si>
    <t>X1</t>
  </si>
  <si>
    <t>VL1C5</t>
  </si>
  <si>
    <t>HT91</t>
  </si>
  <si>
    <t>JH71</t>
  </si>
  <si>
    <t>VP11</t>
  </si>
  <si>
    <t>VP71</t>
  </si>
  <si>
    <t>X1 xDrive 18d Entry</t>
  </si>
  <si>
    <t>HU31</t>
  </si>
  <si>
    <t>JJ11</t>
  </si>
  <si>
    <t>VP31</t>
  </si>
  <si>
    <t>VP91</t>
  </si>
  <si>
    <t>X1 xDrive 20d Entry</t>
  </si>
  <si>
    <t>X1 xDrive 23d</t>
  </si>
  <si>
    <t>VP51</t>
  </si>
  <si>
    <t>X1 xDrive 25d</t>
  </si>
  <si>
    <t>VM71</t>
  </si>
  <si>
    <t xml:space="preserve">X1 xDrive 25i M Sport Package </t>
  </si>
  <si>
    <t>HT31</t>
  </si>
  <si>
    <t>X1 xDrive25i  Advantage</t>
    <phoneticPr fontId="3" type="noConversion"/>
  </si>
  <si>
    <t>YL11</t>
  </si>
  <si>
    <t xml:space="preserve">X2 xDrive 20d M Sport Package </t>
  </si>
  <si>
    <t>X2 xDrive18d Advantage</t>
    <phoneticPr fontId="3" type="noConversion"/>
  </si>
  <si>
    <t>YK71</t>
  </si>
  <si>
    <t>X2 xDrive25i Advantage</t>
    <phoneticPr fontId="3" type="noConversion"/>
  </si>
  <si>
    <t>YJ11</t>
  </si>
  <si>
    <t>YJ51</t>
  </si>
  <si>
    <t xml:space="preserve">X2 xDrive25i M Sport Package </t>
    <phoneticPr fontId="3" type="noConversion"/>
  </si>
  <si>
    <t xml:space="preserve">X3 </t>
  </si>
  <si>
    <t>WX9C5</t>
  </si>
  <si>
    <t>X32.5i</t>
  </si>
  <si>
    <t>X3 2.5i</t>
    <phoneticPr fontId="0" type="noConversion"/>
  </si>
  <si>
    <t>X3 2.5i</t>
  </si>
  <si>
    <t>F25</t>
  </si>
  <si>
    <t>X3 3.0i</t>
  </si>
  <si>
    <t>X33.0i</t>
  </si>
  <si>
    <t>TS01</t>
  </si>
  <si>
    <t>X3 M40i</t>
    <phoneticPr fontId="0" type="noConversion"/>
  </si>
  <si>
    <t>TY91</t>
  </si>
  <si>
    <t>PE11</t>
  </si>
  <si>
    <t>TX31</t>
  </si>
  <si>
    <t>WY31</t>
  </si>
  <si>
    <t>WZ51</t>
  </si>
  <si>
    <t xml:space="preserve">X3 xDrive 20d M Sport Package </t>
  </si>
  <si>
    <t>X3 xDrive 20d M Sport Package WLTP</t>
  </si>
  <si>
    <t>X3 xDrive 20d xLine WLTP</t>
  </si>
  <si>
    <t>X3 xDrive 20i</t>
  </si>
  <si>
    <t>WX31</t>
  </si>
  <si>
    <t>X3 xDrive 28i</t>
  </si>
  <si>
    <t>WX5C5</t>
  </si>
  <si>
    <t>WX91</t>
  </si>
  <si>
    <t>PD91</t>
  </si>
  <si>
    <t>TX71</t>
  </si>
  <si>
    <t>WY51</t>
  </si>
  <si>
    <t>X3 xDrive 30d M Sport Package RDE</t>
  </si>
  <si>
    <t>X3 xDrive 30d xLine RDE</t>
  </si>
  <si>
    <t>X3 xDrive 35d</t>
  </si>
  <si>
    <t>WY71</t>
  </si>
  <si>
    <t>UZ31</t>
  </si>
  <si>
    <t>X3 xDrive20d xLine</t>
    <phoneticPr fontId="3" type="noConversion"/>
  </si>
  <si>
    <t>51BG</t>
  </si>
  <si>
    <t>X3 xDrive20i M Sport Package</t>
    <phoneticPr fontId="3" type="noConversion"/>
  </si>
  <si>
    <t>UJ01</t>
  </si>
  <si>
    <t>X4 M 40d</t>
  </si>
  <si>
    <t>VJ71</t>
  </si>
  <si>
    <t>X4 M 40i</t>
  </si>
  <si>
    <t>XW71</t>
  </si>
  <si>
    <t>X4 M40i</t>
    <phoneticPr fontId="0" type="noConversion"/>
  </si>
  <si>
    <t>2V51</t>
  </si>
  <si>
    <t>2V5C0</t>
  </si>
  <si>
    <t>X4 xDrive 20d</t>
  </si>
  <si>
    <t>XX11</t>
  </si>
  <si>
    <t xml:space="preserve">X4 xDrive 20d M Sport Package </t>
  </si>
  <si>
    <t>VJ11</t>
  </si>
  <si>
    <t>X4 xDrive 20d M Sport X</t>
  </si>
  <si>
    <t>X4 xDrive 30d</t>
  </si>
  <si>
    <t>XX31</t>
  </si>
  <si>
    <t>X4 xDrive 30d M Sport X</t>
  </si>
  <si>
    <t>VJ51</t>
  </si>
  <si>
    <t>X4 xDrive 30d xLine</t>
  </si>
  <si>
    <t>VJ91</t>
  </si>
  <si>
    <t>X4 xDrive20d xLine</t>
    <phoneticPr fontId="3" type="noConversion"/>
  </si>
  <si>
    <t>X4 xDrive30d M Sport Package</t>
    <phoneticPr fontId="3" type="noConversion"/>
  </si>
  <si>
    <t>X5</t>
    <phoneticPr fontId="0" type="noConversion"/>
  </si>
  <si>
    <t>FE435</t>
  </si>
  <si>
    <t>KT610</t>
  </si>
  <si>
    <t xml:space="preserve">X5 </t>
  </si>
  <si>
    <t>X5</t>
  </si>
  <si>
    <t>X53.0</t>
  </si>
  <si>
    <t>X5 3.0i</t>
  </si>
  <si>
    <t>X53.0i</t>
  </si>
  <si>
    <t>X5 3.0si</t>
  </si>
  <si>
    <t>FE43</t>
  </si>
  <si>
    <t>X54.4</t>
  </si>
  <si>
    <t>X5 4.4i</t>
  </si>
  <si>
    <t>X54.4i</t>
  </si>
  <si>
    <t>FE835</t>
  </si>
  <si>
    <t>GY01</t>
  </si>
  <si>
    <t>X5 M</t>
    <phoneticPr fontId="0" type="noConversion"/>
  </si>
  <si>
    <t>JU01</t>
  </si>
  <si>
    <t>KT61</t>
  </si>
  <si>
    <t>X5 M Competition</t>
    <phoneticPr fontId="0" type="noConversion"/>
  </si>
  <si>
    <t>JU0C0</t>
  </si>
  <si>
    <t>CV01</t>
  </si>
  <si>
    <t>KS81</t>
  </si>
  <si>
    <t>X5 M50i</t>
    <phoneticPr fontId="0" type="noConversion"/>
  </si>
  <si>
    <t>JU41</t>
  </si>
  <si>
    <t>FF41</t>
  </si>
  <si>
    <t>KS41</t>
  </si>
  <si>
    <t>ZW41</t>
  </si>
  <si>
    <t>CV61</t>
  </si>
  <si>
    <t>FE41</t>
  </si>
  <si>
    <t>X5 xDrive 35i</t>
  </si>
  <si>
    <t>ZV41</t>
  </si>
  <si>
    <t>ZV4C</t>
  </si>
  <si>
    <t>KS61</t>
  </si>
  <si>
    <t>ZW61</t>
  </si>
  <si>
    <t>X5 xDrive 40e i Performance</t>
  </si>
  <si>
    <t>KT01</t>
  </si>
  <si>
    <t>FE81</t>
  </si>
  <si>
    <t>X5 xDrive 50i</t>
  </si>
  <si>
    <t>ZV81</t>
  </si>
  <si>
    <t>X5 xDrive35i</t>
    <phoneticPr fontId="0" type="noConversion"/>
  </si>
  <si>
    <t>ZV4C5</t>
  </si>
  <si>
    <t>X5 xDrive40i</t>
    <phoneticPr fontId="0" type="noConversion"/>
  </si>
  <si>
    <t>CR61</t>
  </si>
  <si>
    <t>X6</t>
    <phoneticPr fontId="0" type="noConversion"/>
  </si>
  <si>
    <t>KU2C5</t>
  </si>
  <si>
    <t>FG2C5</t>
  </si>
  <si>
    <t>FG61</t>
  </si>
  <si>
    <t>X6 M</t>
    <phoneticPr fontId="0" type="noConversion"/>
  </si>
  <si>
    <t>CY01</t>
  </si>
  <si>
    <t>GZ01</t>
  </si>
  <si>
    <t>KW81</t>
  </si>
  <si>
    <t>X6 M 50d</t>
  </si>
  <si>
    <t>FH81</t>
  </si>
  <si>
    <t>KV61</t>
  </si>
  <si>
    <t>X6 M 50d WLTP</t>
  </si>
  <si>
    <t>GT61</t>
  </si>
  <si>
    <t>X6 M50i</t>
    <phoneticPr fontId="0" type="noConversion"/>
  </si>
  <si>
    <t>CY81</t>
  </si>
  <si>
    <t>FH61</t>
  </si>
  <si>
    <t>KV21</t>
  </si>
  <si>
    <t>X6 xDrive 30d M Sport Package WLTP</t>
  </si>
  <si>
    <t>X6 xDrive 30d WLTP</t>
  </si>
  <si>
    <t>FG21</t>
  </si>
  <si>
    <t>FH01</t>
  </si>
  <si>
    <t>KV41</t>
  </si>
  <si>
    <t>X6 xDrive 40d WLTP</t>
  </si>
  <si>
    <t>FG81</t>
  </si>
  <si>
    <t>X6 xDrive30d</t>
    <phoneticPr fontId="3" type="noConversion"/>
  </si>
  <si>
    <t>GT21</t>
  </si>
  <si>
    <t>X6 xDrive40i</t>
    <phoneticPr fontId="0" type="noConversion"/>
  </si>
  <si>
    <t>CY61</t>
  </si>
  <si>
    <t>X7 M50d</t>
  </si>
  <si>
    <t>CW01</t>
  </si>
  <si>
    <t>X7 M50i</t>
    <phoneticPr fontId="0" type="noConversion"/>
  </si>
  <si>
    <t>CX61</t>
  </si>
  <si>
    <t>X7 xDrive30d Design Pure Excellence</t>
  </si>
  <si>
    <t>X7 xDrive30d M Sport Package</t>
  </si>
  <si>
    <t>X7 xDrive40i</t>
    <phoneticPr fontId="3" type="noConversion"/>
  </si>
  <si>
    <t>CW21</t>
  </si>
  <si>
    <t>X7 xDrive40i</t>
    <phoneticPr fontId="0" type="noConversion"/>
  </si>
  <si>
    <t>CW210</t>
  </si>
  <si>
    <t>Z32.2</t>
  </si>
  <si>
    <t xml:space="preserve">Z4 </t>
  </si>
  <si>
    <t>LM7C5</t>
  </si>
  <si>
    <t>Z42.5</t>
  </si>
  <si>
    <t>Z43.0</t>
  </si>
  <si>
    <t>Z4 3.0i</t>
  </si>
  <si>
    <t>BT51</t>
  </si>
  <si>
    <t>Z43.0i</t>
  </si>
  <si>
    <t>Z43.0si</t>
  </si>
  <si>
    <t>LL51</t>
  </si>
  <si>
    <t>LM51</t>
  </si>
  <si>
    <t>LM71</t>
  </si>
  <si>
    <t>Z4 sDrive 35i S</t>
  </si>
  <si>
    <t>LM11</t>
  </si>
  <si>
    <t>Z4 sDrive20i M Sport Package</t>
  </si>
  <si>
    <t>HF71</t>
  </si>
  <si>
    <t>Z4 sDrive20i Sport</t>
  </si>
  <si>
    <t xml:space="preserve">BMW </t>
  </si>
  <si>
    <t>BMW M6</t>
    <phoneticPr fontId="0" type="noConversion"/>
  </si>
  <si>
    <t>LZ9C5</t>
  </si>
  <si>
    <t>CADILLAC</t>
  </si>
  <si>
    <t>300C 2.7</t>
  </si>
  <si>
    <t>300C 3.0 Diesel</t>
  </si>
  <si>
    <t>300C 3.5</t>
  </si>
  <si>
    <t>300C 5.7</t>
  </si>
  <si>
    <t>300C 5.7 Touring</t>
  </si>
  <si>
    <t>300C SRT</t>
  </si>
  <si>
    <t>9-3Arc</t>
  </si>
  <si>
    <t>9-3Linear</t>
  </si>
  <si>
    <t>ATS 2.0</t>
  </si>
  <si>
    <t>ATS 2.0 AWD</t>
  </si>
  <si>
    <t>ATSCoupe</t>
    <phoneticPr fontId="3" type="noConversion"/>
  </si>
  <si>
    <t>ATSLuxury</t>
    <phoneticPr fontId="3" type="noConversion"/>
  </si>
  <si>
    <t>ATSPremium</t>
    <phoneticPr fontId="3" type="noConversion"/>
  </si>
  <si>
    <t>BLS</t>
  </si>
  <si>
    <t>BLS 1.9 TID</t>
  </si>
  <si>
    <t>BLS 2.0</t>
  </si>
  <si>
    <t>BLS Diesel</t>
  </si>
  <si>
    <t xml:space="preserve">Brougham </t>
  </si>
  <si>
    <t>Brougham Limousine</t>
  </si>
  <si>
    <t>Cimarron</t>
  </si>
  <si>
    <t>Concours</t>
  </si>
  <si>
    <t>Crossfire Coupe</t>
  </si>
  <si>
    <t>Crossfire Roadster</t>
  </si>
  <si>
    <t xml:space="preserve">CT6 2.0 Turbo </t>
  </si>
  <si>
    <t>CT6Platinum</t>
    <phoneticPr fontId="3" type="noConversion"/>
  </si>
  <si>
    <t>CT6Premium</t>
    <phoneticPr fontId="3" type="noConversion"/>
  </si>
  <si>
    <t>CTS</t>
  </si>
  <si>
    <t>CTS 2.0</t>
  </si>
  <si>
    <t>CTS 2.0 AWD</t>
  </si>
  <si>
    <t>CTS 2.0 Luxury</t>
  </si>
  <si>
    <t>CTS 2.0 Premium</t>
  </si>
  <si>
    <t>CTS 2.0 Premium AWD</t>
  </si>
  <si>
    <t>CTS 2.8</t>
  </si>
  <si>
    <t>CTS 2.8 Luxury</t>
  </si>
  <si>
    <t>CTS 3.0</t>
  </si>
  <si>
    <t>CTS 3.2</t>
  </si>
  <si>
    <t>CTS 3.6</t>
  </si>
  <si>
    <t>CTS 3.6 Premium</t>
  </si>
  <si>
    <t>CTS 4.6 L Platinum Edition</t>
  </si>
  <si>
    <t>CTS Coupe 3.6</t>
  </si>
  <si>
    <t>CTS V</t>
  </si>
  <si>
    <t>CTS Wagon 3.0</t>
  </si>
  <si>
    <t>CTSLuxury</t>
    <phoneticPr fontId="3" type="noConversion"/>
  </si>
  <si>
    <t>CTSPremium</t>
    <phoneticPr fontId="3" type="noConversion"/>
  </si>
  <si>
    <t>CTS-V</t>
  </si>
  <si>
    <t xml:space="preserve">Deville </t>
  </si>
  <si>
    <t>Deville Concore</t>
  </si>
  <si>
    <t>Deville DHS</t>
  </si>
  <si>
    <t>Deville DHS HIGI</t>
  </si>
  <si>
    <t>Deville DHS Standard</t>
  </si>
  <si>
    <t>Deville Elegance</t>
  </si>
  <si>
    <t>DTS 4.6</t>
  </si>
  <si>
    <t>DTS Platinum Edition</t>
  </si>
  <si>
    <t>Eldorado</t>
  </si>
  <si>
    <t>Escalade</t>
  </si>
  <si>
    <t>ESCALADEPremium</t>
    <phoneticPr fontId="3" type="noConversion"/>
  </si>
  <si>
    <t>Grand Voyager 2.8 Diesel</t>
  </si>
  <si>
    <t>Hearse</t>
  </si>
  <si>
    <t>Limousine</t>
  </si>
  <si>
    <t>Politwood 60-Special</t>
  </si>
  <si>
    <t>Seville</t>
  </si>
  <si>
    <t>Seville SLS</t>
  </si>
  <si>
    <t>Seville STS</t>
  </si>
  <si>
    <t>SRX 3.0</t>
  </si>
  <si>
    <t>SRX 3.0 Luxury</t>
  </si>
  <si>
    <t>SRX 3.0 Premium</t>
  </si>
  <si>
    <t>SRX 3.6</t>
  </si>
  <si>
    <t>SRX 4.6</t>
  </si>
  <si>
    <t>SRX 4.6 V8</t>
  </si>
  <si>
    <t>STS 3.6</t>
  </si>
  <si>
    <t>STS 4.6</t>
  </si>
  <si>
    <t>STS LD8</t>
  </si>
  <si>
    <t>XT5Platinum</t>
    <phoneticPr fontId="3" type="noConversion"/>
  </si>
  <si>
    <t>XT5Premium</t>
    <phoneticPr fontId="3" type="noConversion"/>
  </si>
  <si>
    <t>XT6 3.6 Sports</t>
    <phoneticPr fontId="3" type="noConversion"/>
  </si>
  <si>
    <t>ATS</t>
  </si>
  <si>
    <t>ATS AWD</t>
  </si>
  <si>
    <t>ATS Coupe</t>
  </si>
  <si>
    <t>A1BL</t>
  </si>
  <si>
    <t>ATS RWD</t>
  </si>
  <si>
    <t>ATS-V</t>
  </si>
  <si>
    <t>CT4 2.0T</t>
    <phoneticPr fontId="0" type="noConversion"/>
  </si>
  <si>
    <t>D95RK</t>
  </si>
  <si>
    <t>CT5 2.0T</t>
    <phoneticPr fontId="0" type="noConversion"/>
  </si>
  <si>
    <t>D85RK</t>
  </si>
  <si>
    <t>CADILLAC</t>
    <phoneticPr fontId="0" type="noConversion"/>
  </si>
  <si>
    <t>CT6</t>
    <phoneticPr fontId="0" type="noConversion"/>
  </si>
  <si>
    <t>KW5RJ</t>
  </si>
  <si>
    <t>CT6 2.0T</t>
  </si>
  <si>
    <t>O1SL</t>
  </si>
  <si>
    <t>CT6 3.6</t>
  </si>
  <si>
    <t>CT6 3.6 Platinum</t>
  </si>
  <si>
    <t>CT6 3.6 Premium</t>
  </si>
  <si>
    <t>A1LL</t>
  </si>
  <si>
    <t>CTS</t>
    <phoneticPr fontId="0" type="noConversion"/>
  </si>
  <si>
    <t>AX5SS</t>
  </si>
  <si>
    <t>CTS AWD</t>
  </si>
  <si>
    <t>CTS Coupe</t>
  </si>
  <si>
    <t>CTSCoupe</t>
  </si>
  <si>
    <t>CTS RWD</t>
  </si>
  <si>
    <t>CTSWagon</t>
  </si>
  <si>
    <t>CTS Wagon 3.6</t>
  </si>
  <si>
    <t>A1LL-V</t>
  </si>
  <si>
    <t>Deville Hearse</t>
  </si>
  <si>
    <t>6KD69</t>
  </si>
  <si>
    <t>DTS Limousine</t>
  </si>
  <si>
    <t>EK90Y</t>
  </si>
  <si>
    <t>DTS-OTHearse</t>
  </si>
  <si>
    <t>6KF69</t>
  </si>
  <si>
    <t>EscaladeMY14</t>
  </si>
  <si>
    <t>ESV</t>
  </si>
  <si>
    <t>FK638</t>
  </si>
  <si>
    <t>FK668</t>
  </si>
  <si>
    <t>K2UL</t>
  </si>
  <si>
    <t>S3JKJ</t>
  </si>
  <si>
    <t>S47KJ</t>
  </si>
  <si>
    <t>S48EF</t>
  </si>
  <si>
    <t>S48KJ</t>
  </si>
  <si>
    <t>S48KL</t>
  </si>
  <si>
    <t>S4AKJ</t>
  </si>
  <si>
    <t>S4DKJ</t>
  </si>
  <si>
    <t>S4GKL</t>
  </si>
  <si>
    <t>S4JEF</t>
  </si>
  <si>
    <t>S4JKJ</t>
  </si>
  <si>
    <t>S4KEF</t>
  </si>
  <si>
    <t>S4KKJ</t>
  </si>
  <si>
    <t>S4MKL</t>
  </si>
  <si>
    <t>S4PKJ</t>
  </si>
  <si>
    <t>S4RKL</t>
  </si>
  <si>
    <t>S4TKJ</t>
  </si>
  <si>
    <t>S4UKJ</t>
  </si>
  <si>
    <t>UKJEF</t>
  </si>
  <si>
    <t>UKKEF</t>
  </si>
  <si>
    <t>Escalade ESV</t>
  </si>
  <si>
    <t>FK562</t>
  </si>
  <si>
    <t>Escalade EXT</t>
  </si>
  <si>
    <t>FK628</t>
  </si>
  <si>
    <t>Escalade Limousine</t>
  </si>
  <si>
    <t>S4GEF</t>
  </si>
  <si>
    <t>DHS</t>
  </si>
  <si>
    <t>EH00Y</t>
  </si>
  <si>
    <t>EH06</t>
  </si>
  <si>
    <t>EH06Y</t>
  </si>
  <si>
    <t>XG-HEARSE</t>
  </si>
  <si>
    <t>LIMOSFLEETWOOD</t>
  </si>
  <si>
    <t>Limousine Hearse</t>
  </si>
  <si>
    <t>AK64K</t>
  </si>
  <si>
    <t>KS60</t>
  </si>
  <si>
    <t>KS69</t>
  </si>
  <si>
    <t>SRX</t>
  </si>
  <si>
    <t>SRX-4.6L</t>
  </si>
  <si>
    <t>SRX3.0</t>
  </si>
  <si>
    <t>STS</t>
  </si>
  <si>
    <t>STS-3.6L</t>
  </si>
  <si>
    <t>STS-4.6L</t>
  </si>
  <si>
    <t>STS 3.6L</t>
  </si>
  <si>
    <t>STS 4.6L</t>
  </si>
  <si>
    <t>XG Hearse</t>
  </si>
  <si>
    <t>DHSXG</t>
  </si>
  <si>
    <t>XT5</t>
  </si>
  <si>
    <t>C1UL</t>
  </si>
  <si>
    <t>CADILLAC</t>
    <phoneticPr fontId="3" type="noConversion"/>
  </si>
  <si>
    <t>XT6</t>
    <phoneticPr fontId="3" type="noConversion"/>
  </si>
  <si>
    <t>FP9RS</t>
  </si>
  <si>
    <t>CHERY</t>
  </si>
  <si>
    <t>Chery 1800</t>
  </si>
  <si>
    <t>Chery 2000</t>
  </si>
  <si>
    <t>CHEVROLET</t>
  </si>
  <si>
    <t>BoltEV</t>
  </si>
  <si>
    <t>F76E0</t>
  </si>
  <si>
    <t>Express</t>
  </si>
  <si>
    <t>SG8C4</t>
  </si>
  <si>
    <t>WGFCG</t>
  </si>
  <si>
    <t>Camaro</t>
  </si>
  <si>
    <t>A1BC</t>
  </si>
  <si>
    <t>F91ED</t>
  </si>
  <si>
    <t>FB1RX</t>
  </si>
  <si>
    <t>CHEVROLET</t>
    <phoneticPr fontId="0" type="noConversion"/>
  </si>
  <si>
    <t>FB3DX</t>
  </si>
  <si>
    <t>FJ1EP</t>
  </si>
  <si>
    <t>FJ3D6</t>
  </si>
  <si>
    <t>FK3D6</t>
  </si>
  <si>
    <t>Corvette</t>
  </si>
  <si>
    <t>E-CY25E</t>
  </si>
  <si>
    <t>Y26W</t>
  </si>
  <si>
    <t>Y72D4</t>
  </si>
  <si>
    <t>Y82D4</t>
  </si>
  <si>
    <t>Y83D4</t>
  </si>
  <si>
    <t>YB2D7</t>
  </si>
  <si>
    <t>YE2DW</t>
  </si>
  <si>
    <t>YG2D7</t>
  </si>
  <si>
    <t>YL2D7</t>
  </si>
  <si>
    <t>YL3D7</t>
  </si>
  <si>
    <t>YM2D7</t>
  </si>
  <si>
    <t>YS2D6</t>
  </si>
  <si>
    <t>Corvette C8</t>
  </si>
  <si>
    <t>Y92D4</t>
  </si>
  <si>
    <t>YC3D4</t>
  </si>
  <si>
    <t>Corvette GS</t>
    <phoneticPr fontId="0" type="noConversion"/>
  </si>
  <si>
    <t>Y13D7</t>
  </si>
  <si>
    <t>YW2DW</t>
  </si>
  <si>
    <t>YY3D7</t>
  </si>
  <si>
    <t>Corvette Stingray</t>
    <phoneticPr fontId="0" type="noConversion"/>
  </si>
  <si>
    <t>YD2D7</t>
  </si>
  <si>
    <t>Corvette Stingray</t>
  </si>
  <si>
    <t>YF3D7</t>
  </si>
  <si>
    <t>YJ2D7</t>
  </si>
  <si>
    <t>YK2D7</t>
  </si>
  <si>
    <t>YR2D6</t>
  </si>
  <si>
    <t>Corvette Z06</t>
  </si>
  <si>
    <t>ABA-X245A</t>
  </si>
  <si>
    <t>YP2D6</t>
  </si>
  <si>
    <t>YT2D6</t>
  </si>
  <si>
    <t>YU2D6</t>
  </si>
  <si>
    <t>Equinox AWD</t>
  </si>
  <si>
    <t>AX9E8A</t>
  </si>
  <si>
    <t>Equinox FWD</t>
  </si>
  <si>
    <t>AX9E8</t>
  </si>
  <si>
    <t>H1500</t>
  </si>
  <si>
    <t>SG9C4</t>
  </si>
  <si>
    <t>SGAF4</t>
  </si>
  <si>
    <t>SGDC4</t>
  </si>
  <si>
    <t>SH9C4</t>
  </si>
  <si>
    <t>SHA4F</t>
  </si>
  <si>
    <t>SHAF4</t>
  </si>
  <si>
    <t>SHDC4</t>
  </si>
  <si>
    <t>UHAB4</t>
  </si>
  <si>
    <t>WGAFG</t>
  </si>
  <si>
    <t>WGBFG</t>
  </si>
  <si>
    <t>Express Van</t>
  </si>
  <si>
    <t>FG154</t>
  </si>
  <si>
    <t>FG154-G1500</t>
  </si>
  <si>
    <t>FH15T</t>
  </si>
  <si>
    <t>FH15T-H1500</t>
  </si>
  <si>
    <t>G1500</t>
  </si>
  <si>
    <t>GG29K</t>
  </si>
  <si>
    <t>GG29U-G2500</t>
  </si>
  <si>
    <t>UGAD4</t>
  </si>
  <si>
    <t>UGEB4</t>
  </si>
  <si>
    <t>UHEB4</t>
  </si>
  <si>
    <t>ZGNBG</t>
  </si>
  <si>
    <t>Express Van 9인승</t>
  </si>
  <si>
    <t>HG35K</t>
  </si>
  <si>
    <t>Express Van RVG1500</t>
  </si>
  <si>
    <t>FH154</t>
  </si>
  <si>
    <t>Impala</t>
    <phoneticPr fontId="0" type="noConversion"/>
  </si>
  <si>
    <t>125S3</t>
  </si>
  <si>
    <t>Impala 2.5</t>
  </si>
  <si>
    <t>155SA</t>
  </si>
  <si>
    <t>Impala 3.6</t>
  </si>
  <si>
    <t>155S3</t>
  </si>
  <si>
    <t>K1500 Tahoe Hybrid</t>
  </si>
  <si>
    <t>FK135-K1500</t>
  </si>
  <si>
    <t>Suburban</t>
  </si>
  <si>
    <t>FK</t>
  </si>
  <si>
    <t>FK163</t>
  </si>
  <si>
    <t>FK16Z</t>
  </si>
  <si>
    <t>FK363</t>
  </si>
  <si>
    <t>K1500</t>
  </si>
  <si>
    <t>LT</t>
  </si>
  <si>
    <t>SCKKC</t>
  </si>
  <si>
    <t>SK8KC</t>
  </si>
  <si>
    <t>SK9KL</t>
  </si>
  <si>
    <t>SKGKL</t>
  </si>
  <si>
    <t>SKJKC</t>
  </si>
  <si>
    <t>SKKE3</t>
  </si>
  <si>
    <t>SKKE7</t>
  </si>
  <si>
    <t>SKKKC</t>
  </si>
  <si>
    <t>UKKE</t>
  </si>
  <si>
    <t>Tahoe</t>
  </si>
  <si>
    <t>FK130</t>
  </si>
  <si>
    <t>TAHOE</t>
  </si>
  <si>
    <t>Tahoe Hybrid</t>
  </si>
  <si>
    <t>UKDDJ</t>
  </si>
  <si>
    <t>Volt</t>
  </si>
  <si>
    <t>D2JCI</t>
  </si>
  <si>
    <t xml:space="preserve">CHEVROLET </t>
  </si>
  <si>
    <t>TRAVERSE AWD</t>
  </si>
  <si>
    <t>EV9KW</t>
  </si>
  <si>
    <t>CHRYSLER</t>
  </si>
  <si>
    <t>200</t>
  </si>
  <si>
    <t>UF</t>
  </si>
  <si>
    <t>200 2.4 가솔린 C A/T</t>
  </si>
  <si>
    <t>200 2.4 가솔린 Limited A/T</t>
  </si>
  <si>
    <t>300C 2.7 Diesel</t>
  </si>
  <si>
    <t>300C 2.7 L</t>
  </si>
  <si>
    <t>300C 2.7 LE</t>
  </si>
  <si>
    <t>300C 3.0 CRD</t>
  </si>
  <si>
    <t>300C 3.0 L Diesel</t>
  </si>
  <si>
    <t>300C 3.5 L</t>
  </si>
  <si>
    <t>300C 3.5 LE</t>
  </si>
  <si>
    <t>300C 3.5 LX</t>
  </si>
  <si>
    <t>300C 3.6</t>
  </si>
  <si>
    <t>300C 3.6 AWD</t>
  </si>
  <si>
    <t>300C 5.7 HEMI</t>
  </si>
  <si>
    <t>300C 5.7 LE</t>
  </si>
  <si>
    <t>300C 5.7 LX</t>
  </si>
  <si>
    <t>300C D 3.0</t>
  </si>
  <si>
    <t>300C Signature 2.7</t>
  </si>
  <si>
    <t>300C Signature 3.0 Diesel</t>
  </si>
  <si>
    <t>300C Signature 3.5</t>
  </si>
  <si>
    <t>300C SRT 8</t>
  </si>
  <si>
    <t>300M</t>
  </si>
  <si>
    <t>300M 2.7 L</t>
  </si>
  <si>
    <t>300M 2.8</t>
  </si>
  <si>
    <t>300M 3.5 L</t>
  </si>
  <si>
    <t>Concord LH</t>
  </si>
  <si>
    <t>Crossfire Roadstar</t>
  </si>
  <si>
    <t>Daimler Schwerin</t>
  </si>
  <si>
    <t>Dodge Aspen</t>
  </si>
  <si>
    <t>Dodge Aspen Wagon</t>
  </si>
  <si>
    <t>Dodge Astro AM2DOL</t>
  </si>
  <si>
    <t>Dodge Astro Van Starcraft</t>
  </si>
  <si>
    <t>Dodge Astro Van Tiara</t>
  </si>
  <si>
    <t>Dodge Avenger</t>
  </si>
  <si>
    <t>Dodge B250</t>
  </si>
  <si>
    <t>Dodge Caliber</t>
  </si>
  <si>
    <t>Dodge Caliber 2.0/09MY</t>
  </si>
  <si>
    <t>Dodge Caravan 2.4L</t>
  </si>
  <si>
    <t>Dodge Caravan 3.3H</t>
  </si>
  <si>
    <t>Dodge Caravan 3.3L</t>
  </si>
  <si>
    <t>Dodge Caravan 3.3L SWB</t>
  </si>
  <si>
    <t>Dodge Caravan 3.3L V6</t>
  </si>
  <si>
    <t>Dodge Caravan 3.3P</t>
  </si>
  <si>
    <t>Dodge Caravan Conversion Van</t>
  </si>
  <si>
    <t>Dodge Caravan SE</t>
  </si>
  <si>
    <t>Dodge Caravan SE 2.5L</t>
  </si>
  <si>
    <t>Dodge Caravan SE 3.3L</t>
  </si>
  <si>
    <t>Dodge Caravan SWB 3.3</t>
  </si>
  <si>
    <t>Dodge Coronet</t>
  </si>
  <si>
    <t>Dodge Dakota 4.7</t>
  </si>
  <si>
    <t>Dodge Daokota Quad Cap</t>
  </si>
  <si>
    <t>Dodge Dart</t>
  </si>
  <si>
    <t>Dodge Durango 4.7</t>
  </si>
  <si>
    <t>Dodge Explorer Van</t>
  </si>
  <si>
    <t>Dodge Grand Caravan 3.3L</t>
  </si>
  <si>
    <t>Dodge Grand Caravan 3.3L LWD</t>
  </si>
  <si>
    <t>Dodge Grand Caravan 3.3L(H)</t>
  </si>
  <si>
    <t>Dodge Grand Caravan 3.3L(P)</t>
  </si>
  <si>
    <t>Dodge Grand Caravan V6 3.8</t>
  </si>
  <si>
    <t>Dodge Intrepid</t>
  </si>
  <si>
    <t>Dodge Nitro</t>
  </si>
  <si>
    <t>Dodge Nitro CRD 2.8</t>
  </si>
  <si>
    <t>Dodge Ram Van 3.0ℓ</t>
  </si>
  <si>
    <t>Dodge Ram Van 5.2ℓ</t>
  </si>
  <si>
    <t>Dodge Starcraft Van</t>
  </si>
  <si>
    <t>Dodge Starcraft VanⅠ</t>
  </si>
  <si>
    <t>Dodge Starcraft VanⅡ</t>
  </si>
  <si>
    <t>Dodge Viper</t>
  </si>
  <si>
    <t>Dodge 오미니</t>
  </si>
  <si>
    <t>Eagle Talon</t>
  </si>
  <si>
    <t>Grand Voyager 2.5</t>
  </si>
  <si>
    <t>Grand Voyager 2.8 CRD</t>
  </si>
  <si>
    <t>Grand Voyager 3.3</t>
  </si>
  <si>
    <t>Grand Voyager 3.3L</t>
  </si>
  <si>
    <t>Grand Voyager 3.6</t>
  </si>
  <si>
    <t>Grand Voyager 3.8</t>
  </si>
  <si>
    <t>Grand Voyager Apex</t>
  </si>
  <si>
    <t>Grand Voyager Limited</t>
  </si>
  <si>
    <t>Le Baron</t>
  </si>
  <si>
    <t>LH</t>
  </si>
  <si>
    <t>LHS</t>
  </si>
  <si>
    <t>LHS Limited3.5L</t>
  </si>
  <si>
    <t>Neon 2.0</t>
  </si>
  <si>
    <t>New Yorker 3.5</t>
  </si>
  <si>
    <t>Pacifica 3.5L</t>
  </si>
  <si>
    <t>Pacifica 4.0 Limited</t>
  </si>
  <si>
    <t>Pacifica Limited</t>
  </si>
  <si>
    <t>Pacifica Limited V6 4.0</t>
  </si>
  <si>
    <t>Pacifica Touring</t>
  </si>
  <si>
    <t>PT Cabrio</t>
  </si>
  <si>
    <t>PT Cruiser</t>
  </si>
  <si>
    <t>PT Cruiser 2.0L</t>
  </si>
  <si>
    <t>PT Cruiser 2.4L</t>
  </si>
  <si>
    <t>PT Cruiser Cabriolet</t>
  </si>
  <si>
    <t>PT Cruiser Limited 2.0L</t>
  </si>
  <si>
    <t>PT Cruiser Limited 2.4L</t>
  </si>
  <si>
    <t>PT Cruiser Sedan 2.4L A/T</t>
  </si>
  <si>
    <t>Sebring</t>
  </si>
  <si>
    <t>Sebring 2.0 Diesel</t>
  </si>
  <si>
    <t>Sebring 2.4</t>
  </si>
  <si>
    <t>Sebring 2.7L</t>
  </si>
  <si>
    <t>Sebring 2.7L Convertible A/T</t>
  </si>
  <si>
    <t>Sebring Convertible</t>
  </si>
  <si>
    <t>Sebring Convertible 2.4</t>
  </si>
  <si>
    <t>Sebring Convertible 2.7L</t>
  </si>
  <si>
    <t>Sebring LXI</t>
  </si>
  <si>
    <t>Sebring Sedan</t>
  </si>
  <si>
    <t>Sebring Sedan 2.4I</t>
  </si>
  <si>
    <t>Serbring 2.7L Sedan A/T</t>
  </si>
  <si>
    <t>Stratus</t>
  </si>
  <si>
    <t>Stratus 2.0L</t>
  </si>
  <si>
    <t>Stratus 2.5L</t>
  </si>
  <si>
    <t>Stratus LE</t>
  </si>
  <si>
    <t>Stratus LX</t>
  </si>
  <si>
    <t>Vision</t>
  </si>
  <si>
    <t>Vision LH</t>
  </si>
  <si>
    <t>Vision TSI</t>
  </si>
  <si>
    <t>Voyager</t>
  </si>
  <si>
    <t>Voyager 3.3L A/T</t>
  </si>
  <si>
    <t>Voyager 3.3L SWB</t>
  </si>
  <si>
    <t>Voyager LX 3.3L</t>
  </si>
  <si>
    <t>Voyager(단축형) 3.3L</t>
  </si>
  <si>
    <t>300 Limousine</t>
  </si>
  <si>
    <t>CA5CV</t>
  </si>
  <si>
    <t>300 M</t>
  </si>
  <si>
    <t>LR</t>
  </si>
  <si>
    <t>300 Touring</t>
  </si>
  <si>
    <t>HAB3G</t>
  </si>
  <si>
    <t>KA53G</t>
  </si>
  <si>
    <t>300C</t>
  </si>
  <si>
    <t>LX</t>
  </si>
  <si>
    <t>LX35</t>
  </si>
  <si>
    <t>300C AWD</t>
  </si>
  <si>
    <t>300C Hearse</t>
  </si>
  <si>
    <t>KDT-10-35C</t>
  </si>
  <si>
    <t>300C Limousine</t>
  </si>
  <si>
    <t>CCAAG</t>
  </si>
  <si>
    <t>LK57</t>
  </si>
  <si>
    <t>300C SRT8</t>
  </si>
  <si>
    <t>Crossfire</t>
  </si>
  <si>
    <t>ZH</t>
  </si>
  <si>
    <t>PM</t>
  </si>
  <si>
    <t>Dodge Challenger</t>
  </si>
  <si>
    <t>CDZAG</t>
  </si>
  <si>
    <t>CDZBT</t>
  </si>
  <si>
    <t>CDZC9</t>
  </si>
  <si>
    <t>CDZDJ</t>
  </si>
  <si>
    <t>CDZFJ</t>
  </si>
  <si>
    <t>CDZGG</t>
  </si>
  <si>
    <t>CDZH9</t>
  </si>
  <si>
    <t>CJ5DT</t>
  </si>
  <si>
    <t>CHRYSLER</t>
    <phoneticPr fontId="0" type="noConversion"/>
  </si>
  <si>
    <t>LADP22</t>
    <phoneticPr fontId="0" type="noConversion"/>
  </si>
  <si>
    <t>LADS22</t>
  </si>
  <si>
    <t>Dodge Charger</t>
    <phoneticPr fontId="0" type="noConversion"/>
  </si>
  <si>
    <t>CDXCT</t>
  </si>
  <si>
    <t>CDXGJ</t>
  </si>
  <si>
    <t>CDXL9</t>
  </si>
  <si>
    <t>Dodge Durango</t>
  </si>
  <si>
    <t>HB58</t>
  </si>
  <si>
    <t>Dodge GrandCaravan</t>
  </si>
  <si>
    <t>SE</t>
  </si>
  <si>
    <t>KA</t>
  </si>
  <si>
    <t>Dodge Van</t>
  </si>
  <si>
    <t>B2500</t>
  </si>
  <si>
    <t>Dodge Viper GTC</t>
    <phoneticPr fontId="0" type="noConversion"/>
  </si>
  <si>
    <t>BDEDZ</t>
  </si>
  <si>
    <t>TSI</t>
  </si>
  <si>
    <t>Grand Voyager</t>
  </si>
  <si>
    <t>RG</t>
  </si>
  <si>
    <t>RT</t>
  </si>
  <si>
    <t>Intrepid</t>
  </si>
  <si>
    <t>ES</t>
  </si>
  <si>
    <t>Neon</t>
  </si>
  <si>
    <t>PL</t>
  </si>
  <si>
    <t>Pacifica</t>
  </si>
  <si>
    <t>CS</t>
  </si>
  <si>
    <t>Pacifica Hybrid</t>
  </si>
  <si>
    <t>RC1N7</t>
  </si>
  <si>
    <t>PT</t>
  </si>
  <si>
    <t>Roadstar</t>
  </si>
  <si>
    <t>NA8CE</t>
  </si>
  <si>
    <t>EL55U</t>
  </si>
  <si>
    <t>JR</t>
  </si>
  <si>
    <t>JS</t>
  </si>
  <si>
    <t>JSC</t>
  </si>
  <si>
    <t>SEBRINGLxi</t>
  </si>
  <si>
    <t>CYR256</t>
  </si>
  <si>
    <t>Town And Country</t>
  </si>
  <si>
    <t>HR64</t>
  </si>
  <si>
    <t>C4 CACTUS(SHINE)</t>
    <phoneticPr fontId="3" type="noConversion"/>
  </si>
  <si>
    <t>C4 Picasso 2.0 Blue-HDi</t>
  </si>
  <si>
    <t>C5</t>
  </si>
  <si>
    <t>DS3 1.4e-HDi</t>
  </si>
  <si>
    <t>DS3 1.6e-HDi</t>
  </si>
  <si>
    <t>DS3 1.6V Ti</t>
  </si>
  <si>
    <t>DS3 Cabrio</t>
  </si>
  <si>
    <t>DS3 Cabrio Sochic</t>
  </si>
  <si>
    <t>DS3 Cabrio Sochic Plus</t>
  </si>
  <si>
    <t>DS3 Chic 1.6e-Hdi</t>
  </si>
  <si>
    <t>DS3 R6</t>
  </si>
  <si>
    <t>DS3 Sochic Plus 1.6e-Hdi</t>
  </si>
  <si>
    <t>DS4 1.6e-HDi</t>
  </si>
  <si>
    <t>DS4 2.0 HDi</t>
  </si>
  <si>
    <t>DS4 Chic 2.0 Hdi</t>
  </si>
  <si>
    <t>DS4 Sochic 2.0 Hdi</t>
  </si>
  <si>
    <t>DS5 2.0 HDi</t>
  </si>
  <si>
    <t>DS5 Chic Plus 2.0 Hdi 160</t>
  </si>
  <si>
    <t>Grand C4 Picasso 2.0 Blue-HDi</t>
  </si>
  <si>
    <t>Grand C4 Picasso Intensive</t>
  </si>
  <si>
    <t>Grand C4 Picasso Intensive Plus</t>
  </si>
  <si>
    <t>New C3 AIRCROSS SUV FEEL</t>
  </si>
  <si>
    <t>New C3 AIRCROSS SUV SHINE</t>
  </si>
  <si>
    <t>New C5 AIRCROSS SUV 1.5 FEEL</t>
  </si>
  <si>
    <t>New C5 AIRCROSS SUV 1.5 SHINE</t>
  </si>
  <si>
    <t>New C5 AIRCROSS SUV 2.0 SHINE</t>
  </si>
  <si>
    <t>New CITROEN C4 CACTUS FEEL</t>
  </si>
  <si>
    <t>New CITROEN C4 CACTUS SHINE</t>
  </si>
  <si>
    <t>Xantia Estate</t>
  </si>
  <si>
    <t>Xantia Exclusive</t>
  </si>
  <si>
    <t>Xantia SX</t>
  </si>
  <si>
    <t>Xantia SX 2.0L A/T</t>
  </si>
  <si>
    <t>Xantia VSX</t>
  </si>
  <si>
    <t>Xantia VSX 2.0L A/T</t>
  </si>
  <si>
    <t>XM DOHC 2.OL A/T</t>
  </si>
  <si>
    <t>XM Exclusive 2.0L A/T</t>
  </si>
  <si>
    <t>XM L3</t>
  </si>
  <si>
    <t>XM L4</t>
  </si>
  <si>
    <t>XM V6 EXE cutive</t>
  </si>
  <si>
    <t>XM V6 EXE cutive 3.0L A/T</t>
  </si>
  <si>
    <t>XM V6 L3 3.0L A/T</t>
  </si>
  <si>
    <t>XM V6 L4 3.0L A/T</t>
  </si>
  <si>
    <t>XM V6 XSARA 2.0L A/T</t>
  </si>
  <si>
    <t>XM VSX 2L DOHC</t>
  </si>
  <si>
    <t>Xsara</t>
  </si>
  <si>
    <t>그랜드 C4 스페이스 투어러 shine</t>
  </si>
  <si>
    <t>그랜드 C4 스페이스 투어러 shine+</t>
  </si>
  <si>
    <t>C2</t>
  </si>
  <si>
    <t>JMKFV</t>
  </si>
  <si>
    <t>C3 AirCross 1.5 BlueHDi</t>
  </si>
  <si>
    <t>2CYHX</t>
  </si>
  <si>
    <t>C3 Pluriel</t>
  </si>
  <si>
    <t>GH-A42NFU</t>
  </si>
  <si>
    <t>C4 Cactus 1.5 BlueHDi</t>
  </si>
  <si>
    <t>0BYHX</t>
  </si>
  <si>
    <t>C4 Cactus 1.6 BlueHDi</t>
  </si>
  <si>
    <t>0BBH</t>
  </si>
  <si>
    <t>C4 Picasso 1.6 BlueHDi</t>
  </si>
  <si>
    <t>3DBH</t>
  </si>
  <si>
    <t>C4 Picasso 2.0 BlueHDi</t>
  </si>
  <si>
    <t>3DAH</t>
  </si>
  <si>
    <t>C4 SPACETOURER 1.6 BlueHDi</t>
  </si>
  <si>
    <t>3ABH</t>
  </si>
  <si>
    <t>C4 SPACETOURER 2.0 BlueHDi</t>
  </si>
  <si>
    <t>3AAH</t>
  </si>
  <si>
    <t>C5 2.0L 16V</t>
  </si>
  <si>
    <t>DC-RFN-F</t>
  </si>
  <si>
    <t>C5 AirCross 1.5 BlueHDi</t>
  </si>
  <si>
    <t>ACYHZ</t>
  </si>
  <si>
    <t>C5 AirCross 2.0 BlueHDi</t>
  </si>
  <si>
    <t>AJEHZ</t>
  </si>
  <si>
    <t>DS3 1.4 e HDi</t>
  </si>
  <si>
    <t>SA</t>
  </si>
  <si>
    <t>DS3 1.6 BlueHDi</t>
  </si>
  <si>
    <t>SABH</t>
  </si>
  <si>
    <t>DS3 1.6 BlueHDi Cabriolet</t>
  </si>
  <si>
    <t>SBBH</t>
  </si>
  <si>
    <t>DS3 1.6 e HDi</t>
  </si>
  <si>
    <t>DS3 1.6 e HDi Cabriolet</t>
  </si>
  <si>
    <t>SB</t>
  </si>
  <si>
    <t>DS3 Crossback 1.5 BlueHDi</t>
  </si>
  <si>
    <t>UCYHZ</t>
  </si>
  <si>
    <t xml:space="preserve">DS4 1.6e HDi </t>
  </si>
  <si>
    <t>NX</t>
  </si>
  <si>
    <t>DS4 Crossback 1.6 BlueHDi</t>
  </si>
  <si>
    <t>NXBH</t>
  </si>
  <si>
    <t>DS5 2.0 BlueHDi</t>
  </si>
  <si>
    <t>KFAH</t>
  </si>
  <si>
    <t>KF</t>
  </si>
  <si>
    <t>DS7 Crossback 2.0 BlueHDi</t>
  </si>
  <si>
    <t>JJEHZ</t>
  </si>
  <si>
    <t>Grand C4 Picasso 1.6 BlueHDi</t>
  </si>
  <si>
    <t>Grand C4 Picasso 2.0 BlueHDi</t>
  </si>
  <si>
    <t>Grand C4 SPACETOURER 1.5 BlueHDi</t>
  </si>
  <si>
    <t>3AYHZ</t>
  </si>
  <si>
    <t>Grand C4 SPACETOURER 2.0 BlueHDi</t>
  </si>
  <si>
    <t>3AEHY</t>
  </si>
  <si>
    <t>Xantia</t>
  </si>
  <si>
    <t>E-X1RF</t>
  </si>
  <si>
    <t>X1-5E</t>
  </si>
  <si>
    <t>XMV6</t>
  </si>
  <si>
    <t>Y4-TR</t>
  </si>
  <si>
    <t>DAIHATSU</t>
  </si>
  <si>
    <t>Materia M402</t>
  </si>
  <si>
    <t>M402</t>
  </si>
  <si>
    <t>CANBUS</t>
  </si>
  <si>
    <t>DBA-LA800S</t>
  </si>
  <si>
    <t>Cast</t>
  </si>
  <si>
    <t>LA250S</t>
  </si>
  <si>
    <t>Copen</t>
  </si>
  <si>
    <t>DBA-L881K</t>
  </si>
  <si>
    <t>DBALA400K</t>
  </si>
  <si>
    <t>DBA-LA400K</t>
  </si>
  <si>
    <t>L880K</t>
  </si>
  <si>
    <t>LA400K</t>
  </si>
  <si>
    <t>Materia</t>
  </si>
  <si>
    <t>DBA-M402S</t>
  </si>
  <si>
    <t>GM402</t>
  </si>
  <si>
    <t>Miracocoa</t>
  </si>
  <si>
    <t>L675S</t>
  </si>
  <si>
    <t>Tanto</t>
  </si>
  <si>
    <t>LA600S</t>
  </si>
  <si>
    <t>Terios</t>
  </si>
  <si>
    <t>GJ522</t>
  </si>
  <si>
    <t>Travis</t>
  </si>
  <si>
    <t>DBA-L651S</t>
  </si>
  <si>
    <t>L651S</t>
  </si>
  <si>
    <t>Wake</t>
  </si>
  <si>
    <t>DBA-LA700S</t>
  </si>
  <si>
    <t>LA700S</t>
  </si>
  <si>
    <t>DAY RAHMAT O</t>
  </si>
  <si>
    <t>혼다HR-V</t>
  </si>
  <si>
    <t>RU5H5</t>
  </si>
  <si>
    <t>FERRARI</t>
  </si>
  <si>
    <t>360 Modena</t>
  </si>
  <si>
    <t>360 Spider</t>
  </si>
  <si>
    <t>430 Scuderia 4.4 V8 Coupe</t>
  </si>
  <si>
    <t>458 Italia</t>
  </si>
  <si>
    <t>458 Speciale</t>
  </si>
  <si>
    <t>458 Spider</t>
  </si>
  <si>
    <t>575 M Maranello</t>
  </si>
  <si>
    <t>599 GTB Fiorano 6.0 V12 Coupe</t>
  </si>
  <si>
    <t>612 Scaglietti</t>
  </si>
  <si>
    <t>FERRARI</t>
    <phoneticPr fontId="3" type="noConversion"/>
  </si>
  <si>
    <t>California</t>
  </si>
  <si>
    <t>F12 Berlinetta</t>
  </si>
  <si>
    <t>F355</t>
  </si>
  <si>
    <t>F360 Modena</t>
  </si>
  <si>
    <t>F360 Spider</t>
  </si>
  <si>
    <t>F430</t>
  </si>
  <si>
    <t>F430 4.4 V8 Coupe</t>
  </si>
  <si>
    <t>F430 Spider</t>
  </si>
  <si>
    <t>F430 Spider 4.4 V8 Convertible</t>
  </si>
  <si>
    <t>F8 Tributo</t>
    <phoneticPr fontId="3" type="noConversion"/>
  </si>
  <si>
    <t>FF</t>
  </si>
  <si>
    <t>458 Coupe</t>
  </si>
  <si>
    <t>67NHB</t>
  </si>
  <si>
    <t>458</t>
  </si>
  <si>
    <t>F142ABE</t>
  </si>
  <si>
    <t>F142ABL</t>
  </si>
  <si>
    <t>458 Speciale A</t>
  </si>
  <si>
    <t>F142ADL</t>
  </si>
  <si>
    <t>68NHB</t>
  </si>
  <si>
    <t>F142ADE</t>
  </si>
  <si>
    <t>488 GTB</t>
  </si>
  <si>
    <t>F142BBE</t>
  </si>
  <si>
    <t>488 Pista</t>
  </si>
  <si>
    <t>F142BBL</t>
  </si>
  <si>
    <t>488 Pista Spider</t>
  </si>
  <si>
    <t>F142BDL</t>
  </si>
  <si>
    <t>FERRARI</t>
    <phoneticPr fontId="0" type="noConversion"/>
  </si>
  <si>
    <t>488 Spider</t>
  </si>
  <si>
    <t>80AMT</t>
  </si>
  <si>
    <t>F142BDE</t>
  </si>
  <si>
    <t>488GTB</t>
    <phoneticPr fontId="0" type="noConversion"/>
  </si>
  <si>
    <t>79AMB</t>
  </si>
  <si>
    <t>599 GTB Fiorano</t>
  </si>
  <si>
    <t>F141ABE</t>
  </si>
  <si>
    <t>F141BE</t>
  </si>
  <si>
    <t>599 GTO</t>
  </si>
  <si>
    <t>F141ABL</t>
  </si>
  <si>
    <t>F137</t>
  </si>
  <si>
    <t>F137BE</t>
  </si>
  <si>
    <t>812 GTS</t>
    <phoneticPr fontId="0" type="noConversion"/>
  </si>
  <si>
    <t>F152BDE</t>
  </si>
  <si>
    <t>812 Superfast</t>
  </si>
  <si>
    <t>83CMB</t>
  </si>
  <si>
    <t>F152BCE</t>
  </si>
  <si>
    <t>812 Superfast</t>
    <phoneticPr fontId="0" type="noConversion"/>
  </si>
  <si>
    <t>F152BCG</t>
  </si>
  <si>
    <t>812GTS CABRIO</t>
    <phoneticPr fontId="0" type="noConversion"/>
  </si>
  <si>
    <t>F152</t>
  </si>
  <si>
    <t>F149BDEB</t>
  </si>
  <si>
    <t>F149BDEL</t>
  </si>
  <si>
    <t>F149CDEL</t>
  </si>
  <si>
    <t>California T</t>
  </si>
  <si>
    <t>F149</t>
  </si>
  <si>
    <t>F149DDEL</t>
  </si>
  <si>
    <t>F152ABE</t>
  </si>
  <si>
    <t>F12 tdf</t>
  </si>
  <si>
    <t>F152ACL</t>
  </si>
  <si>
    <t>F355B</t>
  </si>
  <si>
    <t>GTS</t>
  </si>
  <si>
    <t>F360</t>
  </si>
  <si>
    <t>COUPE</t>
  </si>
  <si>
    <t>F131EBE</t>
  </si>
  <si>
    <t>F430 Scuderia</t>
  </si>
  <si>
    <t>F131EBL</t>
  </si>
  <si>
    <t>F131EDE</t>
  </si>
  <si>
    <t>F8 Spider</t>
    <phoneticPr fontId="0" type="noConversion"/>
  </si>
  <si>
    <t>F142CDE</t>
  </si>
  <si>
    <t>F142CBE</t>
  </si>
  <si>
    <t>F151ALE</t>
  </si>
  <si>
    <t>GTC4 Lusso</t>
  </si>
  <si>
    <t>F151BME</t>
  </si>
  <si>
    <t>GTC4 LussoT</t>
  </si>
  <si>
    <t>F151CME</t>
  </si>
  <si>
    <t>GTC4Lusso</t>
    <phoneticPr fontId="0" type="noConversion"/>
  </si>
  <si>
    <t>82WNA</t>
  </si>
  <si>
    <t>Portofino</t>
  </si>
  <si>
    <t>F164BCA</t>
  </si>
  <si>
    <t>Portofino M</t>
    <phoneticPr fontId="0" type="noConversion"/>
  </si>
  <si>
    <t>F164BCB</t>
  </si>
  <si>
    <t>ROMA</t>
    <phoneticPr fontId="0" type="noConversion"/>
  </si>
  <si>
    <t>98RNB</t>
  </si>
  <si>
    <t>Roma</t>
    <phoneticPr fontId="0" type="noConversion"/>
  </si>
  <si>
    <t>F164BAA</t>
  </si>
  <si>
    <t>Testarossa</t>
    <phoneticPr fontId="0" type="noConversion"/>
  </si>
  <si>
    <t>AA17B</t>
  </si>
  <si>
    <t>124</t>
  </si>
  <si>
    <t>500</t>
  </si>
  <si>
    <t>500 Italia</t>
  </si>
  <si>
    <t>500 Lounge</t>
  </si>
  <si>
    <t>500 Pop</t>
  </si>
  <si>
    <t>500C</t>
  </si>
  <si>
    <t>500L</t>
  </si>
  <si>
    <t>Coupe</t>
  </si>
  <si>
    <t>Coupe 2.0T 16V</t>
  </si>
  <si>
    <t>Coupe Turbo 16V Plus</t>
  </si>
  <si>
    <t>Croma IE</t>
  </si>
  <si>
    <t>Croma Turbo IE</t>
  </si>
  <si>
    <t>Freemont 2.0 Desel AWD</t>
  </si>
  <si>
    <t>Lancia Dedra 1.8 I.E.</t>
  </si>
  <si>
    <t>Lancia Dedra 2.0 Turbo</t>
  </si>
  <si>
    <t>Lancia Dedra 2.O I.E.</t>
  </si>
  <si>
    <t>Lancia Kappa 2.0</t>
  </si>
  <si>
    <t>Lancia Kappa 3.0</t>
  </si>
  <si>
    <t>Lancia Thema I.E.16V</t>
  </si>
  <si>
    <t>Lancia Thema Turbo 16V</t>
  </si>
  <si>
    <t>Panda 4x4 1E</t>
  </si>
  <si>
    <t>Punto Cabrio</t>
  </si>
  <si>
    <t>Punto Cabrio 1.6 ELX</t>
  </si>
  <si>
    <t>FIAT</t>
    <phoneticPr fontId="0" type="noConversion"/>
  </si>
  <si>
    <t>CFFBR</t>
  </si>
  <si>
    <t>124 Spider</t>
  </si>
  <si>
    <t>ABA-NF2K</t>
  </si>
  <si>
    <t>NF6EK</t>
  </si>
  <si>
    <t>NFAEK</t>
  </si>
  <si>
    <t>NKAEK</t>
  </si>
  <si>
    <t>CFFCR</t>
  </si>
  <si>
    <t>CFFER</t>
  </si>
  <si>
    <t>CFFFH</t>
  </si>
  <si>
    <t>500 1.2</t>
  </si>
  <si>
    <t>AXA1A</t>
  </si>
  <si>
    <t>500 C</t>
  </si>
  <si>
    <t>AXG11</t>
  </si>
  <si>
    <t>500 C Abarth</t>
  </si>
  <si>
    <t>AXF11</t>
  </si>
  <si>
    <t>500 X</t>
  </si>
  <si>
    <t>FB</t>
  </si>
  <si>
    <t>500 X 2.4</t>
  </si>
  <si>
    <t>Freemont</t>
  </si>
  <si>
    <t>JF</t>
  </si>
  <si>
    <t>GIULIA</t>
    <phoneticPr fontId="0" type="noConversion"/>
  </si>
  <si>
    <t>FAEBN</t>
  </si>
  <si>
    <t>FORD</t>
    <phoneticPr fontId="3" type="noConversion"/>
  </si>
  <si>
    <t>Explorer 3.0 PHEV</t>
  </si>
  <si>
    <t>U625-Y-PHEV</t>
  </si>
  <si>
    <t>Lincoln Aviator 3.0 PHEV</t>
  </si>
  <si>
    <t>U611-Y-PHEV</t>
  </si>
  <si>
    <t>Lincoln Navigator</t>
  </si>
  <si>
    <t>JJ3LT</t>
  </si>
  <si>
    <t>Mustang GT</t>
  </si>
  <si>
    <t>HT82</t>
  </si>
  <si>
    <t>Fusion 2.0 Hybrid Titanium</t>
  </si>
  <si>
    <t>Fusion Hybrid</t>
  </si>
  <si>
    <t>Lincoln MKZ Hybrid</t>
  </si>
  <si>
    <t>Aviator</t>
  </si>
  <si>
    <t>Continental</t>
  </si>
  <si>
    <t>E320 Spur Van</t>
  </si>
  <si>
    <t>Elite</t>
  </si>
  <si>
    <t>Escape 1.6</t>
  </si>
  <si>
    <t>Escape 2.0</t>
  </si>
  <si>
    <t>Escape 2.0 SE</t>
  </si>
  <si>
    <t>Escape 2.0 Titanium</t>
  </si>
  <si>
    <t>Escape 2.0 XLT</t>
  </si>
  <si>
    <t>Escape 2.3</t>
  </si>
  <si>
    <t>Escape 2.3 L</t>
  </si>
  <si>
    <t>Escape 2.3 XLT</t>
  </si>
  <si>
    <t>Escape 2.3 XLT A/T</t>
  </si>
  <si>
    <t>Escape 2.5</t>
  </si>
  <si>
    <t>Escape 2.5 L</t>
  </si>
  <si>
    <t>Escape 3.0</t>
  </si>
  <si>
    <t>Escape 3.0 L</t>
  </si>
  <si>
    <t>Escape 3.0 Limited</t>
  </si>
  <si>
    <t>Escape 3.0 XLT</t>
  </si>
  <si>
    <t>Escape 3.0 XLT A/T</t>
  </si>
  <si>
    <t>Escape No Boundaries</t>
  </si>
  <si>
    <t>Escort</t>
  </si>
  <si>
    <t>Escort Station Wagon</t>
  </si>
  <si>
    <t>Excursion</t>
  </si>
  <si>
    <t>Explorer 2.0</t>
  </si>
  <si>
    <t>Explorer 2.3</t>
  </si>
  <si>
    <t>Explorer 2.3 Limited(EcoBoost)</t>
  </si>
  <si>
    <t>Explorer 3.5</t>
  </si>
  <si>
    <t>Explorer 3.5 Limited(Ti-VCT V6)</t>
  </si>
  <si>
    <t>Explorer 4.0L(Limited)</t>
  </si>
  <si>
    <t>Explorer A/T</t>
  </si>
  <si>
    <t>Explorer EB</t>
  </si>
  <si>
    <t>Explorer SportTrac</t>
  </si>
  <si>
    <t>Explorer XLP</t>
  </si>
  <si>
    <t>Explorer XLT</t>
  </si>
  <si>
    <t>Explorer XLTSUV(4W)</t>
  </si>
  <si>
    <t>Five Hundred</t>
  </si>
  <si>
    <t>Focus</t>
  </si>
  <si>
    <t>Focus 2.0 TDCi</t>
  </si>
  <si>
    <t>Focus Sport 4DR</t>
  </si>
  <si>
    <t>Focus Sport 5DR</t>
  </si>
  <si>
    <t>Focus Titanium 4DR</t>
  </si>
  <si>
    <t>Focus Trend 5DR</t>
  </si>
  <si>
    <t>Freestyle</t>
  </si>
  <si>
    <t>Fusion 1.6</t>
  </si>
  <si>
    <t>Fusion 2.0</t>
  </si>
  <si>
    <t>Fusion 2.0 Titanium</t>
  </si>
  <si>
    <t>Granada</t>
  </si>
  <si>
    <t>Grand Marquis</t>
  </si>
  <si>
    <t>Grand Marquis LS99W</t>
  </si>
  <si>
    <t>Hairmond</t>
  </si>
  <si>
    <t>KUGA MODELS Titanium(TDCi디젤)</t>
  </si>
  <si>
    <t>KUGA MODELS Trend(TDCi디젤)</t>
  </si>
  <si>
    <t>Lincoln Aviator</t>
  </si>
  <si>
    <t>Lincoln Aviator 3.0</t>
  </si>
  <si>
    <t>Lincoln ContinentalJAM385FFF4</t>
  </si>
  <si>
    <t>Lincoln ContinentalJFM3.8VC</t>
  </si>
  <si>
    <t>Lincoln ContinentalSignature</t>
  </si>
  <si>
    <t>Lincoln LS</t>
  </si>
  <si>
    <t>Lincoln LS 3.0</t>
  </si>
  <si>
    <t>Lincoln LS 3.0L</t>
  </si>
  <si>
    <t>Lincoln LS 4.0</t>
  </si>
  <si>
    <t>Lincoln LS DLX</t>
  </si>
  <si>
    <t>Lincoln LS PRE</t>
  </si>
  <si>
    <t>Lincoln LS Sedan</t>
  </si>
  <si>
    <t>Lincoln Mark Ⅵ</t>
  </si>
  <si>
    <t>Lincoln MKC</t>
  </si>
  <si>
    <t>Lincoln MKS</t>
  </si>
  <si>
    <t>Lincoln MKS AWD</t>
  </si>
  <si>
    <t>Lincoln MKX</t>
  </si>
  <si>
    <t>Lincoln MKZ</t>
  </si>
  <si>
    <t>Lincoln Nautilus 2.7 AWD</t>
  </si>
  <si>
    <t>Lincoln Town Car</t>
  </si>
  <si>
    <t>Lincoln Town Car 4.6L</t>
  </si>
  <si>
    <t>Lincoln Town Car Limousine</t>
  </si>
  <si>
    <t>Lincoln Town Car Limousine 4.6L</t>
  </si>
  <si>
    <t>Lincoln Town Car LT4</t>
  </si>
  <si>
    <t>Lincoln Town Car LWB</t>
  </si>
  <si>
    <t>Lincoln Town Car Signature</t>
  </si>
  <si>
    <t>Lincoln Town Car SWB</t>
  </si>
  <si>
    <t>LS</t>
  </si>
  <si>
    <t>LX6</t>
  </si>
  <si>
    <t>Maverick</t>
  </si>
  <si>
    <t>Mercury Capri</t>
  </si>
  <si>
    <t>Mercury Monarch</t>
  </si>
  <si>
    <t>Mercury Motego</t>
  </si>
  <si>
    <t>Mercury Sable GS</t>
  </si>
  <si>
    <t>Mercury Sable LS</t>
  </si>
  <si>
    <t>Mercury Vilege Nautica</t>
  </si>
  <si>
    <t>Mondeo</t>
  </si>
  <si>
    <t>Mondeo 2.0</t>
  </si>
  <si>
    <t>Mondeo 2.0L</t>
  </si>
  <si>
    <t>Mondeo 2.0L(Deluxe)</t>
  </si>
  <si>
    <t>Mondeo 2.0L(Premium)</t>
  </si>
  <si>
    <t>Mondeo 2.0TDCi</t>
  </si>
  <si>
    <t>Mondeo 2.5</t>
  </si>
  <si>
    <t>Mondeo CLX Sedan</t>
  </si>
  <si>
    <t>Mondeo CLX Wagon</t>
  </si>
  <si>
    <t>Mondeo Ghia Sedan</t>
  </si>
  <si>
    <t>Mondeo Ghia Wagon</t>
  </si>
  <si>
    <t>Mondeo GLX Sedan</t>
  </si>
  <si>
    <t>Mondeo GLX Wagon</t>
  </si>
  <si>
    <t>Mondeo Midels Titanium(TDCi디젤)</t>
  </si>
  <si>
    <t>Mondeo Midels Trend(TDCi디젤)</t>
  </si>
  <si>
    <t>Mondeo PRE</t>
  </si>
  <si>
    <t>Mondeo SE(Deluxe)</t>
  </si>
  <si>
    <t>Mustang 2.3L EcoBoost</t>
  </si>
  <si>
    <t>Mustang 4.0</t>
  </si>
  <si>
    <t>Mustang Convertible</t>
  </si>
  <si>
    <t>Mustang Convertible A/T</t>
  </si>
  <si>
    <t>Mustang Coupe</t>
  </si>
  <si>
    <t>Mustang GT Convertible</t>
  </si>
  <si>
    <t>Mustang GT Coupe</t>
  </si>
  <si>
    <t>Mustang Midels 2.3L EcoBoost Premium(Convertible)</t>
  </si>
  <si>
    <t>Mustang Midels 2.3L EcoBoost Premium(Coupe)</t>
  </si>
  <si>
    <t>Mustang Midels 5.0L GT Premium(Convertible)</t>
  </si>
  <si>
    <t>Mustang Midels 5.0L GT Premium(Coupe)</t>
  </si>
  <si>
    <t>Mustang4기)</t>
  </si>
  <si>
    <t>Mustang6기)</t>
  </si>
  <si>
    <t>Mustang8기)</t>
  </si>
  <si>
    <t>Mystique</t>
  </si>
  <si>
    <t>New Lincoln MKX</t>
  </si>
  <si>
    <t>New Mondeo 2.0 TDCI A/T</t>
  </si>
  <si>
    <t>New Taurus 3.5 AWD A/T</t>
  </si>
  <si>
    <t xml:space="preserve">Pedral Capri </t>
  </si>
  <si>
    <t>Pinto</t>
  </si>
  <si>
    <t>Probe GT</t>
  </si>
  <si>
    <t>Sable GS</t>
  </si>
  <si>
    <t>Sable LS</t>
  </si>
  <si>
    <t>S-Max 2.0 TDCi</t>
  </si>
  <si>
    <t>Sport Track 4.0</t>
  </si>
  <si>
    <t>Taunus</t>
  </si>
  <si>
    <t>Taunus Midels 2.0 Limited(EcoBoost®)</t>
  </si>
  <si>
    <t>Taurus 2.0</t>
  </si>
  <si>
    <t>Taurus 2.0 Limited</t>
  </si>
  <si>
    <t>Taurus 3.0L</t>
  </si>
  <si>
    <t>Taurus 3.0L(Deluxe)</t>
  </si>
  <si>
    <t>Taurus 3.0L(Premium)</t>
  </si>
  <si>
    <t>Taurus 3.5</t>
  </si>
  <si>
    <t>Taurus 3.5 AWD</t>
  </si>
  <si>
    <t>Taurus 3.5 FWD</t>
  </si>
  <si>
    <t>Taurus 3.5 Limited</t>
  </si>
  <si>
    <t>Taurus 3.5 SEL</t>
  </si>
  <si>
    <t>Taurus DLX</t>
  </si>
  <si>
    <t>Taurus GHIA</t>
  </si>
  <si>
    <t>Taurus LX</t>
  </si>
  <si>
    <t>Taurus LX Sedan</t>
  </si>
  <si>
    <t>Taurus PRE</t>
  </si>
  <si>
    <t>Taurus SE</t>
  </si>
  <si>
    <t>Taurus SE 3.0(Deluxe)</t>
  </si>
  <si>
    <t>Taurus SE Sedan</t>
  </si>
  <si>
    <t>Taurus SHO</t>
  </si>
  <si>
    <t>Town Car</t>
  </si>
  <si>
    <t>Trinno</t>
  </si>
  <si>
    <t>Windstar</t>
  </si>
  <si>
    <t>Windstar GL</t>
  </si>
  <si>
    <t>Windstar LX</t>
  </si>
  <si>
    <t>Windstar LX Mini Van</t>
  </si>
  <si>
    <t>Windstar SE</t>
  </si>
  <si>
    <t>U88H</t>
  </si>
  <si>
    <t>FORD</t>
    <phoneticPr fontId="0" type="noConversion"/>
  </si>
  <si>
    <t>Bronco 2.7</t>
  </si>
  <si>
    <t>U725-P5-4WD</t>
  </si>
  <si>
    <t>E350</t>
    <phoneticPr fontId="0" type="noConversion"/>
  </si>
  <si>
    <t>NE3BL</t>
  </si>
  <si>
    <t>Escape</t>
  </si>
  <si>
    <t>C520-9-AWD</t>
  </si>
  <si>
    <t>C520-X-AWD</t>
  </si>
  <si>
    <t>C520-X-FWD</t>
  </si>
  <si>
    <t>U03Z</t>
  </si>
  <si>
    <t>U041</t>
  </si>
  <si>
    <t>U04B</t>
  </si>
  <si>
    <t>U92Z</t>
  </si>
  <si>
    <t>U93</t>
  </si>
  <si>
    <t>U94</t>
  </si>
  <si>
    <t>Expedition 3.5</t>
    <phoneticPr fontId="0" type="noConversion"/>
  </si>
  <si>
    <t>JK1J5</t>
  </si>
  <si>
    <t>JU2AT</t>
  </si>
  <si>
    <t>Expedition 3.5</t>
  </si>
  <si>
    <t>U553-T-4WD</t>
  </si>
  <si>
    <t>Explorer</t>
    <phoneticPr fontId="3" type="noConversion"/>
  </si>
  <si>
    <t>EXP</t>
  </si>
  <si>
    <t>Explorer</t>
  </si>
  <si>
    <t>FWD</t>
  </si>
  <si>
    <t>U34</t>
  </si>
  <si>
    <t>U75</t>
  </si>
  <si>
    <t>U625-H-AWD</t>
  </si>
  <si>
    <t>Explorer 2.3 AWD</t>
  </si>
  <si>
    <t>U502-H-AWD</t>
  </si>
  <si>
    <t>Explorer 3.0</t>
  </si>
  <si>
    <t>U625-C-AWD</t>
  </si>
  <si>
    <t>Explorer SportTrack</t>
  </si>
  <si>
    <t>U53</t>
  </si>
  <si>
    <t>Explorer 장의차</t>
  </si>
  <si>
    <t>5K8F8</t>
  </si>
  <si>
    <t>5K8FH</t>
  </si>
  <si>
    <t>BRZ-EXP5-7200</t>
  </si>
  <si>
    <t>BRZ-EXP7-8200</t>
  </si>
  <si>
    <t>Fiesta</t>
  </si>
  <si>
    <t>JH1</t>
  </si>
  <si>
    <t>P25</t>
  </si>
  <si>
    <t>P28</t>
  </si>
  <si>
    <t>Flex</t>
    <phoneticPr fontId="0" type="noConversion"/>
  </si>
  <si>
    <t>HK6C8</t>
  </si>
  <si>
    <t>Flex</t>
  </si>
  <si>
    <t>HK6DT</t>
  </si>
  <si>
    <t xml:space="preserve">Focus </t>
  </si>
  <si>
    <t>DP3H2</t>
  </si>
  <si>
    <t>FCS</t>
  </si>
  <si>
    <t>FCSH</t>
  </si>
  <si>
    <t>FCSHMU</t>
  </si>
  <si>
    <t>FCSHU</t>
  </si>
  <si>
    <t>FCSMU</t>
  </si>
  <si>
    <t>FCSU</t>
  </si>
  <si>
    <t>NXXGC</t>
  </si>
  <si>
    <t>Focus 1.5</t>
  </si>
  <si>
    <t>C346-XWDC-HB</t>
  </si>
  <si>
    <t>C346-XWDC-NB</t>
  </si>
  <si>
    <t>C346-XWDD-HB</t>
  </si>
  <si>
    <t>C346-XWDD-NB</t>
  </si>
  <si>
    <t>C346-TX-HB</t>
  </si>
  <si>
    <t>C346-TX-NB</t>
  </si>
  <si>
    <t>C346-UF-HB</t>
  </si>
  <si>
    <t>C346-UF-NB</t>
  </si>
  <si>
    <t>FreeStyle</t>
  </si>
  <si>
    <t>K06</t>
  </si>
  <si>
    <t>Fusion</t>
  </si>
  <si>
    <t>CD391-9-FWD</t>
  </si>
  <si>
    <t>CD391-X-FWD</t>
  </si>
  <si>
    <t>FUS</t>
  </si>
  <si>
    <t>FUSN</t>
  </si>
  <si>
    <t>6P0LU</t>
  </si>
  <si>
    <t>CD391-U-HEV</t>
  </si>
  <si>
    <t>FUSHEV</t>
  </si>
  <si>
    <t>GT</t>
    <phoneticPr fontId="0" type="noConversion"/>
  </si>
  <si>
    <t>GP9CW</t>
  </si>
  <si>
    <t>Kuga 2.0 AWD</t>
  </si>
  <si>
    <t>C520-T8MA-AWD</t>
  </si>
  <si>
    <t>U611-C6-AWD</t>
  </si>
  <si>
    <t>U611-C7-AWD</t>
  </si>
  <si>
    <t>Lincoln Continental 3.0 AWD</t>
  </si>
  <si>
    <t>D544-C-AWD</t>
  </si>
  <si>
    <t>Lincoln Corsair 2.0</t>
  </si>
  <si>
    <t>CX483-9-AWD</t>
  </si>
  <si>
    <t>Lincoln Limousine</t>
  </si>
  <si>
    <t>120</t>
  </si>
  <si>
    <t>Lincoln Limousine Hearse</t>
  </si>
  <si>
    <t>M88</t>
  </si>
  <si>
    <t>M86</t>
  </si>
  <si>
    <t>M87</t>
  </si>
  <si>
    <t>Lincoln MKC</t>
    <phoneticPr fontId="0" type="noConversion"/>
  </si>
  <si>
    <t>CJ2C9</t>
  </si>
  <si>
    <t>Lincoln MKC 2.0 AWD</t>
  </si>
  <si>
    <t>C489-9-AWD</t>
  </si>
  <si>
    <t>M93</t>
  </si>
  <si>
    <t>Lincoln MKS 3.5 AWD</t>
  </si>
  <si>
    <t>D385-T-AWD</t>
  </si>
  <si>
    <t>Lincoln MKS 장의차</t>
  </si>
  <si>
    <t>HL9FT</t>
  </si>
  <si>
    <t xml:space="preserve">Lincoln MKT </t>
  </si>
  <si>
    <t>C12-MKT6-7500</t>
  </si>
  <si>
    <t>HJ5NK</t>
  </si>
  <si>
    <t>Lincoln MKT Hearse</t>
  </si>
  <si>
    <t>MJ5LK</t>
  </si>
  <si>
    <t>Lincoln MKT 장의차</t>
  </si>
  <si>
    <t>C12-MKT5-7500</t>
  </si>
  <si>
    <t>C12-MKT7-8200</t>
  </si>
  <si>
    <t>BZP-J8J7-8200</t>
  </si>
  <si>
    <t>J8J</t>
  </si>
  <si>
    <t>U88</t>
  </si>
  <si>
    <t>Lincoln MKX 2.7 AWD</t>
  </si>
  <si>
    <t>U540-P-AWD</t>
  </si>
  <si>
    <t>Lincoln MKX 2.7 장의차</t>
  </si>
  <si>
    <t>CEX-AWD-8100</t>
  </si>
  <si>
    <t>U540-P-AWD-7400</t>
  </si>
  <si>
    <t>U540-P-AWD-7500</t>
  </si>
  <si>
    <t>Lincoln MKX Hearse</t>
  </si>
  <si>
    <t>SJ-J8J5-7200</t>
  </si>
  <si>
    <t>SJ-J8J5-7400</t>
  </si>
  <si>
    <t>SJ-J8J5-7500</t>
  </si>
  <si>
    <t>SJ-J8J9-8200</t>
  </si>
  <si>
    <t>SJ-J8J9-8500</t>
  </si>
  <si>
    <t>Lincoln MKX 장의차</t>
  </si>
  <si>
    <t>DJ8JK</t>
  </si>
  <si>
    <t>JS-J8J5-L7500</t>
  </si>
  <si>
    <t>CD533-9-FWD</t>
  </si>
  <si>
    <t>M26</t>
  </si>
  <si>
    <t>Lincoln MKZ 2.0</t>
  </si>
  <si>
    <t>Lincoln MKZ 2.0 AWD</t>
  </si>
  <si>
    <t>CD533-9-AWD</t>
  </si>
  <si>
    <t>CD533-U-HEV</t>
  </si>
  <si>
    <t>FL285</t>
  </si>
  <si>
    <t>JJ2TT</t>
  </si>
  <si>
    <t>JJ3J5</t>
  </si>
  <si>
    <t>JJ3TT</t>
  </si>
  <si>
    <t>NAVIGATOR</t>
  </si>
  <si>
    <t>Lincoln Navigator 3.5</t>
  </si>
  <si>
    <t>U554-T-AWD</t>
  </si>
  <si>
    <t>Lincoln Navigator Limousine</t>
  </si>
  <si>
    <t>CN311</t>
  </si>
  <si>
    <t>Lincoln Taurus Hearse</t>
  </si>
  <si>
    <t>SJ-FWD-7200</t>
  </si>
  <si>
    <t>M82</t>
  </si>
  <si>
    <t>M85</t>
  </si>
  <si>
    <t>M85W</t>
  </si>
  <si>
    <t>Lincoln Town Car Hearse</t>
  </si>
  <si>
    <t>BL8CW</t>
  </si>
  <si>
    <t>BL8FW</t>
  </si>
  <si>
    <t>DS-LTSF700-STD</t>
  </si>
  <si>
    <t>FM88W</t>
  </si>
  <si>
    <t>HM82W</t>
  </si>
  <si>
    <t>K-M82</t>
  </si>
  <si>
    <t>K-M8210</t>
  </si>
  <si>
    <t>KRYSTAL</t>
  </si>
  <si>
    <t>SH-LM8-S8500</t>
  </si>
  <si>
    <t>SH-M8210-7200</t>
  </si>
  <si>
    <t>SH-M82-7200</t>
  </si>
  <si>
    <t>SH-M82-7500</t>
  </si>
  <si>
    <t>SH-M8509-S720</t>
  </si>
  <si>
    <t>SJ7400-M85</t>
  </si>
  <si>
    <t>Lincoln Town Continental 2.7 AWD</t>
    <phoneticPr fontId="0" type="noConversion"/>
  </si>
  <si>
    <t>D544-P-AWD</t>
  </si>
  <si>
    <t>Lincoln Town Continental 3.0 AWD</t>
  </si>
  <si>
    <t>LS Premium</t>
  </si>
  <si>
    <t>Mercury Sable</t>
  </si>
  <si>
    <t>MSV3-27A</t>
  </si>
  <si>
    <t>MSV3-LS3</t>
  </si>
  <si>
    <t>CD345</t>
  </si>
  <si>
    <t>MDO</t>
  </si>
  <si>
    <t>BFP</t>
  </si>
  <si>
    <t>BNP</t>
  </si>
  <si>
    <t>CD391-T7CE-FWD</t>
  </si>
  <si>
    <t>CD391-T8CC-FWD</t>
  </si>
  <si>
    <t>CD391-YMCC-FWD</t>
  </si>
  <si>
    <t>Trend</t>
  </si>
  <si>
    <t>Mustang</t>
  </si>
  <si>
    <t>6P8JZ</t>
  </si>
  <si>
    <t>6P8TH</t>
  </si>
  <si>
    <t>BP8EM</t>
  </si>
  <si>
    <t>CONV</t>
  </si>
  <si>
    <t>COUP</t>
  </si>
  <si>
    <t>P404</t>
  </si>
  <si>
    <t>P405</t>
  </si>
  <si>
    <t>P40U</t>
  </si>
  <si>
    <t>P444</t>
  </si>
  <si>
    <t>P445</t>
  </si>
  <si>
    <t>T80</t>
  </si>
  <si>
    <t>TP8EM</t>
  </si>
  <si>
    <t>TP8FF</t>
  </si>
  <si>
    <t xml:space="preserve">Mustang </t>
  </si>
  <si>
    <t>T84</t>
  </si>
  <si>
    <t>Mustang 2.3 Convertible</t>
  </si>
  <si>
    <t>S550-H-CONV</t>
  </si>
  <si>
    <t>Mustang 2.3 Coupe</t>
  </si>
  <si>
    <t>S550-H-COUP</t>
  </si>
  <si>
    <t>S550-H-COUPE</t>
  </si>
  <si>
    <t>Mustang 5.0 GT Coupe</t>
  </si>
  <si>
    <t>S550-F-COUPE</t>
  </si>
  <si>
    <t>HT85H</t>
  </si>
  <si>
    <t>TP8UH</t>
  </si>
  <si>
    <t>BP8CF</t>
  </si>
  <si>
    <t>BP8KZ</t>
  </si>
  <si>
    <t>HT82H</t>
  </si>
  <si>
    <t>Mustang GT 5.0 Convertible</t>
  </si>
  <si>
    <t>S550-F-CONV</t>
  </si>
  <si>
    <t>Mustang GT 5.0 Coupe</t>
  </si>
  <si>
    <t>S550-F-COUP</t>
  </si>
  <si>
    <t>Mustang Shelby GT 500</t>
  </si>
  <si>
    <t>HT88S</t>
  </si>
  <si>
    <t>S-Max</t>
  </si>
  <si>
    <t>CD340</t>
  </si>
  <si>
    <t xml:space="preserve">Taunus </t>
  </si>
  <si>
    <t>P53</t>
  </si>
  <si>
    <t>Taurus</t>
  </si>
  <si>
    <t>AWD</t>
  </si>
  <si>
    <t>HP2E</t>
  </si>
  <si>
    <t>TRSGTDI</t>
  </si>
  <si>
    <t>Thunderbird</t>
  </si>
  <si>
    <t>EU40</t>
  </si>
  <si>
    <t>HP60A</t>
  </si>
  <si>
    <t>Transit</t>
  </si>
  <si>
    <t>TW9ZG</t>
  </si>
  <si>
    <t>YE9ZG</t>
  </si>
  <si>
    <t>ZK1CM</t>
  </si>
  <si>
    <t>ZK1ZG</t>
  </si>
  <si>
    <t>ZK2Y8</t>
  </si>
  <si>
    <t>A514</t>
  </si>
  <si>
    <t>Yokon Denali</t>
  </si>
  <si>
    <t>XL</t>
  </si>
  <si>
    <t>Yokon Denali XL</t>
  </si>
  <si>
    <t>에스제이 Lincoln MKX 2.7 장의차</t>
  </si>
  <si>
    <t>C12-U540-P-AWD-7400</t>
  </si>
  <si>
    <t>에스제이 그랜드 체로키 장의차</t>
  </si>
  <si>
    <t>C12-WK-7500</t>
  </si>
  <si>
    <t>GM</t>
  </si>
  <si>
    <t>CYukon XL</t>
  </si>
  <si>
    <t>Astro Van</t>
  </si>
  <si>
    <t>Aurora AU</t>
  </si>
  <si>
    <t>Aurora L47</t>
  </si>
  <si>
    <t>Austin Mini</t>
  </si>
  <si>
    <t>Blazer</t>
  </si>
  <si>
    <t xml:space="preserve">Buick Century </t>
  </si>
  <si>
    <t>Buick CenturyWagon</t>
  </si>
  <si>
    <t>Buick Electra</t>
  </si>
  <si>
    <t>Buick LeSabre</t>
  </si>
  <si>
    <t>Buick Park Avenue</t>
  </si>
  <si>
    <t>Buick Park Avenue 4CW69</t>
  </si>
  <si>
    <t>Buick Park Avenue Electra</t>
  </si>
  <si>
    <t>Buick Park Avenue Ultra</t>
  </si>
  <si>
    <t>Buick Regal</t>
  </si>
  <si>
    <t>Buick Regal SD</t>
  </si>
  <si>
    <t>Buick Riviera</t>
  </si>
  <si>
    <t>Buick Skylark</t>
  </si>
  <si>
    <t>Chevrolet AstroApex Eagle</t>
  </si>
  <si>
    <t>Chevrolet Camaro 3.6 Gasoline A/T</t>
  </si>
  <si>
    <t>Chevrolet Camaro Corvette</t>
  </si>
  <si>
    <t>Chevrolet Camaro RS</t>
  </si>
  <si>
    <t>Chevrolet Corvette</t>
  </si>
  <si>
    <t>Chevrolet Corvette LT-1</t>
  </si>
  <si>
    <t>Chevrolet Express Van</t>
  </si>
  <si>
    <t>Chevrolet Lmpera</t>
  </si>
  <si>
    <t>Chevrolet Lmpera Wagon</t>
  </si>
  <si>
    <t>Chevrolet Lumina</t>
  </si>
  <si>
    <t>Chevrolet Nova6기)</t>
  </si>
  <si>
    <t>Chevrolet Nova8기)</t>
  </si>
  <si>
    <t>Chevrolet Station Wagon</t>
  </si>
  <si>
    <t>Chevrolet Suburban</t>
  </si>
  <si>
    <t>Chevrolet Vega</t>
  </si>
  <si>
    <t>CTS 3.6L Premium</t>
  </si>
  <si>
    <t>Explorer Van</t>
  </si>
  <si>
    <t>G2X</t>
  </si>
  <si>
    <t>G2X 2.0 Turbo A/T</t>
  </si>
  <si>
    <t>Geo Tracker LST</t>
  </si>
  <si>
    <t>GMC GMXL Denali AWD(7seater)</t>
  </si>
  <si>
    <t>GMC Jimmy SLT</t>
  </si>
  <si>
    <t>Grand Am</t>
  </si>
  <si>
    <t>Oldsmobile Aurora</t>
  </si>
  <si>
    <t>Oldsmobile Cartlas</t>
  </si>
  <si>
    <t>Oldsmobile LSS</t>
  </si>
  <si>
    <t>Oldsmobile Omega</t>
  </si>
  <si>
    <t>Oldsmobile Silhouette</t>
  </si>
  <si>
    <t>Oldsmobile Silhouette Mini Van</t>
  </si>
  <si>
    <t>Opel Rekord</t>
  </si>
  <si>
    <t>Park Avenue A/T</t>
  </si>
  <si>
    <t>Park Avenue Sedan</t>
  </si>
  <si>
    <t>Pontiac Bonneville</t>
  </si>
  <si>
    <t>Pontiac Bonneville 3790CC</t>
  </si>
  <si>
    <t>Pontiac Bonneville SLE</t>
  </si>
  <si>
    <t>Pontiac Firebird</t>
  </si>
  <si>
    <t>Pontiac Firebird Convertible</t>
  </si>
  <si>
    <t>Pontiac Firebird Coupe</t>
  </si>
  <si>
    <t>Pontiac Firebird-Trans V6</t>
  </si>
  <si>
    <t>Pontiac Grand Am</t>
  </si>
  <si>
    <t>Pontiac Grand Prix</t>
  </si>
  <si>
    <t>Pontiac Phoenix</t>
  </si>
  <si>
    <t xml:space="preserve">Pontiac Sunbird </t>
  </si>
  <si>
    <t>Pontiac Sunbird Station Wagon</t>
  </si>
  <si>
    <t>Pontiac Trance Sport 3.8L SE</t>
  </si>
  <si>
    <t>Pontiac Trans Sport</t>
  </si>
  <si>
    <t>Riviera SE</t>
  </si>
  <si>
    <t>Seville EAKE-4H</t>
  </si>
  <si>
    <t>Starcraft Van</t>
  </si>
  <si>
    <t>Suburban 2WD V1500</t>
  </si>
  <si>
    <t>Suburban 4</t>
  </si>
  <si>
    <t>Suburban Van</t>
  </si>
  <si>
    <t>T-ara Van G10</t>
  </si>
  <si>
    <t>Tracker</t>
  </si>
  <si>
    <t>Tracker TR 4WD</t>
  </si>
  <si>
    <t>오디폭스</t>
  </si>
  <si>
    <t>AstroVan</t>
  </si>
  <si>
    <t>2WD</t>
  </si>
  <si>
    <t>CSavana</t>
  </si>
  <si>
    <t>S79C4</t>
  </si>
  <si>
    <t>W7FCG</t>
  </si>
  <si>
    <t>CSavannah</t>
  </si>
  <si>
    <t>FG15T</t>
  </si>
  <si>
    <t>MM4T3</t>
  </si>
  <si>
    <t>PGJC-002</t>
  </si>
  <si>
    <t>S7DC4</t>
  </si>
  <si>
    <t>S8DC4</t>
  </si>
  <si>
    <t>CYukon</t>
  </si>
  <si>
    <t>K66</t>
  </si>
  <si>
    <t>S27KJ</t>
  </si>
  <si>
    <t>S2AE0</t>
  </si>
  <si>
    <t>S2HKJ</t>
  </si>
  <si>
    <t>S2JKJ</t>
  </si>
  <si>
    <t>CYukon Denali</t>
  </si>
  <si>
    <t>CYukon Hybrid</t>
  </si>
  <si>
    <t>FK135</t>
  </si>
  <si>
    <t>K16</t>
  </si>
  <si>
    <t>RMG67</t>
  </si>
  <si>
    <t>GM Lumina</t>
  </si>
  <si>
    <t>SLE</t>
  </si>
  <si>
    <t>SSE</t>
  </si>
  <si>
    <t>Pontiac Solstice GXP</t>
  </si>
  <si>
    <t>SOLSTICE</t>
  </si>
  <si>
    <t>SafariVan</t>
  </si>
  <si>
    <t>L19</t>
  </si>
  <si>
    <t>SSR</t>
  </si>
  <si>
    <t>1SS</t>
  </si>
  <si>
    <t>Tahoe Starcraft</t>
  </si>
  <si>
    <t>GMC</t>
  </si>
  <si>
    <t>Savannah</t>
  </si>
  <si>
    <t>W78CG</t>
  </si>
  <si>
    <t>W7BFG</t>
  </si>
  <si>
    <t>Yukon</t>
    <phoneticPr fontId="0" type="noConversion"/>
  </si>
  <si>
    <t>S2CKJ</t>
  </si>
  <si>
    <t>S2GKC</t>
  </si>
  <si>
    <t>S2JKL</t>
  </si>
  <si>
    <t>HOLDEN</t>
  </si>
  <si>
    <t>Statesman 2.8</t>
  </si>
  <si>
    <t>LZ54T</t>
  </si>
  <si>
    <t>Statesman 3.6</t>
  </si>
  <si>
    <t>LZ547</t>
  </si>
  <si>
    <t>Veritas 3.6</t>
  </si>
  <si>
    <t>MZ547</t>
  </si>
  <si>
    <t>MZ54V</t>
  </si>
  <si>
    <t>MZ557</t>
  </si>
  <si>
    <t>MZ55V</t>
  </si>
  <si>
    <t>HONDA</t>
    <phoneticPr fontId="3" type="noConversion"/>
  </si>
  <si>
    <t>CR-V HYBRID 4WD</t>
    <phoneticPr fontId="3" type="noConversion"/>
  </si>
  <si>
    <t>RT6</t>
  </si>
  <si>
    <t>HONDA</t>
  </si>
  <si>
    <t>Accord 2.0 THYBRIDEXL</t>
  </si>
  <si>
    <t>Accord Hybrid</t>
  </si>
  <si>
    <t>Accord Hybrid EX-L</t>
  </si>
  <si>
    <t>Accord Hybrid Touring</t>
  </si>
  <si>
    <t>Civic Hybrid</t>
  </si>
  <si>
    <t>Accord 1.5T Turbo</t>
  </si>
  <si>
    <t>Accord 1.5TI4</t>
  </si>
  <si>
    <t>Accord 1600</t>
  </si>
  <si>
    <t>Accord 1800</t>
  </si>
  <si>
    <t>Accord 2.0 TSPORT</t>
  </si>
  <si>
    <t>Accord 2.0T Turbo Sport</t>
  </si>
  <si>
    <t>Accord 2.4</t>
  </si>
  <si>
    <t>Accord 2.4i-VTEC</t>
  </si>
  <si>
    <t>Accord 3.0</t>
  </si>
  <si>
    <t>Accord 3.0 V6 VTEC</t>
  </si>
  <si>
    <t>Accord 3.5</t>
  </si>
  <si>
    <t>Accord EX</t>
  </si>
  <si>
    <t>Accord EX 2.2</t>
  </si>
  <si>
    <t>Accord Turbo</t>
  </si>
  <si>
    <t>Accord Turbo Sport</t>
  </si>
  <si>
    <t>AcuraCL</t>
  </si>
  <si>
    <t>ALL NEW Civic</t>
  </si>
  <si>
    <t>ALL NEW CR-V TURBO 4WD EX-L</t>
  </si>
  <si>
    <t>ALL NEW CR-V TURBO 4WD Touring</t>
  </si>
  <si>
    <t>ALL NEW ODYSSEY</t>
  </si>
  <si>
    <t>Civic</t>
  </si>
  <si>
    <t>Civic 1.8</t>
  </si>
  <si>
    <t>Civic 1300</t>
  </si>
  <si>
    <t>Civic 1500</t>
  </si>
  <si>
    <t>Civic 2.0</t>
  </si>
  <si>
    <t>Civic 4D</t>
  </si>
  <si>
    <t>Civic 5D</t>
  </si>
  <si>
    <t>Civic Euro1.8</t>
  </si>
  <si>
    <t>Civic Sedan 1.8EX</t>
  </si>
  <si>
    <t>Civic Station Wagon 1500</t>
  </si>
  <si>
    <t>Crosstour</t>
  </si>
  <si>
    <t>CR-V</t>
  </si>
  <si>
    <t>CR-V 2WD</t>
  </si>
  <si>
    <t>CR-V 2WD LX</t>
  </si>
  <si>
    <t>CR-V 2WD(URBAN)</t>
  </si>
  <si>
    <t>CR-V 4WD</t>
  </si>
  <si>
    <t>CR-V 4WD EX-L</t>
  </si>
  <si>
    <t>CR-V 4WD Touring</t>
  </si>
  <si>
    <t>CR-V TURBO 2WD EX-L</t>
  </si>
  <si>
    <t>CR-V TURBO 4WD EX-L</t>
  </si>
  <si>
    <t>CR-V TURBO 4WD Touring</t>
  </si>
  <si>
    <t>CR-Z</t>
  </si>
  <si>
    <t>HEV EX-L</t>
  </si>
  <si>
    <t>HEV Touring</t>
  </si>
  <si>
    <t>HR-V</t>
  </si>
  <si>
    <t>Insight</t>
  </si>
  <si>
    <t>Legend 3.5 Gasoline</t>
  </si>
  <si>
    <t>Legend 3.7</t>
  </si>
  <si>
    <t>Odyssey</t>
  </si>
  <si>
    <t>Pilot</t>
  </si>
  <si>
    <t>Pilot 3.5 V6</t>
  </si>
  <si>
    <t>Pilot Elite</t>
  </si>
  <si>
    <t>Prelude</t>
  </si>
  <si>
    <t>Accord</t>
  </si>
  <si>
    <t>CR2F3</t>
  </si>
  <si>
    <t>CR3F8</t>
  </si>
  <si>
    <t>Accord</t>
    <phoneticPr fontId="0" type="noConversion"/>
  </si>
  <si>
    <t>CS22</t>
  </si>
  <si>
    <t>HONDA</t>
    <phoneticPr fontId="0" type="noConversion"/>
  </si>
  <si>
    <t>CT2B8</t>
  </si>
  <si>
    <t>Accord 1.5T</t>
  </si>
  <si>
    <t>CV1</t>
  </si>
  <si>
    <t>Accord 1.8</t>
  </si>
  <si>
    <t>FD1</t>
  </si>
  <si>
    <t>Accord 2.0T</t>
  </si>
  <si>
    <t>CV2</t>
  </si>
  <si>
    <t>CP2</t>
  </si>
  <si>
    <t>CR2</t>
  </si>
  <si>
    <t>CP3</t>
  </si>
  <si>
    <t>CR3</t>
  </si>
  <si>
    <t>Accord EX-6L</t>
  </si>
  <si>
    <t>CM6</t>
  </si>
  <si>
    <t>Accord EX-L</t>
  </si>
  <si>
    <t>CM5</t>
  </si>
  <si>
    <t>Accord EX-V6</t>
  </si>
  <si>
    <t>CR6</t>
  </si>
  <si>
    <t>CV3</t>
  </si>
  <si>
    <t>Acura MDX</t>
  </si>
  <si>
    <t>CA-YD1</t>
  </si>
  <si>
    <t>TC1H3</t>
  </si>
  <si>
    <t>YD282</t>
  </si>
  <si>
    <t>YD4H3</t>
  </si>
  <si>
    <t>Acura RSX</t>
  </si>
  <si>
    <t>RSX</t>
  </si>
  <si>
    <t>Acura TL</t>
  </si>
  <si>
    <t>TL</t>
  </si>
  <si>
    <t>Acura TLTYPE-S</t>
  </si>
  <si>
    <t>UA765</t>
  </si>
  <si>
    <t xml:space="preserve">Civic </t>
    <phoneticPr fontId="0" type="noConversion"/>
  </si>
  <si>
    <t>FB5F5</t>
  </si>
  <si>
    <t>FB2</t>
  </si>
  <si>
    <t>FD2</t>
  </si>
  <si>
    <t>FC2</t>
  </si>
  <si>
    <t>FK2</t>
  </si>
  <si>
    <t>Civic EX</t>
  </si>
  <si>
    <t>FG1</t>
  </si>
  <si>
    <t>FB4</t>
  </si>
  <si>
    <t>FD3</t>
  </si>
  <si>
    <t>Civic SI</t>
    <phoneticPr fontId="0" type="noConversion"/>
  </si>
  <si>
    <t>FC1E5</t>
  </si>
  <si>
    <t>Civic TURBO</t>
    <phoneticPr fontId="3" type="noConversion"/>
  </si>
  <si>
    <t>FC1</t>
  </si>
  <si>
    <t>Civic TYPER</t>
  </si>
  <si>
    <t>ABA-FN2</t>
  </si>
  <si>
    <t>TF1</t>
  </si>
  <si>
    <t>4WD</t>
  </si>
  <si>
    <t>CBA-RD7</t>
  </si>
  <si>
    <t>EX</t>
  </si>
  <si>
    <t>RD6</t>
  </si>
  <si>
    <t>RE3</t>
  </si>
  <si>
    <t>RM3</t>
  </si>
  <si>
    <t>RW1</t>
  </si>
  <si>
    <t>RD7</t>
  </si>
  <si>
    <t>RE4</t>
  </si>
  <si>
    <t>RM4</t>
  </si>
  <si>
    <t>RW2</t>
  </si>
  <si>
    <t>CR-Z Hybrid</t>
  </si>
  <si>
    <t>ZF1</t>
  </si>
  <si>
    <t>Element</t>
  </si>
  <si>
    <t>CBA-YH2</t>
  </si>
  <si>
    <t>YH286</t>
  </si>
  <si>
    <t>Fit</t>
  </si>
  <si>
    <t>GD1</t>
  </si>
  <si>
    <t>GE8H3</t>
  </si>
  <si>
    <t>GP5</t>
  </si>
  <si>
    <t>HR-V2WD</t>
  </si>
  <si>
    <t>RU5</t>
  </si>
  <si>
    <t>ZE2</t>
  </si>
  <si>
    <t>Legend</t>
  </si>
  <si>
    <t>1K</t>
  </si>
  <si>
    <t>KB1</t>
  </si>
  <si>
    <t>KB2</t>
  </si>
  <si>
    <t>KC1</t>
  </si>
  <si>
    <t>N-BOX</t>
  </si>
  <si>
    <t>DBA-JF1</t>
  </si>
  <si>
    <t>JF1</t>
  </si>
  <si>
    <t>N-ONE</t>
  </si>
  <si>
    <t>DBA-JG1</t>
  </si>
  <si>
    <t>JG1</t>
  </si>
  <si>
    <t>EX-L</t>
  </si>
  <si>
    <t>RB1</t>
  </si>
  <si>
    <t>RL3</t>
  </si>
  <si>
    <t>RL387</t>
  </si>
  <si>
    <t>RL388</t>
  </si>
  <si>
    <t>RL3H7</t>
  </si>
  <si>
    <t>RL5</t>
  </si>
  <si>
    <t>RL6</t>
  </si>
  <si>
    <t>RL6H9</t>
  </si>
  <si>
    <t>Odyssey Touring</t>
  </si>
  <si>
    <t>Touring</t>
  </si>
  <si>
    <t>YF1</t>
  </si>
  <si>
    <t>YF185</t>
  </si>
  <si>
    <t>YF4</t>
  </si>
  <si>
    <t>YF6</t>
  </si>
  <si>
    <t>S2000</t>
  </si>
  <si>
    <t>AP1</t>
  </si>
  <si>
    <t>AP214</t>
  </si>
  <si>
    <t>LA-AP1</t>
  </si>
  <si>
    <t>S660</t>
  </si>
  <si>
    <t>DBA-JW5</t>
  </si>
  <si>
    <t>JW5</t>
  </si>
  <si>
    <t>HUMMER</t>
  </si>
  <si>
    <t>Hummer H3</t>
  </si>
  <si>
    <t>Hummer</t>
  </si>
  <si>
    <t>H2</t>
  </si>
  <si>
    <t>Hummer H2</t>
  </si>
  <si>
    <t>GN</t>
  </si>
  <si>
    <t>GN022</t>
  </si>
  <si>
    <t>GN228</t>
  </si>
  <si>
    <t>GN22U</t>
  </si>
  <si>
    <t>GN238</t>
  </si>
  <si>
    <t>GN23U</t>
  </si>
  <si>
    <t>GN732</t>
  </si>
  <si>
    <t>GN83</t>
  </si>
  <si>
    <t>GN832</t>
  </si>
  <si>
    <t>N23</t>
  </si>
  <si>
    <t>DN136</t>
  </si>
  <si>
    <t>DN13E</t>
  </si>
  <si>
    <t>EN13E</t>
  </si>
  <si>
    <t>EN13L</t>
  </si>
  <si>
    <t>EN43E</t>
  </si>
  <si>
    <t>HUMMER</t>
    <phoneticPr fontId="0" type="noConversion"/>
  </si>
  <si>
    <t>H3</t>
  </si>
  <si>
    <t>MNGEE</t>
  </si>
  <si>
    <t>MNJEE</t>
  </si>
  <si>
    <t>T345F</t>
  </si>
  <si>
    <t>ISUZU</t>
  </si>
  <si>
    <t>Bellett 1600</t>
  </si>
  <si>
    <t>Bellett Gemini 1600</t>
  </si>
  <si>
    <t>Florian 1800</t>
  </si>
  <si>
    <t>Rodeo</t>
  </si>
  <si>
    <t>JAGUAR</t>
  </si>
  <si>
    <t>F-TYPE</t>
  </si>
  <si>
    <t>3.0SCCOUPES</t>
  </si>
  <si>
    <t>I-PACE EV400</t>
  </si>
  <si>
    <t>DH</t>
  </si>
  <si>
    <t>I-PACE HSE</t>
  </si>
  <si>
    <t>I-PACE S</t>
  </si>
  <si>
    <t>I-PACE SE</t>
  </si>
  <si>
    <t>2.1X-TYPE</t>
  </si>
  <si>
    <t>2.5X-TYPE</t>
  </si>
  <si>
    <t>3.0 Stype</t>
  </si>
  <si>
    <t>4.0 Sedan 4Door</t>
  </si>
  <si>
    <t>4.0 Sovereign</t>
  </si>
  <si>
    <t>4.2</t>
  </si>
  <si>
    <t>Daimler</t>
  </si>
  <si>
    <t>Daimler 4.0</t>
  </si>
  <si>
    <t>Daimler-6</t>
  </si>
  <si>
    <t>E-PACE</t>
  </si>
  <si>
    <t>E-PACE D180</t>
    <phoneticPr fontId="3" type="noConversion"/>
  </si>
  <si>
    <t>E-PACE HSE</t>
  </si>
  <si>
    <t>E-PACE P250</t>
    <phoneticPr fontId="3" type="noConversion"/>
  </si>
  <si>
    <t>E-PACE R-Dynamic SE(P250)</t>
  </si>
  <si>
    <t>E-PACE S</t>
  </si>
  <si>
    <t>E-PACE S(D180)</t>
  </si>
  <si>
    <t>E-PACE S(P250)</t>
  </si>
  <si>
    <t>E-PACE SE</t>
  </si>
  <si>
    <t>E-PACE SE(D180)</t>
  </si>
  <si>
    <t>E-PACE SE(P250)</t>
  </si>
  <si>
    <t>F-PACE 2.0D AWD</t>
  </si>
  <si>
    <t>F-PACE 3.5T AWD</t>
  </si>
  <si>
    <t>F-PACE 5.0SC SVR</t>
    <phoneticPr fontId="3" type="noConversion"/>
  </si>
  <si>
    <t>F-PACE FIRSTEDITIONS AWD</t>
  </si>
  <si>
    <t>F-PACE PORTFOLIO</t>
  </si>
  <si>
    <t>F-PACE Portfolio(20d)</t>
  </si>
  <si>
    <t>F-PACE PRESTIGE</t>
  </si>
  <si>
    <t>F-PACE Prestige(20d)</t>
  </si>
  <si>
    <t>F-PACE R-SPORT</t>
  </si>
  <si>
    <t>F-PACE R-Sport(20d)</t>
  </si>
  <si>
    <t>F-PACE S</t>
  </si>
  <si>
    <t>F-PACE S AWD</t>
  </si>
  <si>
    <t>F-PACE S(30d)</t>
  </si>
  <si>
    <t>F-TYPE 3.0 Convertible SC</t>
  </si>
  <si>
    <t>F-TYPE 3.0 Convertible SCS</t>
  </si>
  <si>
    <t>F-TYPE 3.0 Coupe SC</t>
  </si>
  <si>
    <t>F-TYPE 3.0 Coupe SCS</t>
  </si>
  <si>
    <t>F-TYPE 3.0SC Convertible</t>
  </si>
  <si>
    <t>F-TYPE 3.0SC Coupe</t>
  </si>
  <si>
    <t>F-TYPE 5.0 Convertible SCS</t>
  </si>
  <si>
    <t>F-TYPE 5.0 Coupe SCR</t>
  </si>
  <si>
    <t>F-TYPE 5.0SC SVRConvertible)</t>
  </si>
  <si>
    <t>F-TYPE 5.0SC SVRCoupe)</t>
  </si>
  <si>
    <t>F-TYPE Convertible(P300)</t>
  </si>
  <si>
    <t>F-TYPE Coupe(P300)</t>
  </si>
  <si>
    <t>F-TYPE R-Dynamic(Convertible)(P380)</t>
  </si>
  <si>
    <t>F-TYPE R-Dynamic(Coupe)(P380)</t>
  </si>
  <si>
    <t>F-TYPE S3.0SC Convertible</t>
  </si>
  <si>
    <t>F-TYPE S3.0SC Coupe</t>
  </si>
  <si>
    <t>F-TYPE SVRConvertible)(P575)</t>
  </si>
  <si>
    <t>F-TYPE SVRCoupe)(P575)</t>
  </si>
  <si>
    <t>F-TYPE V6 3.0 CONVERTIBLE SC(340PS)</t>
  </si>
  <si>
    <t>F-TYPE V6 3.0 CONVERTIBLE SC(380PS)</t>
  </si>
  <si>
    <t>F-TYPE V6 3.0 CONVERTIBLE SC(380PS, BRITISCH)</t>
  </si>
  <si>
    <t>F-TYPE V6 3.0SC COUPE AS C/T(340PS)</t>
  </si>
  <si>
    <t>F-TYPE V6 3.0SC COUPE SC A/T(380PS)</t>
  </si>
  <si>
    <t>F-TYPE V6 3.0SC COUPE SC A/T(S,BRITISCH)</t>
  </si>
  <si>
    <t>F-TYPE V6 3.0SC COUPE SC M/T(340PS)</t>
  </si>
  <si>
    <t>F-TYPE V6 3.0SC COUPE SC M/T(380PS)</t>
  </si>
  <si>
    <t>F-TYPE V8 5.0 CONVERTIBLE SC(550PS)</t>
  </si>
  <si>
    <t>F-TYPE V8 5.0 CONVERTIBLE SC(575PS)</t>
  </si>
  <si>
    <t>F-TYPE V8 5.0SC COUPE SC(550PS)</t>
  </si>
  <si>
    <t>F-TYPE V8 5.0SC COUPE SC(575PS)</t>
  </si>
  <si>
    <t>F-TYPE V8 R 5.0SC Coupe</t>
  </si>
  <si>
    <t>F-TYPE V8 S 5.0SC Convertible</t>
  </si>
  <si>
    <t>I-PACE EV400 First Edition</t>
  </si>
  <si>
    <t>I-PACE EV400 HSE</t>
  </si>
  <si>
    <t>I-PACE EV400 SE</t>
  </si>
  <si>
    <t>New S-Type 2.5</t>
  </si>
  <si>
    <t>New S-Type 3.0</t>
  </si>
  <si>
    <t>New XK 5.0 NA Convertible</t>
  </si>
  <si>
    <t>New XK 5.0 NA Coupe</t>
  </si>
  <si>
    <t>New XK R5.0 SC Convertible</t>
  </si>
  <si>
    <t>New XK R5.0 SC Coupe</t>
  </si>
  <si>
    <t>Sovereign</t>
  </si>
  <si>
    <t>Sovereign LWB</t>
  </si>
  <si>
    <t>Sovereign SWB</t>
  </si>
  <si>
    <t>S-Type 2.5</t>
  </si>
  <si>
    <t>S-Type 2.7D</t>
  </si>
  <si>
    <t>S-Type 3.0</t>
  </si>
  <si>
    <t>XE 2.0D</t>
  </si>
  <si>
    <t>XE 2.0DAWD</t>
  </si>
  <si>
    <t>XE 2.0T</t>
  </si>
  <si>
    <t>XE PORTFOLIO</t>
  </si>
  <si>
    <t>XE Portfolio(20d AWD)</t>
  </si>
  <si>
    <t>XE Portfolio(20d)</t>
  </si>
  <si>
    <t>XE PRESTIGE</t>
  </si>
  <si>
    <t>XE Prestige(20d AWD)</t>
  </si>
  <si>
    <t>XE Prestige(20d)</t>
  </si>
  <si>
    <t>XE Prestige(20t)</t>
  </si>
  <si>
    <t>XE PURE</t>
  </si>
  <si>
    <t>XE R-SPORT</t>
  </si>
  <si>
    <t>XE R-Sport(20d)</t>
  </si>
  <si>
    <t>XE S</t>
  </si>
  <si>
    <t>XE S(3.0 SC AWD)</t>
  </si>
  <si>
    <t>XF 2.0</t>
  </si>
  <si>
    <t>XF 2.0D</t>
  </si>
  <si>
    <t>XF 2.0D AWD</t>
  </si>
  <si>
    <t>XF 2.0P Premium Luxury</t>
  </si>
  <si>
    <t>XF 2.2D</t>
  </si>
  <si>
    <t>XF 2.2D Premium Luxury</t>
  </si>
  <si>
    <t>XF 2.5T</t>
  </si>
  <si>
    <t>XF 2.7 Diesel(Premium)</t>
  </si>
  <si>
    <t>XF 2.7 DLuxury</t>
  </si>
  <si>
    <t>XF 2.7D</t>
  </si>
  <si>
    <t>XF 3.0 SC</t>
  </si>
  <si>
    <t>XF 3.0 SC AWD</t>
  </si>
  <si>
    <t>XF 3.0D</t>
  </si>
  <si>
    <t>XF 3.0D Luxury</t>
  </si>
  <si>
    <t>XF 3.0D P</t>
  </si>
  <si>
    <t>XF 3.0D Premium</t>
  </si>
  <si>
    <t>XF 3.0D S</t>
  </si>
  <si>
    <t>XF 3.0D S Premium</t>
  </si>
  <si>
    <t>XF 3.0T D V6 L</t>
  </si>
  <si>
    <t>XF 3.0T D V6 P</t>
  </si>
  <si>
    <t>XF 3.0T D V6 PS</t>
  </si>
  <si>
    <t>XF 3.5T AWD</t>
  </si>
  <si>
    <t>XF 30t AWD</t>
    <phoneticPr fontId="3" type="noConversion"/>
  </si>
  <si>
    <t>XF 35t</t>
    <phoneticPr fontId="3" type="noConversion"/>
  </si>
  <si>
    <t>XF 5.0</t>
  </si>
  <si>
    <t>XF 5.0 P V8 SC</t>
  </si>
  <si>
    <t>XF 5.0 SCR</t>
  </si>
  <si>
    <t>XF 5.0 SCR S</t>
  </si>
  <si>
    <t>XF PORTFOLIO</t>
  </si>
  <si>
    <t>XF Portfolio(20d AWD)</t>
  </si>
  <si>
    <t>XF Portfolio(20d)</t>
  </si>
  <si>
    <t>XF Portfolio(25t)</t>
  </si>
  <si>
    <t>XF Portfolio25t AWD)</t>
  </si>
  <si>
    <t>XF PRESTIGE</t>
  </si>
  <si>
    <t>XF Prestige(20d AWD)</t>
  </si>
  <si>
    <t>XF Prestige(20d)</t>
  </si>
  <si>
    <t>XF Prestige(25t AWD)</t>
  </si>
  <si>
    <t>XF Prestige(25t)</t>
  </si>
  <si>
    <t>XF R</t>
  </si>
  <si>
    <t>XF R-S</t>
  </si>
  <si>
    <t>XF R-SPORT</t>
  </si>
  <si>
    <t>XF S</t>
  </si>
  <si>
    <t>XF S AWD</t>
  </si>
  <si>
    <t>XF S V8</t>
  </si>
  <si>
    <t>XF S V8 4.2 S/C</t>
  </si>
  <si>
    <t>XF S(3.0 SC AWD)</t>
  </si>
  <si>
    <t>XJ 2.0 LWB</t>
  </si>
  <si>
    <t>XJ 2.0 SWB</t>
  </si>
  <si>
    <t>XJ 2.0 TDI 4 SWB</t>
  </si>
  <si>
    <t>XJ 2.7D LWB</t>
  </si>
  <si>
    <t>XJ 2.7D SWB</t>
  </si>
  <si>
    <t>XJ 2.7TD LWB</t>
  </si>
  <si>
    <t>XJ 2.7TD LWB LE</t>
  </si>
  <si>
    <t>XJ 2.7TD SWB</t>
  </si>
  <si>
    <t>XJ 2.7TD SWB LE</t>
  </si>
  <si>
    <t>XJ 3.0</t>
  </si>
  <si>
    <t>XJ 3.0D LWB</t>
  </si>
  <si>
    <t>XJ 3.0D SWB</t>
  </si>
  <si>
    <t>XJ 3.0SC AWD LWB Portfolio</t>
  </si>
  <si>
    <t>XJ 3.0SC LWB</t>
  </si>
  <si>
    <t>XJ 3.0SC LWB AWD</t>
  </si>
  <si>
    <t>XJ 3.0SC SWB</t>
  </si>
  <si>
    <t>XJ 3.0SC V6 LWB</t>
  </si>
  <si>
    <t>XJ 3.0SC V6 LWB AWD</t>
  </si>
  <si>
    <t>XJ 3.0SC V6 SWB</t>
  </si>
  <si>
    <t>XJ 3.0SC V6 SWB AWD</t>
  </si>
  <si>
    <t>XJ 3.0TD V6 LWB</t>
  </si>
  <si>
    <t>XJ 3.0TD V6 SWB</t>
  </si>
  <si>
    <t>XJ 5.0 LWB</t>
  </si>
  <si>
    <t>XJ 5.0 LWB Portfolio</t>
  </si>
  <si>
    <t>XJ 5.0SC LWB</t>
  </si>
  <si>
    <t>XJ 5.0SC SWB</t>
  </si>
  <si>
    <t>XJ 5.0SC V8 LWB</t>
  </si>
  <si>
    <t>XJ 5.0SC V8 SWB</t>
  </si>
  <si>
    <t>XJ 63.0</t>
  </si>
  <si>
    <t>XJ 63.2</t>
  </si>
  <si>
    <t>XJ 64.0</t>
  </si>
  <si>
    <t>XJ 64.0(Bench)</t>
  </si>
  <si>
    <t>XJ 64.0(Power)</t>
  </si>
  <si>
    <t>XJ 8</t>
  </si>
  <si>
    <t>XJ 83.2</t>
  </si>
  <si>
    <t>XJ 83.5</t>
  </si>
  <si>
    <t>XJ 83.5 LWB</t>
  </si>
  <si>
    <t>XJ 84.2</t>
  </si>
  <si>
    <t>XJ 84.2 LWB</t>
  </si>
  <si>
    <t>XJ Daimler</t>
  </si>
  <si>
    <t>XJ LWB AUTO BIOGRAPHY</t>
  </si>
  <si>
    <t>XJ LWB PORTFOLIO</t>
  </si>
  <si>
    <t>XJ LWB PREMIUM LUXURY</t>
  </si>
  <si>
    <t>XJ LWB XJ 50</t>
  </si>
  <si>
    <t>XJ PortfolioLWB)(3.0SC AWD)</t>
  </si>
  <si>
    <t>XJ Premium LuxuryLWB)(3.0D)</t>
  </si>
  <si>
    <t>XJ Premium LuxurySWB)(3.0D)</t>
  </si>
  <si>
    <t>XJ R</t>
  </si>
  <si>
    <t>XJ R 3.5 LWB</t>
  </si>
  <si>
    <t>XJ R 4.2 LWB</t>
  </si>
  <si>
    <t>XJ R 5.0 SC SWB</t>
  </si>
  <si>
    <t>XJ S V8</t>
  </si>
  <si>
    <t>XJ S V8 LWB</t>
  </si>
  <si>
    <t>XJ S V8 Portfolio</t>
  </si>
  <si>
    <t>XJ Super V8</t>
  </si>
  <si>
    <t>XJ SWB PREMIUM LUXURY</t>
  </si>
  <si>
    <t>XJ SWB R-SPORT</t>
  </si>
  <si>
    <t>XJ SWB XJ 50</t>
  </si>
  <si>
    <t>XJ XJ50(LWD)(3.0D)</t>
  </si>
  <si>
    <t>XK 5.0 NA Convertible</t>
  </si>
  <si>
    <t>XK 5.0 NA Coupe</t>
  </si>
  <si>
    <t>XK 5.0 R-S Convertible</t>
  </si>
  <si>
    <t>XK 5.0 R-S Coupe</t>
  </si>
  <si>
    <t>XK8</t>
  </si>
  <si>
    <t>XK8 4.2 Convertible</t>
  </si>
  <si>
    <t>XK8 4.2 Coupe</t>
  </si>
  <si>
    <t>XK8 Convertible</t>
  </si>
  <si>
    <t>XK8 Coupe</t>
  </si>
  <si>
    <t>XKR 5.0 SC Convertible</t>
  </si>
  <si>
    <t>XKR 5.0 SC Coupe</t>
  </si>
  <si>
    <t>XKR Convertible</t>
  </si>
  <si>
    <t>XKR Coupe</t>
  </si>
  <si>
    <t>X-TYPE</t>
  </si>
  <si>
    <t>X-TYPE 2.1</t>
  </si>
  <si>
    <t>X-TYPE 2.2 TD4</t>
  </si>
  <si>
    <t>X-TYPE 2.2D</t>
  </si>
  <si>
    <t>X-TYPE 2.5</t>
  </si>
  <si>
    <t>X-TYPE 3.0</t>
  </si>
  <si>
    <t>X-TYPE 3.0 Sport</t>
  </si>
  <si>
    <t>3</t>
  </si>
  <si>
    <t>SOVEREIGN</t>
  </si>
  <si>
    <t>3.5</t>
  </si>
  <si>
    <t>XJ8</t>
  </si>
  <si>
    <t>XJR-SWB</t>
  </si>
  <si>
    <t>4.2 DAIMLER</t>
  </si>
  <si>
    <t>DAIMLER</t>
  </si>
  <si>
    <t>4.2 DAIMLER 4</t>
  </si>
  <si>
    <t>DAIMLER4</t>
  </si>
  <si>
    <t>4.2 SOVEREIGN</t>
  </si>
  <si>
    <t>4.2 SUPERV 8</t>
  </si>
  <si>
    <t>SUPERV8</t>
  </si>
  <si>
    <t>E-PACE P250</t>
  </si>
  <si>
    <t>P250 AWD</t>
  </si>
  <si>
    <t>F-PACE 20 d</t>
  </si>
  <si>
    <t>20d AWD</t>
  </si>
  <si>
    <t>F-PACE 20 d AWD</t>
  </si>
  <si>
    <t>F-PACE 30d</t>
  </si>
  <si>
    <t>30d AWD</t>
  </si>
  <si>
    <t>F-PACE 30t</t>
    <phoneticPr fontId="3" type="noConversion"/>
  </si>
  <si>
    <t>DC</t>
  </si>
  <si>
    <t>F-PACE 35 t</t>
  </si>
  <si>
    <t>35tAWD</t>
  </si>
  <si>
    <t>F-PACE P250</t>
  </si>
  <si>
    <t>P250AWD</t>
  </si>
  <si>
    <t>3.0SCCONV</t>
    <phoneticPr fontId="0" type="noConversion"/>
  </si>
  <si>
    <t>3.0SCCONVS</t>
  </si>
  <si>
    <t>3.0SCCONVSAWD</t>
  </si>
  <si>
    <t>3.0SCCOUPE</t>
  </si>
  <si>
    <t>3.0SCCOUPESAWD</t>
  </si>
  <si>
    <t>3.0SCCOUPESMT</t>
  </si>
  <si>
    <t>30SCCONV</t>
  </si>
  <si>
    <t>30SCCONVS</t>
  </si>
  <si>
    <t>30SCCOUPE</t>
  </si>
  <si>
    <t>30SCCOUPES</t>
  </si>
  <si>
    <t>30SCCOUPESAWD</t>
  </si>
  <si>
    <t>5.0SCConvertibleProject7</t>
  </si>
  <si>
    <t>5.0SCCONVRAWD</t>
  </si>
  <si>
    <t>5.0SCCONVS</t>
  </si>
  <si>
    <t>5.0SCCOUPER</t>
  </si>
  <si>
    <t>5.0SCCOUPERAWD</t>
  </si>
  <si>
    <t>5.0SCSVRCONV</t>
  </si>
  <si>
    <t>JAGUAR</t>
    <phoneticPr fontId="0" type="noConversion"/>
  </si>
  <si>
    <t>F-TYPE</t>
    <phoneticPr fontId="0" type="noConversion"/>
  </si>
  <si>
    <t>WJ6FV</t>
  </si>
  <si>
    <t xml:space="preserve">F-TYPE </t>
  </si>
  <si>
    <t>5.0SCSVRCOUPE</t>
  </si>
  <si>
    <t>F-TYPE P300 Convertible</t>
  </si>
  <si>
    <t>QQ6</t>
  </si>
  <si>
    <t>F-TYPE P300 Coupe</t>
  </si>
  <si>
    <t>F-TYPE P380</t>
  </si>
  <si>
    <t>3.0SC CONV S</t>
  </si>
  <si>
    <t>3.0SC COUPE S</t>
  </si>
  <si>
    <t>F-TYPE S</t>
  </si>
  <si>
    <t>WA6FC</t>
  </si>
  <si>
    <t>F-TYPE SVR</t>
  </si>
  <si>
    <t>5.0SC SVR CONV</t>
  </si>
  <si>
    <t>F-Type SVR Coupe</t>
  </si>
  <si>
    <t>AD</t>
  </si>
  <si>
    <t>S-TYPE 2.7 D</t>
  </si>
  <si>
    <t>S-TYPE2.7D</t>
  </si>
  <si>
    <t>JA</t>
  </si>
  <si>
    <t>XE 20D</t>
  </si>
  <si>
    <t>XE 20d</t>
  </si>
  <si>
    <t>JAAWD</t>
  </si>
  <si>
    <t>XE 20t</t>
  </si>
  <si>
    <t>XE 3.0SC</t>
  </si>
  <si>
    <t>XE 3.0SC S</t>
  </si>
  <si>
    <t>XF 2.0 GTDI</t>
  </si>
  <si>
    <t>XF2.0GTDI</t>
  </si>
  <si>
    <t>XF2.0GTDIPREMIUM</t>
  </si>
  <si>
    <t>XF 2.0d</t>
  </si>
  <si>
    <t>XF2.0d</t>
  </si>
  <si>
    <t>XF2.0dAWD</t>
  </si>
  <si>
    <t>XF 2.0GTDI</t>
  </si>
  <si>
    <t>XF 2.0GTDI PREMIUM</t>
  </si>
  <si>
    <t>XF 2.2D PREMIUM</t>
  </si>
  <si>
    <t>XF2.2D</t>
  </si>
  <si>
    <t>XF2.2DLUXURY</t>
  </si>
  <si>
    <t>XF2.2DPREMIUM</t>
  </si>
  <si>
    <t>XF2.7D</t>
  </si>
  <si>
    <t>XF 20d</t>
  </si>
  <si>
    <t>XF 20d AWD</t>
  </si>
  <si>
    <t>XF20d</t>
  </si>
  <si>
    <t>XF20dAWD</t>
  </si>
  <si>
    <t>XF 25t</t>
  </si>
  <si>
    <t>JB</t>
  </si>
  <si>
    <t>XF25t</t>
  </si>
  <si>
    <t>XF 25t AWD</t>
  </si>
  <si>
    <t>XF 3.0 DS</t>
  </si>
  <si>
    <t>XF3.0DSPREMIUM</t>
  </si>
  <si>
    <t>XF3.0SC</t>
  </si>
  <si>
    <t>XF3.0SCAWD</t>
  </si>
  <si>
    <t>XF 3.0d</t>
  </si>
  <si>
    <t>XF3.0d</t>
  </si>
  <si>
    <t>XF3.0DLUXURY</t>
  </si>
  <si>
    <t>XF3.0DPREMIUM</t>
  </si>
  <si>
    <t>XF 3.0SC</t>
  </si>
  <si>
    <t>XF 3.0SC AWD</t>
  </si>
  <si>
    <t>XF 30d</t>
  </si>
  <si>
    <t>XF30d</t>
  </si>
  <si>
    <t>XF 35t</t>
  </si>
  <si>
    <t>XF35tAWD</t>
  </si>
  <si>
    <t>XF35tSAWD</t>
  </si>
  <si>
    <t>XF 4.2</t>
  </si>
  <si>
    <t>J05HA</t>
  </si>
  <si>
    <t>XF 4.2 SC</t>
  </si>
  <si>
    <t>XF4.2SC</t>
  </si>
  <si>
    <t>XF5.0</t>
  </si>
  <si>
    <t>XF R 5.0 SC</t>
  </si>
  <si>
    <t>XFR 5.0SC</t>
  </si>
  <si>
    <t>XFR-S 5.0SC</t>
  </si>
  <si>
    <t>XJ 2.0P</t>
  </si>
  <si>
    <t>LWB</t>
  </si>
  <si>
    <t>SWB</t>
  </si>
  <si>
    <t>XJ 2.7D</t>
  </si>
  <si>
    <t>SOV-LWB</t>
  </si>
  <si>
    <t>XJ 3.0 SC</t>
  </si>
  <si>
    <t>LWB-AWD</t>
  </si>
  <si>
    <t>LWB-AWD PORTFOLIO</t>
  </si>
  <si>
    <t>XJ 3.0D</t>
  </si>
  <si>
    <t>XJ 5.0</t>
  </si>
  <si>
    <t>LWB PORTFOLIO</t>
  </si>
  <si>
    <t>XJ 5.0 SC</t>
  </si>
  <si>
    <t>LWB ULTIMATE</t>
  </si>
  <si>
    <t>XJ 6 4.0</t>
  </si>
  <si>
    <t>XJ6</t>
  </si>
  <si>
    <t>J13</t>
  </si>
  <si>
    <t>J72SA</t>
  </si>
  <si>
    <t>XJ 8 4.2</t>
  </si>
  <si>
    <t>J72SN</t>
  </si>
  <si>
    <t>J82</t>
  </si>
  <si>
    <t>XJ 8 4.2 LWB</t>
  </si>
  <si>
    <t>XJ8-LWB</t>
  </si>
  <si>
    <t>XJ R 5.0 SC</t>
  </si>
  <si>
    <t>XK 8</t>
  </si>
  <si>
    <t>XK R</t>
  </si>
  <si>
    <t>WA43C</t>
  </si>
  <si>
    <t>XK R 5.0 SC</t>
  </si>
  <si>
    <t>R-S COUP</t>
  </si>
  <si>
    <t>J51XA</t>
  </si>
  <si>
    <t>X-TYPY3.0</t>
  </si>
  <si>
    <t>Jeep Grand Cherokee</t>
  </si>
  <si>
    <t>WK</t>
  </si>
  <si>
    <t>Jeep Renegade</t>
    <phoneticPr fontId="3" type="noConversion"/>
  </si>
  <si>
    <t>BV</t>
  </si>
  <si>
    <t>Jeep Wrangler 3.6</t>
  </si>
  <si>
    <t>JK72</t>
  </si>
  <si>
    <t>Jeep Wrangler Rubicon</t>
  </si>
  <si>
    <t>JKJS74</t>
  </si>
  <si>
    <t>Cherokee Longitude</t>
  </si>
  <si>
    <t>Cherokee Longitude High</t>
  </si>
  <si>
    <t>Compass Limited</t>
  </si>
  <si>
    <t>Compass Longitude</t>
  </si>
  <si>
    <t>Grand Cherokee(3.0L) Limited</t>
  </si>
  <si>
    <t>Grand Cherokee(3.0L) Overland</t>
  </si>
  <si>
    <t>Grand Cherokee(3.0L) Summit</t>
  </si>
  <si>
    <t>Grand Cherokee(3.6L) Limited</t>
  </si>
  <si>
    <t>Grand Cherokee(3.6L) Overland</t>
  </si>
  <si>
    <t>Jeep Cherokee</t>
  </si>
  <si>
    <t>Jeep Cherokee 2.0 Diesel</t>
  </si>
  <si>
    <t>Jeep Cherokee 2.4</t>
  </si>
  <si>
    <t>Jeep Cherokee 2.4 AWD</t>
    <phoneticPr fontId="3" type="noConversion"/>
  </si>
  <si>
    <t>Jeep Cherokee 2.4 FWD</t>
    <phoneticPr fontId="3" type="noConversion"/>
  </si>
  <si>
    <t>Jeep Cherokee 2.5L</t>
  </si>
  <si>
    <t>Jeep Cherokee 2.7L Disel</t>
  </si>
  <si>
    <t>Jeep Cherokee 2.8 CRD</t>
  </si>
  <si>
    <t>Jeep Cherokee 2.8 Diesel</t>
  </si>
  <si>
    <t>Jeep Cherokee 3.0</t>
  </si>
  <si>
    <t>Jeep Cherokee 3.0 Diesel</t>
  </si>
  <si>
    <t>Jeep Cherokee 3.0S W/O</t>
  </si>
  <si>
    <t>Jeep Cherokee 3.0S WITH</t>
  </si>
  <si>
    <t>Jeep Cherokee 3.2</t>
    <phoneticPr fontId="3" type="noConversion"/>
  </si>
  <si>
    <t>Jeep Cherokee 3.7</t>
  </si>
  <si>
    <t>Jeep Cherokee 3.7L</t>
  </si>
  <si>
    <t>Jeep Cherokee 4.7 Limited</t>
  </si>
  <si>
    <t>Jeep Cherokee 4.7L</t>
  </si>
  <si>
    <t>Jeep Cherokee Base(XJ)</t>
  </si>
  <si>
    <t>Jeep Cherokee Limited 5.7 HEMI</t>
  </si>
  <si>
    <t>Jeep Cherokee Orchis</t>
  </si>
  <si>
    <t>Jeep Cherokee SE</t>
  </si>
  <si>
    <t>Jeep Cherokee S-Limited 3.0 Diesel</t>
  </si>
  <si>
    <t>Jeep CherokeeㅣLaredo</t>
  </si>
  <si>
    <t>Jeep Commander 3.0 CRD</t>
  </si>
  <si>
    <t>Jeep Commander 3.0 Diesel</t>
  </si>
  <si>
    <t>Jeep Commander Overland 3.0 Diesel</t>
  </si>
  <si>
    <t>Jeep Compass</t>
  </si>
  <si>
    <t>Jeep Compass S-Limited</t>
  </si>
  <si>
    <t>Jeep Compass Sport</t>
  </si>
  <si>
    <t>Jeep Grand Cherokee 2.7</t>
  </si>
  <si>
    <t>Jeep Grand Cherokee 2.7 CRD</t>
  </si>
  <si>
    <t>Jeep Grand Cherokee 2.7 Diesel</t>
  </si>
  <si>
    <t>Jeep Grand Cherokee 3.0 CRD</t>
  </si>
  <si>
    <t>Jeep Grand Cherokee 3.0 Diesel</t>
  </si>
  <si>
    <t>Jeep Grand Cherokee 3.6</t>
  </si>
  <si>
    <t>Jeep Grand Cherokee 4.0L LRD</t>
  </si>
  <si>
    <t>Jeep Grand Cherokee 4.7</t>
  </si>
  <si>
    <t>Jeep Grand Cherokee 4.7L Limited</t>
  </si>
  <si>
    <t>Jeep Grand Cherokee 5.7</t>
  </si>
  <si>
    <t>Jeep Grand Cherokee Laredo 4.0L LRD</t>
  </si>
  <si>
    <t>Jeep Grand Cherokee LTD</t>
  </si>
  <si>
    <t>Jeep Grand Cherokee SRT</t>
  </si>
  <si>
    <t>Jeep Grand Cherokee V6 4.0</t>
  </si>
  <si>
    <t>Jeep Renegade 1.6</t>
    <phoneticPr fontId="3" type="noConversion"/>
  </si>
  <si>
    <t xml:space="preserve">Jeep Wrangler </t>
  </si>
  <si>
    <t>Jeep Wrangler 4.0L</t>
  </si>
  <si>
    <t>Jeep Wrangler 4.0L Sahara</t>
  </si>
  <si>
    <t>Jeep Wrangler 95H/K</t>
  </si>
  <si>
    <t>Jeep Wrangler Base HARD-TOP</t>
  </si>
  <si>
    <t>Jeep Wrangler Base SOFT-TOP</t>
  </si>
  <si>
    <t>Jeep Wrangler Renegade HARD-TOP</t>
  </si>
  <si>
    <t>Jeep Wrangler Rubicon 2.4</t>
  </si>
  <si>
    <t>Jeep Wrangler Rubicon Unlimited</t>
  </si>
  <si>
    <t>Jeep Wrangler S</t>
  </si>
  <si>
    <t>Jeep Wrangler Saham</t>
  </si>
  <si>
    <t>Jeep Wrangler Sahara</t>
  </si>
  <si>
    <t>Jeep Wrangler Sahara HARD-TOP</t>
  </si>
  <si>
    <t>Jeep Wrangler Sahara Unlimited</t>
  </si>
  <si>
    <t>Jeep Wrangler Sport</t>
  </si>
  <si>
    <t>Jeep Wrangler YJ</t>
  </si>
  <si>
    <t>Jeep Wrangler YT</t>
  </si>
  <si>
    <t>Renegade(2.0L) Limited</t>
  </si>
  <si>
    <t>Renegade(2.0L) Longitude</t>
  </si>
  <si>
    <t>Renegade(2.0L) Trailhawk®</t>
  </si>
  <si>
    <t>Renegade(2.4L) Longitude</t>
  </si>
  <si>
    <t>Renegade(2.4L) Longitude High</t>
  </si>
  <si>
    <t>Wrangler</t>
  </si>
  <si>
    <t>Wrangler 2.5L</t>
  </si>
  <si>
    <t>Wrangler 4.0L</t>
  </si>
  <si>
    <t>Wrangler 4.0L Sahara</t>
  </si>
  <si>
    <t>Wrangler Overland 4-Door</t>
  </si>
  <si>
    <t>Wrangler Rubicon 4-Door</t>
  </si>
  <si>
    <t>Wrangler Rubicon 4-Door High</t>
  </si>
  <si>
    <t>Wrangler Rubicon Power Top 4-Door</t>
  </si>
  <si>
    <t>Wrangler Sahara 4-Door</t>
  </si>
  <si>
    <t>Wrangler Sport 4-Door</t>
  </si>
  <si>
    <t>KL</t>
  </si>
  <si>
    <t>Jeep Cherokee 2.2</t>
    <phoneticPr fontId="3" type="noConversion"/>
  </si>
  <si>
    <t>Jeep Commander</t>
  </si>
  <si>
    <t>XH</t>
  </si>
  <si>
    <t>MK</t>
  </si>
  <si>
    <t>Jeep Compass 2.4</t>
  </si>
  <si>
    <t>MP</t>
  </si>
  <si>
    <t>RJFN9</t>
  </si>
  <si>
    <t>WH</t>
  </si>
  <si>
    <t>WJ</t>
  </si>
  <si>
    <t>Jeep Nitro</t>
  </si>
  <si>
    <t>Jeep Patriot</t>
  </si>
  <si>
    <t>PK</t>
  </si>
  <si>
    <t>Jeep Renegade</t>
  </si>
  <si>
    <t>JEEP</t>
    <phoneticPr fontId="0" type="noConversion"/>
  </si>
  <si>
    <t>CJBBT</t>
  </si>
  <si>
    <t>Jeep Renegade 2.4</t>
    <phoneticPr fontId="3" type="noConversion"/>
  </si>
  <si>
    <t>Jeep Renegade 2.4</t>
  </si>
  <si>
    <t>Jeep Renegade 2.4 AWD</t>
  </si>
  <si>
    <t>Jeep Wrangler</t>
  </si>
  <si>
    <t>BJWFG</t>
  </si>
  <si>
    <t>JK74</t>
  </si>
  <si>
    <t>Jeep Wrangler 2.8</t>
  </si>
  <si>
    <t>Jeep Wrangler 3.6 Rubicon</t>
  </si>
  <si>
    <t>Jeep Wrangler 3.6 Sahara</t>
  </si>
  <si>
    <t>Jeep Wrangler 3.6 Sport</t>
  </si>
  <si>
    <t>HJWFG</t>
  </si>
  <si>
    <t>HJXFG</t>
  </si>
  <si>
    <t>JL72</t>
  </si>
  <si>
    <t>JL74</t>
  </si>
  <si>
    <t>RUBICON</t>
    <phoneticPr fontId="0" type="noConversion"/>
  </si>
  <si>
    <t>HJXCG</t>
  </si>
  <si>
    <t>LAMBORGHINI</t>
  </si>
  <si>
    <t>Aventador LP700-4</t>
  </si>
  <si>
    <t>Aventador Roadstar LP700-4</t>
  </si>
  <si>
    <t>LAMBORGHINI</t>
    <phoneticPr fontId="3" type="noConversion"/>
  </si>
  <si>
    <t>Aventador S Coupe</t>
  </si>
  <si>
    <t>Aventador S Roadster</t>
  </si>
  <si>
    <t>Aventador SV LP750-4 Super Veloce</t>
  </si>
  <si>
    <t>Aventador SVJ Coupe</t>
  </si>
  <si>
    <t>Aventador SVJ Roadster</t>
  </si>
  <si>
    <t>Gallardo Bicolore LP560-4</t>
  </si>
  <si>
    <t>Gallardo LP550-2</t>
  </si>
  <si>
    <t>Gallardo LP550-2 Valentino Balboni</t>
  </si>
  <si>
    <t>Gallardo LP560 V10</t>
  </si>
  <si>
    <t>Gallardo LP560-4</t>
  </si>
  <si>
    <t>Gallardo LP570-4</t>
  </si>
  <si>
    <t>Gallardo Spyder LP550-2</t>
  </si>
  <si>
    <t>Gallardo Spyder LP560-4</t>
  </si>
  <si>
    <t>Gallardo Spyder LP570-4</t>
  </si>
  <si>
    <t>Gallardo Tricolore LP550-2</t>
  </si>
  <si>
    <t>Huracan EVO</t>
  </si>
  <si>
    <t>Huracan V10 5.2</t>
  </si>
  <si>
    <t>Murcielago Convertible LP640 V12</t>
  </si>
  <si>
    <t>Murcielago LP670-4 Super Veloce</t>
  </si>
  <si>
    <t>Aventador</t>
  </si>
  <si>
    <t>EC1ZD</t>
  </si>
  <si>
    <t>EG4ZD</t>
  </si>
  <si>
    <t>ER1ZD</t>
  </si>
  <si>
    <t>ET3ZD</t>
  </si>
  <si>
    <t>EV4ZD</t>
  </si>
  <si>
    <t>LP740-4</t>
  </si>
  <si>
    <t>EU</t>
  </si>
  <si>
    <t>LP700-4</t>
  </si>
  <si>
    <t>Aventador LP700-4R oadster</t>
  </si>
  <si>
    <t>LAMBORGHINI</t>
    <phoneticPr fontId="0" type="noConversion"/>
  </si>
  <si>
    <t>Aventador SVJ</t>
    <phoneticPr fontId="0" type="noConversion"/>
  </si>
  <si>
    <t>EM6ZD</t>
  </si>
  <si>
    <t>EN6ZD</t>
  </si>
  <si>
    <t>Gallardo</t>
    <phoneticPr fontId="0" type="noConversion"/>
  </si>
  <si>
    <t>GE7AJ</t>
  </si>
  <si>
    <t>Gallardo Coupe</t>
  </si>
  <si>
    <t>GE</t>
  </si>
  <si>
    <t>Gallardo Spyder V10</t>
  </si>
  <si>
    <t>Gallardo Superleggera V10</t>
  </si>
  <si>
    <t>Gallardo V10</t>
  </si>
  <si>
    <t>GE12T</t>
  </si>
  <si>
    <t>GallardoL P560-4</t>
  </si>
  <si>
    <t>GallardoL P570-4 Superleggera</t>
  </si>
  <si>
    <t>Huracan</t>
  </si>
  <si>
    <t>EC1ZF</t>
  </si>
  <si>
    <t>Huracan</t>
    <phoneticPr fontId="0" type="noConversion"/>
  </si>
  <si>
    <t>EC2ZF</t>
  </si>
  <si>
    <t>ED4ZF</t>
  </si>
  <si>
    <t>ER1ZF</t>
  </si>
  <si>
    <t>Huracan EVO</t>
    <phoneticPr fontId="0" type="noConversion"/>
  </si>
  <si>
    <t>EF4ZF</t>
  </si>
  <si>
    <t>Huracan LP580-2</t>
  </si>
  <si>
    <t>724</t>
  </si>
  <si>
    <t>Huracan LP580-2 Spyder</t>
  </si>
  <si>
    <t>Huracan LP610-4</t>
  </si>
  <si>
    <t>Huracan LP610-4 Spyder</t>
  </si>
  <si>
    <t>Huracan Performante</t>
  </si>
  <si>
    <t>Huracan Performante Spyder</t>
  </si>
  <si>
    <t>HuracanEVO</t>
    <phoneticPr fontId="0" type="noConversion"/>
  </si>
  <si>
    <t>ET4ZF</t>
  </si>
  <si>
    <t>Murcielago Coupe</t>
  </si>
  <si>
    <t>BE</t>
  </si>
  <si>
    <t>Murcielago LP640 V12</t>
  </si>
  <si>
    <t>BE37S</t>
  </si>
  <si>
    <t>LP640</t>
  </si>
  <si>
    <t>Urus</t>
  </si>
  <si>
    <t>EA1ZL</t>
  </si>
  <si>
    <t>UA1ZL</t>
  </si>
  <si>
    <t>ZL</t>
  </si>
  <si>
    <t>LANCIA</t>
  </si>
  <si>
    <t>K20 AT20 VLE</t>
  </si>
  <si>
    <t>K3 AT24 VLS</t>
  </si>
  <si>
    <t>Kappa 2.0</t>
  </si>
  <si>
    <t>Kappa 3.0</t>
  </si>
  <si>
    <t>LANDROVER</t>
  </si>
  <si>
    <t>Discovery 42.7D</t>
  </si>
  <si>
    <t>LA</t>
  </si>
  <si>
    <t>Discovery Sports D150</t>
    <phoneticPr fontId="3" type="noConversion"/>
  </si>
  <si>
    <t>LC</t>
  </si>
  <si>
    <t>Discovery Sports D180</t>
    <phoneticPr fontId="3" type="noConversion"/>
  </si>
  <si>
    <t>RangeRover Evoque D150</t>
    <phoneticPr fontId="3" type="noConversion"/>
  </si>
  <si>
    <t>LZ</t>
  </si>
  <si>
    <t>RangeRover Evoque D180</t>
    <phoneticPr fontId="3" type="noConversion"/>
  </si>
  <si>
    <t>Range Rover 3.0T DV6 Hybrid</t>
  </si>
  <si>
    <t>Range Rover Sport 3.0 SD V6 Hybrid</t>
  </si>
  <si>
    <t>4.6HSE</t>
  </si>
  <si>
    <t>Defender</t>
  </si>
  <si>
    <t>Discovery 2.0</t>
  </si>
  <si>
    <t>Discovery 2.7 TD V6 HSE</t>
  </si>
  <si>
    <t>Discovery 3</t>
  </si>
  <si>
    <t>Discovery 3 V6</t>
  </si>
  <si>
    <t>Discovery 3.9</t>
  </si>
  <si>
    <t>Discovery 3.9 A/T</t>
  </si>
  <si>
    <t>Discovery 32.7 TD V6 HSE</t>
  </si>
  <si>
    <t>Discovery 32.7 V6 HSE</t>
  </si>
  <si>
    <t>Discovery 3TD V6</t>
  </si>
  <si>
    <t>Discovery 42.7 TD V6</t>
  </si>
  <si>
    <t>Discovery 42.7 TD V6 SE</t>
  </si>
  <si>
    <t>Discovery 43.0 TD V6</t>
  </si>
  <si>
    <t>Discovery 43.0 TD V6 HSE</t>
  </si>
  <si>
    <t>Discovery 45.0 TD V8</t>
  </si>
  <si>
    <t>Discovery 45.0 V8</t>
  </si>
  <si>
    <t>Discovery 45.0 V8 HSE</t>
  </si>
  <si>
    <t>Discovery Ⅱ TD5 ES</t>
  </si>
  <si>
    <t>Discovery Ⅱ TD5 S</t>
  </si>
  <si>
    <t>Discovery Ⅱ V8 ES</t>
  </si>
  <si>
    <t>Discovery Ⅱ V8 S</t>
  </si>
  <si>
    <t>Discovery Ⅱ V8i ES</t>
  </si>
  <si>
    <t>Discovery Ⅱ V8i XS</t>
  </si>
  <si>
    <t>Discovery Ⅱ V8V ES</t>
  </si>
  <si>
    <t>Discovery Ⅱ V9V S</t>
  </si>
  <si>
    <t>Discovery Ⅲ 4.0 V6 HSE</t>
  </si>
  <si>
    <t>Discovery ES</t>
  </si>
  <si>
    <t>Discovery HSE Luxury(TD6)</t>
  </si>
  <si>
    <t>Discovery HSE(TD6)</t>
  </si>
  <si>
    <t>Discovery II Td5 ES</t>
  </si>
  <si>
    <t>Discovery II TD5 S</t>
  </si>
  <si>
    <t>Discovery II TD5 XS</t>
  </si>
  <si>
    <t>Discovery II V8 ES</t>
  </si>
  <si>
    <t>Discovery II V8 S</t>
  </si>
  <si>
    <t>Discovery LHD</t>
  </si>
  <si>
    <t>Discovery MIP2000</t>
  </si>
  <si>
    <t>Discovery SD4</t>
    <phoneticPr fontId="3" type="noConversion"/>
  </si>
  <si>
    <t>Discovery SD6</t>
    <phoneticPr fontId="3" type="noConversion"/>
  </si>
  <si>
    <t>Discovery SE(SD4)</t>
  </si>
  <si>
    <t>Discovery seriesⅡ</t>
  </si>
  <si>
    <t>Discovery SeriesⅡ ES</t>
  </si>
  <si>
    <t>Discovery SeriesⅡ TD5</t>
  </si>
  <si>
    <t>Discovery SeriesⅡ Td5 ES</t>
  </si>
  <si>
    <t>Discovery SeriesⅡ Td5 XS</t>
  </si>
  <si>
    <t>Discovery SeriesⅡ V8</t>
  </si>
  <si>
    <t>Discovery SeriesⅡ V8i ES</t>
  </si>
  <si>
    <t>Discovery SeriesⅡ V8i XS</t>
  </si>
  <si>
    <t>Discovery SeriesⅡ XS</t>
  </si>
  <si>
    <t>Discovery Sport</t>
  </si>
  <si>
    <t>Discovery Sport HSE Luxury(TD4 180PS)</t>
  </si>
  <si>
    <t>Discovery Sport SE(TD4 150PS)</t>
  </si>
  <si>
    <t>Discovery Sport SE(TD4 180PS)</t>
  </si>
  <si>
    <t>Discovery V6 HSE</t>
  </si>
  <si>
    <t>Discovery V8 3.9</t>
  </si>
  <si>
    <t>Discovery XS</t>
  </si>
  <si>
    <t>Freelander 1.8 Hard Top3 Door</t>
  </si>
  <si>
    <t>Freelander 2.0D 3Door</t>
  </si>
  <si>
    <t>Freelander 2.0D 5Door</t>
  </si>
  <si>
    <t>Freelander 2.5 3Door</t>
  </si>
  <si>
    <t>Freelander 2.5 5Door</t>
  </si>
  <si>
    <t>Freelander 2i 6</t>
  </si>
  <si>
    <t>Freelander 2i 6 HSE</t>
  </si>
  <si>
    <t>Freelander 2SD4</t>
  </si>
  <si>
    <t>Freelander 2Si4</t>
  </si>
  <si>
    <t>Freelander 2TD4</t>
  </si>
  <si>
    <t>Freelander 2TD4 2.2</t>
  </si>
  <si>
    <t>Freelander 2TD4 HSE</t>
  </si>
  <si>
    <t>Freelander 3.2 PI6</t>
  </si>
  <si>
    <t>Freelander 3Door Hard Top</t>
  </si>
  <si>
    <t>Freelander 3Door Soft Top</t>
  </si>
  <si>
    <t>Freelander 5Door</t>
  </si>
  <si>
    <t>Freelander TD4</t>
  </si>
  <si>
    <t>Freelander TD4 HSE</t>
  </si>
  <si>
    <t>Freelander TD4 XEi 3Door 2.0</t>
  </si>
  <si>
    <t>Freelander TD4 XEi 5Door</t>
  </si>
  <si>
    <t>Freelander TD4 Xi 3Door</t>
  </si>
  <si>
    <t>Freelander TD4 Xi 5Door</t>
  </si>
  <si>
    <t>Freelander V6</t>
  </si>
  <si>
    <t>Freelander V6 HSE</t>
  </si>
  <si>
    <t>Freelander V6 Xi 3Door 2.0</t>
  </si>
  <si>
    <t>Freelander V6 Xi 3Door 2.5</t>
  </si>
  <si>
    <t>Freelander V6 Xi 5Door 2.0</t>
  </si>
  <si>
    <t>Freelander V6 Xi 5Door 2.5</t>
  </si>
  <si>
    <t>Freelander XEi 5Door V6</t>
  </si>
  <si>
    <t>Freelander Xi 1.8</t>
  </si>
  <si>
    <t>Freelander Xi 2.0</t>
  </si>
  <si>
    <t>Freelander Xi 2.5</t>
  </si>
  <si>
    <t>LANDROVER</t>
    <phoneticPr fontId="3" type="noConversion"/>
  </si>
  <si>
    <t>NewDiscoverySport P250SE</t>
    <phoneticPr fontId="3" type="noConversion"/>
  </si>
  <si>
    <t>NewDiscoverySport D150S</t>
    <phoneticPr fontId="3" type="noConversion"/>
  </si>
  <si>
    <t>NewDiscoverySport D180S</t>
    <phoneticPr fontId="3" type="noConversion"/>
  </si>
  <si>
    <t>NewDiscoverySport D180SE</t>
    <phoneticPr fontId="3" type="noConversion"/>
  </si>
  <si>
    <t>Range Rover</t>
  </si>
  <si>
    <t>Range Rover 3.0T DV6</t>
  </si>
  <si>
    <t>Range Rover 4.0</t>
  </si>
  <si>
    <t>Range Rover 4.0 HSE</t>
  </si>
  <si>
    <t>Range Rover 4.0 SE</t>
  </si>
  <si>
    <t>Range Rover 4.4</t>
  </si>
  <si>
    <t>Range Rover 4.4 HSE</t>
  </si>
  <si>
    <t>Range Rover 4.4 Petrol</t>
  </si>
  <si>
    <t>Range Rover 4.4 SDV8</t>
  </si>
  <si>
    <t>Range Rover 4.4 TDV8</t>
  </si>
  <si>
    <t>Range Rover 4.4 Vogue</t>
  </si>
  <si>
    <t>Range Rover 4.6 Auto</t>
  </si>
  <si>
    <t>Range Rover 4.6 Auto Biography</t>
  </si>
  <si>
    <t>Range Rover 4.6 HSE</t>
  </si>
  <si>
    <t>Range Rover 4.6 HSE Vogue</t>
  </si>
  <si>
    <t>Range Rover 5.0</t>
  </si>
  <si>
    <t>Range Rover 5.0 SC</t>
  </si>
  <si>
    <t>Range Rover 5.0 SC Autobiography</t>
  </si>
  <si>
    <t>Range Rover 5.0 SC LWB</t>
  </si>
  <si>
    <t>Range Rover 5.0 SC LWB AB</t>
  </si>
  <si>
    <t>Range Rover 5.0 V8 SC</t>
  </si>
  <si>
    <t>Range Rover AutobiographyLWB)(5.0SC)</t>
  </si>
  <si>
    <t>Range Rover AutobiographyLWB)(SDV8)</t>
  </si>
  <si>
    <t>Range Rover AutobiographySWB)(5.0SC)</t>
  </si>
  <si>
    <t>Range Rover AutobiographySWB)(SDV8)</t>
  </si>
  <si>
    <t>Range Rover Classic</t>
  </si>
  <si>
    <t>Range Rover Evoque HSE Dynamic5 Door)(TD4)</t>
  </si>
  <si>
    <t>Range Rover Evoque HSE DynamicConvertible)(TD4)</t>
  </si>
  <si>
    <t>Range Rover Evoque HSE5 Door)(TD4)</t>
  </si>
  <si>
    <t>Range Rover Evoque SD4</t>
  </si>
  <si>
    <t>Range Rover Evoque SD4 5DR Dynamic</t>
  </si>
  <si>
    <t>Range Rover Evoque SD4 5DR Prestige</t>
  </si>
  <si>
    <t>Range Rover Evoque SD4 5DR Pure</t>
  </si>
  <si>
    <t>Range Rover Evoque SE DynamicConvertible)(TD4)</t>
  </si>
  <si>
    <t>Range Rover Evoque SE5 Door)(TD4)</t>
  </si>
  <si>
    <t>Range Rover Evoque Si4</t>
  </si>
  <si>
    <t>Range Rover Evoque Si4 3DR Dynamic</t>
  </si>
  <si>
    <t>Range Rover Evoque Si4 5DR Prestige</t>
  </si>
  <si>
    <t>Range Rover New</t>
  </si>
  <si>
    <t>Range Rover SC</t>
  </si>
  <si>
    <t>Range Rover Sport 3.0 D AB Dynamic</t>
  </si>
  <si>
    <t>Range Rover Sport 3.0 D HSE</t>
  </si>
  <si>
    <t>Range Rover Sport 3.0 D HSE Dynamic</t>
  </si>
  <si>
    <t>Range Rover Sport 3.0 SC</t>
  </si>
  <si>
    <t>Range Rover Sport 3.0 SC HSE Dynamic</t>
  </si>
  <si>
    <t>Range Rover Sport 3.0 TD V6</t>
  </si>
  <si>
    <t>Range Rover Sport 4.4 SD V8</t>
  </si>
  <si>
    <t>Range Rover Sport 5.0 SC</t>
  </si>
  <si>
    <t>Range Rover Sport 5.0 V8</t>
  </si>
  <si>
    <t>Range Rover Sport Autobiography Dynamic(SDV6)</t>
  </si>
  <si>
    <t>Range Rover Sport HSE Dynamic(3.0SC)</t>
  </si>
  <si>
    <t>Range Rover Sport HSE Dynamic(SDV6)</t>
  </si>
  <si>
    <t>Range Rover Sport HSE(SDV6)</t>
  </si>
  <si>
    <t>Range Rover Sport SVR(5.0SC)</t>
  </si>
  <si>
    <t>Range Rover Sport TD V6</t>
  </si>
  <si>
    <t>Range Rover Sport V8</t>
  </si>
  <si>
    <t>Range Rover Sports 2.7 TD V6 HSE</t>
  </si>
  <si>
    <t>Range Rover Sports V8 4.4 HSE</t>
  </si>
  <si>
    <t>Range Rover SVAutobiography Dynamic(SWB)(5.0SC)</t>
  </si>
  <si>
    <t>Range Rover SVAutobiographyLWB)(5.0SC)</t>
  </si>
  <si>
    <t>Range Rover TD V8</t>
  </si>
  <si>
    <t>Range Rover TD V8 Vogue</t>
  </si>
  <si>
    <t>Range Rover V6 4.2 SC Vogue</t>
  </si>
  <si>
    <t>Range Rover V8</t>
  </si>
  <si>
    <t>Range Rover V8 4.2 SC Vogue</t>
  </si>
  <si>
    <t>Range Rover Velar R-Dynamic HSE(D300)</t>
  </si>
  <si>
    <t>Range Rover Velar R-Dynamic SE(D240)</t>
  </si>
  <si>
    <t>Range Rover Velar R-Dynamic SE(D300)</t>
  </si>
  <si>
    <t>Range Rover Velar R-Dynamic SE(P380)</t>
  </si>
  <si>
    <t>Range Rover Velar S(D240)</t>
  </si>
  <si>
    <t>Range Rover Velar SE(D240)</t>
  </si>
  <si>
    <t>Range Rover Vogue 4.4 SD V8</t>
  </si>
  <si>
    <t>Range Rover Vogue 4.4 SD V8 Autobiography</t>
  </si>
  <si>
    <t>Range Rover Vogue SESWB)(5.0SC)</t>
  </si>
  <si>
    <t>Range Rover Vogue SESWB)(SDV8)</t>
  </si>
  <si>
    <t>RangeRover Evoque P250</t>
    <phoneticPr fontId="3" type="noConversion"/>
  </si>
  <si>
    <t>3.0DHybrid</t>
  </si>
  <si>
    <t>LG</t>
  </si>
  <si>
    <t>110SW</t>
  </si>
  <si>
    <t>LT25</t>
  </si>
  <si>
    <t>Defender110</t>
  </si>
  <si>
    <t>DHMS8</t>
  </si>
  <si>
    <t>Discovery</t>
  </si>
  <si>
    <t>LA5</t>
  </si>
  <si>
    <t>Discovery 3TDV6</t>
  </si>
  <si>
    <t>Discovery 43.0D</t>
  </si>
  <si>
    <t>Discovery 45.0</t>
  </si>
  <si>
    <t>Discovery SD4</t>
  </si>
  <si>
    <t>LR-S</t>
  </si>
  <si>
    <t>Discovery SeriesⅡ</t>
  </si>
  <si>
    <t>Discovery Sports 2.0D</t>
  </si>
  <si>
    <t>Discovery Sports 2.2D</t>
  </si>
  <si>
    <t>Discovery Sports P250</t>
    <phoneticPr fontId="3" type="noConversion"/>
  </si>
  <si>
    <t>Discovery Sports TD4 150PS</t>
  </si>
  <si>
    <t>Discovery Sports TD4 180PS</t>
    <phoneticPr fontId="3" type="noConversion"/>
  </si>
  <si>
    <t>Discovery TD6</t>
    <phoneticPr fontId="3" type="noConversion"/>
  </si>
  <si>
    <t xml:space="preserve">Freelander </t>
  </si>
  <si>
    <t>LN</t>
  </si>
  <si>
    <t>Freelander 1.8</t>
  </si>
  <si>
    <t>1.8LN3DR</t>
  </si>
  <si>
    <t>1.8LN5DR</t>
  </si>
  <si>
    <t>Freelander 2.0D</t>
  </si>
  <si>
    <t>2.0LN5DR</t>
  </si>
  <si>
    <t>Freelander 2.5</t>
  </si>
  <si>
    <t>2.5LN3DR</t>
  </si>
  <si>
    <t>2.5LN5DR</t>
  </si>
  <si>
    <t>Freelander 3.2</t>
  </si>
  <si>
    <t>Freelander SD4</t>
  </si>
  <si>
    <t>LR3</t>
  </si>
  <si>
    <t>LANDROVER</t>
    <phoneticPr fontId="0" type="noConversion"/>
  </si>
  <si>
    <t>RangeRover</t>
    <phoneticPr fontId="0" type="noConversion"/>
  </si>
  <si>
    <t>GA2BE</t>
  </si>
  <si>
    <t>RangeRover</t>
  </si>
  <si>
    <t>GA3BE</t>
  </si>
  <si>
    <t>GA3FE</t>
  </si>
  <si>
    <t>GS2VF</t>
  </si>
  <si>
    <t>LM</t>
  </si>
  <si>
    <t>LS42S</t>
  </si>
  <si>
    <t>RangeRover 3.0D</t>
  </si>
  <si>
    <t>RangeRover 4.2</t>
  </si>
  <si>
    <t>LM42S</t>
  </si>
  <si>
    <t>RangeRover 4.4D</t>
  </si>
  <si>
    <t>LG-LWB</t>
  </si>
  <si>
    <t>RangeRover 4.6</t>
  </si>
  <si>
    <t>LP</t>
  </si>
  <si>
    <t>RangeRover 5.0SC</t>
  </si>
  <si>
    <t>RangeRover 5.0SC LWB</t>
  </si>
  <si>
    <t>RangeRover 5.0SC SV Autobiography</t>
  </si>
  <si>
    <t>RangeRover 5.0SC SVA</t>
  </si>
  <si>
    <t>RangeRover 5.0SC SVA Dynamic</t>
  </si>
  <si>
    <t>RangeRover 5.0SC SWB</t>
  </si>
  <si>
    <t>RangeRover Evoque 2.0 GTDi</t>
  </si>
  <si>
    <t>LV-3DR</t>
  </si>
  <si>
    <t>RangeRover Evoque 2.0D</t>
  </si>
  <si>
    <t>LV</t>
  </si>
  <si>
    <t>LV-CONV</t>
  </si>
  <si>
    <t>RangeRover Evoque 2.0GTDi</t>
  </si>
  <si>
    <t>LV-5DR</t>
  </si>
  <si>
    <t>RangeRover Evoque 2.2D</t>
  </si>
  <si>
    <t>RangeRover Evoque convertible TD4</t>
    <phoneticPr fontId="3" type="noConversion"/>
  </si>
  <si>
    <t>RangeRover Evoque Si4</t>
    <phoneticPr fontId="3" type="noConversion"/>
  </si>
  <si>
    <t>RangeRover Evoque TD4</t>
  </si>
  <si>
    <t>RangeRover HSE</t>
    <phoneticPr fontId="0" type="noConversion"/>
  </si>
  <si>
    <t>AG2V6</t>
  </si>
  <si>
    <t>GS2FV</t>
  </si>
  <si>
    <t>RangeRover SC</t>
  </si>
  <si>
    <t>GS3EF</t>
  </si>
  <si>
    <t>RangeRover SD V8</t>
  </si>
  <si>
    <t>RangeRover Sports</t>
  </si>
  <si>
    <t>LW</t>
  </si>
  <si>
    <t>WG2PF</t>
  </si>
  <si>
    <t>WG2VF</t>
  </si>
  <si>
    <t>RangeRover Sports 3.0D</t>
  </si>
  <si>
    <t>LS5</t>
  </si>
  <si>
    <t>RangeRover Sports 4.4D</t>
  </si>
  <si>
    <t>RangeRover Sports 5.0 V8</t>
  </si>
  <si>
    <t>RangeRover Sports 5.0SC</t>
  </si>
  <si>
    <t>RangeRover Sports 5.0SC SVR</t>
  </si>
  <si>
    <t>RangeRover Sports Hybrid</t>
  </si>
  <si>
    <t>RangeRover Sports SD V6</t>
  </si>
  <si>
    <t>RangeRover Sports SVR</t>
  </si>
  <si>
    <t>RangeRover Sports TD V6</t>
  </si>
  <si>
    <t>RangeRover Sports V8</t>
  </si>
  <si>
    <t>RangeRover TDV8</t>
  </si>
  <si>
    <t>RangeRover Velar</t>
  </si>
  <si>
    <t>YK2EX</t>
  </si>
  <si>
    <t>RangeRover Velar D240</t>
    <phoneticPr fontId="0" type="noConversion"/>
  </si>
  <si>
    <t>LY</t>
  </si>
  <si>
    <t>RangeRover Velar D300</t>
  </si>
  <si>
    <t>RangeRover Velar P300</t>
    <phoneticPr fontId="3" type="noConversion"/>
  </si>
  <si>
    <t>RangeRover Velar P380</t>
    <phoneticPr fontId="3" type="noConversion"/>
  </si>
  <si>
    <t>RangeRover Velar SVAutobiography Dynamic</t>
    <phoneticPr fontId="3" type="noConversion"/>
  </si>
  <si>
    <t>LEXUS</t>
  </si>
  <si>
    <t>GS450 h</t>
  </si>
  <si>
    <t>GWL10L</t>
  </si>
  <si>
    <t>ES 300</t>
  </si>
  <si>
    <t>ES 300h</t>
  </si>
  <si>
    <t>ES 300h(EXECUTIVE)</t>
  </si>
  <si>
    <t>ES 300h(LUXURY)</t>
  </si>
  <si>
    <t>ES 300h(LUXURY+)</t>
  </si>
  <si>
    <t>ES 300h(Premium)</t>
  </si>
  <si>
    <t>ES 300h(SUPREME)</t>
  </si>
  <si>
    <t>ES 330</t>
  </si>
  <si>
    <t>ES 330(EW)</t>
  </si>
  <si>
    <t>ES 330(MCV31L)</t>
  </si>
  <si>
    <t>ES 330L</t>
  </si>
  <si>
    <t>ES 330P</t>
  </si>
  <si>
    <t>ES 350</t>
  </si>
  <si>
    <t>ES 350(Executive)</t>
  </si>
  <si>
    <t>ES 350(Premium)</t>
  </si>
  <si>
    <t>ES 350(Premium-NaviPackage)</t>
  </si>
  <si>
    <t>ES 350(Superior-NaviPackage)</t>
  </si>
  <si>
    <t>ES 350(Supreme)</t>
  </si>
  <si>
    <t>ES 350L</t>
  </si>
  <si>
    <t>ES 350P</t>
  </si>
  <si>
    <t>400</t>
  </si>
  <si>
    <t>CT 200h</t>
  </si>
  <si>
    <t>CT 200h F SPORT</t>
  </si>
  <si>
    <t>CT 200h(FSport)</t>
  </si>
  <si>
    <t>CT 200h(SUPREME)</t>
  </si>
  <si>
    <t>GS 200t(supreme)</t>
  </si>
  <si>
    <t>GS 250</t>
  </si>
  <si>
    <t>GS 300</t>
  </si>
  <si>
    <t>GS 300(SUPREME)</t>
  </si>
  <si>
    <t>GS 300GO</t>
  </si>
  <si>
    <t>GS 300GW</t>
  </si>
  <si>
    <t>GS 300L</t>
  </si>
  <si>
    <t>GS 300P</t>
  </si>
  <si>
    <t>GS 330EO</t>
  </si>
  <si>
    <t>GS 330EW</t>
  </si>
  <si>
    <t>GS 350</t>
  </si>
  <si>
    <t>GS 350 F SPORT</t>
  </si>
  <si>
    <t>GS 350(EXE CUTIVE)</t>
  </si>
  <si>
    <t>GS 350(Supreme)</t>
  </si>
  <si>
    <t>GS 350FSport(Extreme)</t>
  </si>
  <si>
    <t>GS 430</t>
  </si>
  <si>
    <t>GS 450h</t>
  </si>
  <si>
    <t>GS 450h(F SPORT)</t>
  </si>
  <si>
    <t>GS 460</t>
  </si>
  <si>
    <t>GS F</t>
  </si>
  <si>
    <t>IS 200</t>
  </si>
  <si>
    <t>IS 200II</t>
  </si>
  <si>
    <t>IS 200L</t>
  </si>
  <si>
    <t>IS 200S</t>
  </si>
  <si>
    <t>IS 200t F SPORT</t>
  </si>
  <si>
    <t>IS 200t(EXECUTIVE)</t>
  </si>
  <si>
    <t>IS 200t(PREMIUM)</t>
  </si>
  <si>
    <t>IS 200t(SUPREME)</t>
  </si>
  <si>
    <t>IS 250</t>
  </si>
  <si>
    <t>IS 250(EXE cutive)</t>
  </si>
  <si>
    <t>IS 250(StyleEditionPackage)</t>
  </si>
  <si>
    <t>IS 250C</t>
  </si>
  <si>
    <t>IS 250F-Sport</t>
  </si>
  <si>
    <t>IS 250Normal</t>
  </si>
  <si>
    <t>IS 300 F SPORT</t>
  </si>
  <si>
    <t>IS 300(PREMIUM)</t>
  </si>
  <si>
    <t>IS 300(SUPREME)</t>
  </si>
  <si>
    <t>IS F</t>
  </si>
  <si>
    <t>LC 500(SPORT+)</t>
  </si>
  <si>
    <t>LC 500h(SPORT+)</t>
  </si>
  <si>
    <t>LS 430</t>
  </si>
  <si>
    <t>LS 430L</t>
  </si>
  <si>
    <t>LS 430LN</t>
  </si>
  <si>
    <t>LS 430LW</t>
  </si>
  <si>
    <t>LS 430P</t>
  </si>
  <si>
    <t>LS 460</t>
  </si>
  <si>
    <t>LS 460(Supreme)</t>
  </si>
  <si>
    <t>LS 460AWD</t>
  </si>
  <si>
    <t>LS 460L</t>
  </si>
  <si>
    <t>LS 460L(EXE cutive5Seater)</t>
  </si>
  <si>
    <t>LS 460S</t>
  </si>
  <si>
    <t>LS 500 2WD(SUPREME)</t>
  </si>
  <si>
    <t>LS 500 AWD(LUXURY)</t>
  </si>
  <si>
    <t>LS 500 AWD(PLATINUM)</t>
  </si>
  <si>
    <t>LS 500h 2WD(LUXURY)</t>
  </si>
  <si>
    <t>LS 500h AWD(LUXURY)</t>
  </si>
  <si>
    <t>LS 500h AWD(PLATINUM)</t>
  </si>
  <si>
    <t>LS 600hL</t>
  </si>
  <si>
    <t>LS 600hL(4seater)</t>
  </si>
  <si>
    <t>LS 600hL(5seater)</t>
  </si>
  <si>
    <t>NX 200t</t>
  </si>
  <si>
    <t>NX 200t F SPORT</t>
  </si>
  <si>
    <t>NX 300 F SPORT</t>
  </si>
  <si>
    <t>NX 300(EXCUTIVE)</t>
  </si>
  <si>
    <t>NX 300(SUPREME)</t>
  </si>
  <si>
    <t>NX 300h</t>
  </si>
  <si>
    <t>NX 300h(EXCUTIVE)</t>
  </si>
  <si>
    <t>NX 300h(SUPREME)</t>
  </si>
  <si>
    <t>RC 200t F SPORT</t>
  </si>
  <si>
    <t>RC 350</t>
  </si>
  <si>
    <t>RC 350 F SPORT</t>
  </si>
  <si>
    <t>RC300</t>
    <phoneticPr fontId="3" type="noConversion"/>
  </si>
  <si>
    <t>RS 330</t>
  </si>
  <si>
    <t>RX 300</t>
  </si>
  <si>
    <t>RX 300RO</t>
  </si>
  <si>
    <t>RX 300RW</t>
  </si>
  <si>
    <t>RX 330</t>
  </si>
  <si>
    <t>RX 330L</t>
  </si>
  <si>
    <t>RX 330P</t>
  </si>
  <si>
    <t>RX 350</t>
  </si>
  <si>
    <t>RX 350(EXCUTIVE)</t>
  </si>
  <si>
    <t>RX 350(EXE cutive)</t>
  </si>
  <si>
    <t>RX 350(FULL)</t>
  </si>
  <si>
    <t>RX 350(Mobility)</t>
  </si>
  <si>
    <t>RX 350(Normal)</t>
  </si>
  <si>
    <t>RX 350(Premium)</t>
  </si>
  <si>
    <t>RX 350(Premium-Navi-Package)</t>
  </si>
  <si>
    <t>RX 350F(Sport)</t>
  </si>
  <si>
    <t>RX 400h</t>
  </si>
  <si>
    <t>RX 450h</t>
  </si>
  <si>
    <t>RX 450h F SPORT</t>
  </si>
  <si>
    <t>RX 450h(EXCUTIVE)</t>
  </si>
  <si>
    <t>RX 450h(EXE cutive)</t>
  </si>
  <si>
    <t>RX 450h(FSport)</t>
  </si>
  <si>
    <t>RX 450h(SUPREME)</t>
  </si>
  <si>
    <t>RX MobLiity</t>
  </si>
  <si>
    <t>RX450hL</t>
    <phoneticPr fontId="3" type="noConversion"/>
  </si>
  <si>
    <t>SC 430</t>
  </si>
  <si>
    <t>UCF10L</t>
  </si>
  <si>
    <t>CT200 h</t>
  </si>
  <si>
    <t>ZWA10L</t>
  </si>
  <si>
    <t>ES300</t>
  </si>
  <si>
    <t>MCV30L</t>
  </si>
  <si>
    <t>ES300 h</t>
  </si>
  <si>
    <t>AVV60L</t>
  </si>
  <si>
    <t>AXZH10L</t>
  </si>
  <si>
    <t>ES330</t>
  </si>
  <si>
    <t>JTHBN30</t>
  </si>
  <si>
    <t>MCV31L</t>
  </si>
  <si>
    <t>ES350</t>
  </si>
  <si>
    <t>BJ46G</t>
  </si>
  <si>
    <t>LEXUS</t>
    <phoneticPr fontId="0" type="noConversion"/>
  </si>
  <si>
    <t>ES350</t>
    <phoneticPr fontId="0" type="noConversion"/>
  </si>
  <si>
    <t>BK1GG</t>
  </si>
  <si>
    <t>GS405VL</t>
  </si>
  <si>
    <t>GSV40L</t>
  </si>
  <si>
    <t>GSV60L</t>
  </si>
  <si>
    <t>GS200 t</t>
  </si>
  <si>
    <t>ARL10L</t>
  </si>
  <si>
    <t>GS250</t>
  </si>
  <si>
    <t>GRL11L</t>
  </si>
  <si>
    <t>GS300</t>
  </si>
  <si>
    <t>BH96S</t>
  </si>
  <si>
    <t>GRS190L</t>
  </si>
  <si>
    <t>GS350</t>
    <phoneticPr fontId="0" type="noConversion"/>
  </si>
  <si>
    <t>CE1BL</t>
  </si>
  <si>
    <t>GS350</t>
  </si>
  <si>
    <t>GRL10L</t>
  </si>
  <si>
    <t>GRL12L</t>
  </si>
  <si>
    <t>GRS191L</t>
  </si>
  <si>
    <t>GS350 EXE cutive</t>
  </si>
  <si>
    <t>GS350 Supreme</t>
  </si>
  <si>
    <t>GS430</t>
  </si>
  <si>
    <t>UZS190L</t>
  </si>
  <si>
    <t>GWS191L</t>
  </si>
  <si>
    <t>GS450 h FSPORT</t>
  </si>
  <si>
    <t>GS450 h Hybrid</t>
  </si>
  <si>
    <t>GS450h</t>
  </si>
  <si>
    <t>GS460</t>
  </si>
  <si>
    <t>URS190L</t>
  </si>
  <si>
    <t>GSF</t>
  </si>
  <si>
    <t>URL10L</t>
  </si>
  <si>
    <t>GX470</t>
  </si>
  <si>
    <t>BT20X</t>
  </si>
  <si>
    <t>HS250 h Hybrid</t>
  </si>
  <si>
    <t>BB1BA</t>
  </si>
  <si>
    <t>IS200</t>
  </si>
  <si>
    <t>GXE 10L</t>
  </si>
  <si>
    <t>IS200 T</t>
  </si>
  <si>
    <t>ASE30L</t>
  </si>
  <si>
    <t>IS250</t>
  </si>
  <si>
    <t>GSE20L</t>
  </si>
  <si>
    <t>GSE30L</t>
  </si>
  <si>
    <t>IS250 C</t>
  </si>
  <si>
    <t>IS300</t>
  </si>
  <si>
    <t>IS350</t>
  </si>
  <si>
    <t>GSE21</t>
  </si>
  <si>
    <t>IS-F</t>
  </si>
  <si>
    <t>USE20L</t>
  </si>
  <si>
    <t>LC500</t>
  </si>
  <si>
    <t>URZ100L</t>
  </si>
  <si>
    <t>LC500 h</t>
  </si>
  <si>
    <t>GWZ100L</t>
  </si>
  <si>
    <t>LS400</t>
  </si>
  <si>
    <t>BH28F</t>
  </si>
  <si>
    <t>LS430</t>
    <phoneticPr fontId="0" type="noConversion"/>
  </si>
  <si>
    <t>BN30F</t>
  </si>
  <si>
    <t>BN36F</t>
  </si>
  <si>
    <t>LS430</t>
  </si>
  <si>
    <t>JTHBN36F</t>
  </si>
  <si>
    <t>UCF30</t>
  </si>
  <si>
    <t>UCF30L</t>
  </si>
  <si>
    <t>LS460</t>
  </si>
  <si>
    <t>USF40</t>
  </si>
  <si>
    <t>USF40L</t>
  </si>
  <si>
    <t>USF41L</t>
  </si>
  <si>
    <t>USF45L</t>
  </si>
  <si>
    <t>USF460</t>
  </si>
  <si>
    <t>LS460 4WD</t>
  </si>
  <si>
    <t>LS460 AWD</t>
  </si>
  <si>
    <t>LS460 L</t>
  </si>
  <si>
    <t>GL46F</t>
  </si>
  <si>
    <t>UCF31</t>
  </si>
  <si>
    <t>UCF40L</t>
  </si>
  <si>
    <t>USP41L</t>
  </si>
  <si>
    <t>LS460L</t>
    <phoneticPr fontId="0" type="noConversion"/>
  </si>
  <si>
    <t>DL5EF</t>
  </si>
  <si>
    <t>LS500 2WD</t>
  </si>
  <si>
    <t>VXFA50L</t>
  </si>
  <si>
    <t>LS500 AWD</t>
  </si>
  <si>
    <t>VXFA55L</t>
  </si>
  <si>
    <t>LS500 h 2WD</t>
  </si>
  <si>
    <t>GVF50L</t>
  </si>
  <si>
    <t>LS500 h AWD</t>
  </si>
  <si>
    <t>GVF55L</t>
  </si>
  <si>
    <t>LS600 h</t>
  </si>
  <si>
    <t>USF61L</t>
  </si>
  <si>
    <t>LS600 h L</t>
  </si>
  <si>
    <t>UVF46L</t>
  </si>
  <si>
    <t>LX570</t>
    <phoneticPr fontId="0" type="noConversion"/>
  </si>
  <si>
    <t>DY7AX</t>
  </si>
  <si>
    <t>HY00W</t>
  </si>
  <si>
    <t>LX570</t>
  </si>
  <si>
    <t>HY7AX</t>
  </si>
  <si>
    <t>NX200 t</t>
  </si>
  <si>
    <t>AGZ15L</t>
  </si>
  <si>
    <t>NX300</t>
  </si>
  <si>
    <t>NX300 h</t>
  </si>
  <si>
    <t>AYZ15L</t>
  </si>
  <si>
    <t>RC200 t</t>
  </si>
  <si>
    <t>ASC10L</t>
  </si>
  <si>
    <t>RC350</t>
  </si>
  <si>
    <t>GSC10L</t>
  </si>
  <si>
    <t>RCF</t>
  </si>
  <si>
    <t>USC10L</t>
  </si>
  <si>
    <t>RX300</t>
  </si>
  <si>
    <t>MCU15L</t>
  </si>
  <si>
    <t>MCV20</t>
  </si>
  <si>
    <t>RX330</t>
  </si>
  <si>
    <t>MCU38L</t>
  </si>
  <si>
    <t>RX350</t>
  </si>
  <si>
    <t>BK1BA</t>
  </si>
  <si>
    <t>GGL15L</t>
  </si>
  <si>
    <t>GGL25L</t>
  </si>
  <si>
    <t>GSU35L</t>
  </si>
  <si>
    <t>GSU35L-MV</t>
  </si>
  <si>
    <t>RX350</t>
    <phoneticPr fontId="0" type="noConversion"/>
  </si>
  <si>
    <t>ZZMCA</t>
  </si>
  <si>
    <t>RX400 h</t>
  </si>
  <si>
    <t>MHU38L</t>
  </si>
  <si>
    <t>RX400 h Hybrid</t>
  </si>
  <si>
    <t>RX400h</t>
  </si>
  <si>
    <t>RX450 h</t>
  </si>
  <si>
    <t>BC1BA</t>
  </si>
  <si>
    <t>GYL15L</t>
  </si>
  <si>
    <t>GYL25L</t>
  </si>
  <si>
    <t>GYL26L</t>
  </si>
  <si>
    <t>SC430</t>
  </si>
  <si>
    <t>FN48Y</t>
  </si>
  <si>
    <t>UZZ40L</t>
  </si>
  <si>
    <t>UX250 h 2WD</t>
  </si>
  <si>
    <t>MZAH10L</t>
  </si>
  <si>
    <t>UX250 h AWD</t>
  </si>
  <si>
    <t>MZAH15L</t>
  </si>
  <si>
    <t>LOTUS</t>
  </si>
  <si>
    <t>Elise CR</t>
  </si>
  <si>
    <t>Elise S</t>
  </si>
  <si>
    <t>Elise S CR</t>
  </si>
  <si>
    <t>Evora</t>
  </si>
  <si>
    <t>Evora S</t>
  </si>
  <si>
    <t>Exige S V6</t>
  </si>
  <si>
    <t>Exige S V6 Roadster</t>
  </si>
  <si>
    <t>LOTUS</t>
    <phoneticPr fontId="0" type="noConversion"/>
  </si>
  <si>
    <t>CUP430</t>
    <phoneticPr fontId="0" type="noConversion"/>
  </si>
  <si>
    <t>LKHCC</t>
  </si>
  <si>
    <t xml:space="preserve">Elise </t>
  </si>
  <si>
    <t>111S</t>
  </si>
  <si>
    <t>LHCXC</t>
  </si>
  <si>
    <t>Elise R</t>
  </si>
  <si>
    <t>1117A</t>
  </si>
  <si>
    <t>1119A</t>
  </si>
  <si>
    <t>LHCRC</t>
  </si>
  <si>
    <t>LJCRC</t>
  </si>
  <si>
    <t>Elise S CUP250</t>
    <phoneticPr fontId="0" type="noConversion"/>
  </si>
  <si>
    <t>LJCAC</t>
  </si>
  <si>
    <t>Elise SC</t>
  </si>
  <si>
    <t>1112A</t>
  </si>
  <si>
    <t>111Aa</t>
  </si>
  <si>
    <t>LHCZC</t>
  </si>
  <si>
    <t>Espirit</t>
    <phoneticPr fontId="0" type="noConversion"/>
  </si>
  <si>
    <t>DC082</t>
  </si>
  <si>
    <t>Europa S</t>
  </si>
  <si>
    <t>1211A</t>
  </si>
  <si>
    <t>LMDTU</t>
  </si>
  <si>
    <t>Evora 400</t>
  </si>
  <si>
    <t>LMDVU</t>
  </si>
  <si>
    <t>LMDSU</t>
  </si>
  <si>
    <t>Exige</t>
    <phoneticPr fontId="0" type="noConversion"/>
  </si>
  <si>
    <t>LKHPC</t>
  </si>
  <si>
    <t>LKHSC</t>
  </si>
  <si>
    <t>Sports350</t>
  </si>
  <si>
    <t>Exige CUP260</t>
  </si>
  <si>
    <t>1118d</t>
  </si>
  <si>
    <t>ExigeS</t>
    <phoneticPr fontId="0" type="noConversion"/>
  </si>
  <si>
    <t>LHHSC</t>
  </si>
  <si>
    <t>ExigeS 240</t>
  </si>
  <si>
    <t>1118Aa</t>
  </si>
  <si>
    <t>LHHWC</t>
  </si>
  <si>
    <t>GC MC</t>
  </si>
  <si>
    <t>GC Sport</t>
  </si>
  <si>
    <t>Ghibli</t>
  </si>
  <si>
    <t>Ghibli Diesel</t>
    <phoneticPr fontId="3" type="noConversion"/>
  </si>
  <si>
    <t>Ghibli Diesel Sport</t>
  </si>
  <si>
    <t>Ghibli SQ4</t>
  </si>
  <si>
    <t>Gran Cabrio MC</t>
  </si>
  <si>
    <t>Gran Cabrio Sprot</t>
  </si>
  <si>
    <t xml:space="preserve">Gran Turismo </t>
  </si>
  <si>
    <t>Gran Turismo MC</t>
  </si>
  <si>
    <t>Gran Turismo SportCC</t>
  </si>
  <si>
    <t>Gran Turismo TSportAuto</t>
  </si>
  <si>
    <t>Levante Diesel</t>
    <phoneticPr fontId="3" type="noConversion"/>
  </si>
  <si>
    <t>Levante Trofeo</t>
    <phoneticPr fontId="3" type="noConversion"/>
  </si>
  <si>
    <t>MC12</t>
  </si>
  <si>
    <t>New Quattro Porte</t>
  </si>
  <si>
    <t>New Quattro Porte Diesel</t>
  </si>
  <si>
    <t>New Quattro Porte GTS Luxury</t>
  </si>
  <si>
    <t>New Quattro Porte GTS Sport</t>
  </si>
  <si>
    <t>New Quattro Porte SQ4</t>
  </si>
  <si>
    <t>Quattro porte</t>
  </si>
  <si>
    <t>QuattroPorte Diesel</t>
    <phoneticPr fontId="3" type="noConversion"/>
  </si>
  <si>
    <t>Spyder</t>
  </si>
  <si>
    <t>MASERATI</t>
    <phoneticPr fontId="0" type="noConversion"/>
  </si>
  <si>
    <t>57XSL</t>
  </si>
  <si>
    <t>57XSS</t>
  </si>
  <si>
    <t>57YSA</t>
  </si>
  <si>
    <t>M1567B45</t>
  </si>
  <si>
    <t>M1567C25</t>
  </si>
  <si>
    <t>M1567F2</t>
  </si>
  <si>
    <t>M1567D25H</t>
  </si>
  <si>
    <t>M1567D25HBG</t>
  </si>
  <si>
    <t>Ghibli SQ4</t>
    <phoneticPr fontId="0" type="noConversion"/>
  </si>
  <si>
    <t>57RTS</t>
  </si>
  <si>
    <t>M1567E4</t>
  </si>
  <si>
    <t>Gran Turismo</t>
  </si>
  <si>
    <t>45VMA</t>
  </si>
  <si>
    <t>GH45B</t>
  </si>
  <si>
    <t>GJ45A</t>
  </si>
  <si>
    <t>M145BL</t>
  </si>
  <si>
    <t>M145PL</t>
  </si>
  <si>
    <t>Gran Turismo Sport</t>
  </si>
  <si>
    <t>M145GL</t>
  </si>
  <si>
    <t>M145HL</t>
  </si>
  <si>
    <t>GranCabrio</t>
  </si>
  <si>
    <t>M145BD</t>
  </si>
  <si>
    <t>MM45J</t>
  </si>
  <si>
    <t>GranCabrio MC</t>
  </si>
  <si>
    <t>M145FD</t>
  </si>
  <si>
    <t>GranCabrio Sport</t>
  </si>
  <si>
    <t>M145DD</t>
  </si>
  <si>
    <t>Levante</t>
  </si>
  <si>
    <t>M1561F4</t>
  </si>
  <si>
    <t>Levante</t>
    <phoneticPr fontId="0" type="noConversion"/>
  </si>
  <si>
    <t>XU61J</t>
  </si>
  <si>
    <t>M1561G4</t>
  </si>
  <si>
    <t>M1561G45HAD</t>
  </si>
  <si>
    <t>Levante GTS</t>
  </si>
  <si>
    <t>M156 1H4 5LW</t>
  </si>
  <si>
    <t>Levante S</t>
    <phoneticPr fontId="0" type="noConversion"/>
  </si>
  <si>
    <t>61YUA</t>
  </si>
  <si>
    <t>Levante S</t>
  </si>
  <si>
    <t>M1561E4</t>
  </si>
  <si>
    <t>YU61J</t>
  </si>
  <si>
    <t>M156 1H4 5HW</t>
  </si>
  <si>
    <t>QuattroPorte</t>
  </si>
  <si>
    <t>56YRA</t>
  </si>
  <si>
    <t>CE39</t>
  </si>
  <si>
    <t>GH-MQP</t>
  </si>
  <si>
    <t>M139AB4</t>
  </si>
  <si>
    <t>M139AB5</t>
  </si>
  <si>
    <t>M139ABA</t>
  </si>
  <si>
    <t>M139HQ</t>
  </si>
  <si>
    <t>M1566B45</t>
  </si>
  <si>
    <t>QuattroPorte 350</t>
  </si>
  <si>
    <t>M1566C25</t>
  </si>
  <si>
    <t>M1566F2</t>
  </si>
  <si>
    <t>M1566D25H</t>
  </si>
  <si>
    <t>M1566D25HBG</t>
  </si>
  <si>
    <t>QuattroPorte GTS</t>
  </si>
  <si>
    <t>M1566A25</t>
  </si>
  <si>
    <t>QuattroPorte S</t>
  </si>
  <si>
    <t>M139IQ</t>
  </si>
  <si>
    <t>QuattroPorte Sport GTS</t>
  </si>
  <si>
    <t>M139MQ</t>
  </si>
  <si>
    <t>QuattroPorte Sport SQ4</t>
  </si>
  <si>
    <t>QuattroPorte SQ4</t>
  </si>
  <si>
    <t>M1566E4</t>
  </si>
  <si>
    <t>MAZDA</t>
  </si>
  <si>
    <t>626</t>
  </si>
  <si>
    <t>AZ-Wagon</t>
  </si>
  <si>
    <t>Grand Familia 1300</t>
  </si>
  <si>
    <t>MX-6V6LS</t>
  </si>
  <si>
    <t>Demio</t>
  </si>
  <si>
    <t>DE3FS</t>
  </si>
  <si>
    <t>MAZDA 3</t>
    <phoneticPr fontId="0" type="noConversion"/>
  </si>
  <si>
    <t>BPCML</t>
  </si>
  <si>
    <t>MX-5</t>
  </si>
  <si>
    <t>NB8C</t>
  </si>
  <si>
    <t>ND6E7</t>
  </si>
  <si>
    <t>MX-5</t>
    <phoneticPr fontId="0" type="noConversion"/>
  </si>
  <si>
    <t>NDAA7</t>
  </si>
  <si>
    <t>NDAC7</t>
  </si>
  <si>
    <t>NDAD7</t>
  </si>
  <si>
    <t>NDAL7</t>
  </si>
  <si>
    <t>NDAM7</t>
  </si>
  <si>
    <t>MX-5 Miata</t>
  </si>
  <si>
    <t>NC26F</t>
  </si>
  <si>
    <t>MX-5 RF</t>
    <phoneticPr fontId="0" type="noConversion"/>
  </si>
  <si>
    <t>NDAJ7</t>
  </si>
  <si>
    <t>RX-7</t>
  </si>
  <si>
    <t>E-FD3S</t>
  </si>
  <si>
    <t>RX-8</t>
  </si>
  <si>
    <t>ABA-SE3P</t>
  </si>
  <si>
    <t>SE3P</t>
  </si>
  <si>
    <t>MCLAREN</t>
    <phoneticPr fontId="3" type="noConversion"/>
  </si>
  <si>
    <t>McLaren GT</t>
  </si>
  <si>
    <t>MCLAREN</t>
  </si>
  <si>
    <t>570 GT</t>
  </si>
  <si>
    <t>MA3</t>
  </si>
  <si>
    <t>570S Coupe</t>
  </si>
  <si>
    <t>570S Spider</t>
  </si>
  <si>
    <t>600LT Coupe</t>
  </si>
  <si>
    <t>600LT Spider</t>
  </si>
  <si>
    <t>650S</t>
  </si>
  <si>
    <t>11FAB</t>
  </si>
  <si>
    <t>650S Coupe</t>
  </si>
  <si>
    <t>MP412C</t>
  </si>
  <si>
    <t>650S Spider</t>
  </si>
  <si>
    <t>675 LT Coupe</t>
  </si>
  <si>
    <t>MP4-12C</t>
  </si>
  <si>
    <t>675 LT Spider</t>
  </si>
  <si>
    <t>720S Coupe</t>
  </si>
  <si>
    <t>720S Spider</t>
  </si>
  <si>
    <t>McLaren Senna</t>
  </si>
  <si>
    <t>MERCEDES-BENZ</t>
  </si>
  <si>
    <t>AMG CLS53 4MATIC +</t>
    <phoneticPr fontId="3" type="noConversion"/>
  </si>
  <si>
    <t>257361</t>
  </si>
  <si>
    <t>AMG GLE53 4MATIC + Coupe</t>
  </si>
  <si>
    <t>167361</t>
  </si>
  <si>
    <t>AMG GLE63 S 4MATIC + Coupe</t>
  </si>
  <si>
    <t>167389</t>
  </si>
  <si>
    <t>C200 4MATIC</t>
    <phoneticPr fontId="3" type="noConversion"/>
  </si>
  <si>
    <t>206051</t>
  </si>
  <si>
    <t>C200 ML</t>
  </si>
  <si>
    <t>203042</t>
  </si>
  <si>
    <t>C300</t>
    <phoneticPr fontId="3" type="noConversion"/>
  </si>
  <si>
    <t>206046</t>
  </si>
  <si>
    <t>C300 e 4MATIC</t>
    <phoneticPr fontId="3" type="noConversion"/>
  </si>
  <si>
    <t>205054</t>
  </si>
  <si>
    <t>C350e</t>
    <phoneticPr fontId="3" type="noConversion"/>
  </si>
  <si>
    <t>C63 Coupe AMG</t>
  </si>
  <si>
    <t>204377</t>
  </si>
  <si>
    <t>CL600</t>
  </si>
  <si>
    <t>215376</t>
  </si>
  <si>
    <t>CLA200 d 4Matic</t>
  </si>
  <si>
    <t>117302</t>
  </si>
  <si>
    <t>CLA200 d 4Matic w/NAVI</t>
  </si>
  <si>
    <t>CLA200 d 4Matic w/NAVI&amp;NightPKG</t>
  </si>
  <si>
    <t>CLA200 d w/NAVI</t>
  </si>
  <si>
    <t>117308</t>
  </si>
  <si>
    <t>CLA250</t>
  </si>
  <si>
    <t>117344</t>
  </si>
  <si>
    <t>CLS250 CDI</t>
  </si>
  <si>
    <t>218303</t>
  </si>
  <si>
    <t>218903</t>
  </si>
  <si>
    <t>CLS450 4Matic</t>
    <phoneticPr fontId="3" type="noConversion"/>
  </si>
  <si>
    <t>CLS500</t>
  </si>
  <si>
    <t>219372</t>
  </si>
  <si>
    <t>CLS55 AMG</t>
  </si>
  <si>
    <t>219376</t>
  </si>
  <si>
    <t>CLS550</t>
  </si>
  <si>
    <t>218373</t>
  </si>
  <si>
    <t>CLS550 4Matic</t>
  </si>
  <si>
    <t>218391</t>
  </si>
  <si>
    <t>CLS550 V</t>
  </si>
  <si>
    <t>CLS63 AMG</t>
  </si>
  <si>
    <t>218374</t>
  </si>
  <si>
    <t>CLS63 AMG 4Matic</t>
  </si>
  <si>
    <t>218392</t>
  </si>
  <si>
    <t>E200</t>
  </si>
  <si>
    <t>210235</t>
  </si>
  <si>
    <t>212034</t>
  </si>
  <si>
    <t>E200 CGI</t>
  </si>
  <si>
    <t>212048</t>
  </si>
  <si>
    <t>E220 BlueTEC</t>
  </si>
  <si>
    <t>212001</t>
  </si>
  <si>
    <t>E220 CDI</t>
  </si>
  <si>
    <t>211006</t>
  </si>
  <si>
    <t>212002</t>
  </si>
  <si>
    <t>E220 CDI AV</t>
  </si>
  <si>
    <t>KR5</t>
  </si>
  <si>
    <t>E220 d 4Matic</t>
  </si>
  <si>
    <t>213005</t>
  </si>
  <si>
    <t>E300 4Matic EXCLUSIVE Intelligent Drive</t>
  </si>
  <si>
    <t>213049</t>
  </si>
  <si>
    <t>E300 BlueTEC Hybrid</t>
  </si>
  <si>
    <t>212 098</t>
  </si>
  <si>
    <t>E300 e 4MATIC</t>
    <phoneticPr fontId="3" type="noConversion"/>
  </si>
  <si>
    <t>E300 EXCLUSIVE</t>
  </si>
  <si>
    <t>213048</t>
  </si>
  <si>
    <t>E450 4MATIC</t>
    <phoneticPr fontId="3" type="noConversion"/>
  </si>
  <si>
    <t>213059</t>
  </si>
  <si>
    <t>E450 4MATIC Cabriolet</t>
    <phoneticPr fontId="3" type="noConversion"/>
  </si>
  <si>
    <t>238459</t>
  </si>
  <si>
    <t>E450 4MATIC Coupe</t>
    <phoneticPr fontId="3" type="noConversion"/>
  </si>
  <si>
    <t>238359</t>
  </si>
  <si>
    <t>EQA250</t>
    <phoneticPr fontId="3" type="noConversion"/>
  </si>
  <si>
    <t>243701</t>
  </si>
  <si>
    <t>GLC300 e 4MATIC</t>
    <phoneticPr fontId="3" type="noConversion"/>
  </si>
  <si>
    <t>253953</t>
  </si>
  <si>
    <t>GLC300 e 4MATIC Coupe</t>
    <phoneticPr fontId="3" type="noConversion"/>
  </si>
  <si>
    <t>253353</t>
  </si>
  <si>
    <t>GLC350 e 4Matic</t>
  </si>
  <si>
    <t>253 954</t>
  </si>
  <si>
    <t>167159</t>
  </si>
  <si>
    <t>GLE300 d 4MATIC</t>
    <phoneticPr fontId="3" type="noConversion"/>
  </si>
  <si>
    <t>167109</t>
  </si>
  <si>
    <t>GLE350 e 4MATIC</t>
    <phoneticPr fontId="3" type="noConversion"/>
  </si>
  <si>
    <t>167154</t>
  </si>
  <si>
    <t>GLE350 e 4MATIC Coupe</t>
    <phoneticPr fontId="3" type="noConversion"/>
  </si>
  <si>
    <t>167354</t>
  </si>
  <si>
    <t>GLS580 4MATIC</t>
    <phoneticPr fontId="3" type="noConversion"/>
  </si>
  <si>
    <t>167986</t>
  </si>
  <si>
    <t>GLS600</t>
    <phoneticPr fontId="3" type="noConversion"/>
  </si>
  <si>
    <t>167987</t>
  </si>
  <si>
    <t>S400L</t>
    <phoneticPr fontId="3" type="noConversion"/>
  </si>
  <si>
    <t>222 157</t>
  </si>
  <si>
    <t>S450 4MATIC</t>
    <phoneticPr fontId="3" type="noConversion"/>
  </si>
  <si>
    <t>223161</t>
  </si>
  <si>
    <t>S450L</t>
    <phoneticPr fontId="3" type="noConversion"/>
  </si>
  <si>
    <t>222 158</t>
  </si>
  <si>
    <t>S500 4MATIC</t>
    <phoneticPr fontId="3" type="noConversion"/>
  </si>
  <si>
    <t>223163</t>
  </si>
  <si>
    <t>S560e</t>
    <phoneticPr fontId="3" type="noConversion"/>
  </si>
  <si>
    <t>S580 4MATIC</t>
    <phoneticPr fontId="3" type="noConversion"/>
  </si>
  <si>
    <t>223176</t>
  </si>
  <si>
    <t>223976</t>
  </si>
  <si>
    <t>C 350 e</t>
  </si>
  <si>
    <t>E 300 Blue TEC Hybrid</t>
  </si>
  <si>
    <t>E 300 BT Hybrid AV</t>
  </si>
  <si>
    <t>S 400 Hybrid</t>
  </si>
  <si>
    <t>S 400 Hybrid Long</t>
  </si>
  <si>
    <t>A 180 CDI</t>
  </si>
  <si>
    <t>A 180 CDI Night</t>
  </si>
  <si>
    <t>A 180 CDI Style</t>
  </si>
  <si>
    <t>A 200</t>
  </si>
  <si>
    <t>A 200 AMG Line</t>
  </si>
  <si>
    <t>A 200 CDI</t>
  </si>
  <si>
    <t>A 200 CDI Night</t>
  </si>
  <si>
    <t>A 200 CDI Style</t>
  </si>
  <si>
    <t>A 200 d</t>
  </si>
  <si>
    <t>A 45 AMG 4MATIC</t>
  </si>
  <si>
    <t>MERCEDES-BENZ</t>
    <phoneticPr fontId="3" type="noConversion"/>
  </si>
  <si>
    <t>AMC GLC 63  S Coupe 4Matic+</t>
    <phoneticPr fontId="3" type="noConversion"/>
  </si>
  <si>
    <t>AMG GLC 4 3Coupe 4Matic</t>
    <phoneticPr fontId="3" type="noConversion"/>
  </si>
  <si>
    <t>AMG GLC 43 4Matic</t>
    <phoneticPr fontId="3" type="noConversion"/>
  </si>
  <si>
    <t>AMG GTS Edition 1</t>
  </si>
  <si>
    <t>B 200</t>
  </si>
  <si>
    <t>B 200 CDI</t>
  </si>
  <si>
    <t>B 200 CDI BE</t>
  </si>
  <si>
    <t>B 200 CDI BE SportsPackage</t>
  </si>
  <si>
    <t>B 200 CDI SportsPackage</t>
  </si>
  <si>
    <t>B 200 d</t>
  </si>
  <si>
    <t>B 220</t>
  </si>
  <si>
    <t>B 220 d</t>
  </si>
  <si>
    <t>C 180 K Classic</t>
  </si>
  <si>
    <t>C 180 K Sport Edition</t>
  </si>
  <si>
    <t>C 200</t>
  </si>
  <si>
    <t>C 200 4MATIC AMG Line</t>
  </si>
  <si>
    <t>C 200 4MATIC EXCLUSIVE</t>
  </si>
  <si>
    <t>C 200 AV</t>
  </si>
  <si>
    <t xml:space="preserve">C 200 AV EdC </t>
  </si>
  <si>
    <t>C 200 AV Style Package</t>
  </si>
  <si>
    <t>C 200 AVANTGARDE</t>
  </si>
  <si>
    <t>C 200 CDIC oupe</t>
  </si>
  <si>
    <t>C 200 CGIBE</t>
  </si>
  <si>
    <t>C 200 CGIBE AV</t>
  </si>
  <si>
    <t>C 200 Coupe</t>
  </si>
  <si>
    <t>C 200 d</t>
  </si>
  <si>
    <t>C 200 d 4MATIC</t>
  </si>
  <si>
    <t>C 200 d AVANTGARDE</t>
  </si>
  <si>
    <t>C 200 d Coupe</t>
  </si>
  <si>
    <t>C 200 K</t>
  </si>
  <si>
    <t>C 200 K AV</t>
  </si>
  <si>
    <t>C 200 K Avantgarde</t>
  </si>
  <si>
    <t>C 200 K ELE</t>
  </si>
  <si>
    <t>C 200 K Elegance</t>
  </si>
  <si>
    <t>C 200 K Sport Coupe</t>
  </si>
  <si>
    <t>C 200 K Sports Package</t>
  </si>
  <si>
    <t>C 200 ML Coupe</t>
  </si>
  <si>
    <t>C 200 T</t>
  </si>
  <si>
    <t>C 220</t>
  </si>
  <si>
    <t xml:space="preserve">C 220 4M AVEdC </t>
  </si>
  <si>
    <t>C 220 4MATIC AMGLINE</t>
  </si>
  <si>
    <t xml:space="preserve">C 220 AV EdC </t>
  </si>
  <si>
    <t xml:space="preserve">C 220 Blue TEC </t>
  </si>
  <si>
    <t>C 220 Blue TEC AV</t>
  </si>
  <si>
    <t>C 220 Blue TEC EX</t>
  </si>
  <si>
    <t>C 220 BT AV Panoramic</t>
  </si>
  <si>
    <t>C 220 CDI</t>
  </si>
  <si>
    <t xml:space="preserve">C 220 CDI 4MATIC </t>
  </si>
  <si>
    <t>C 220 CDI AV</t>
  </si>
  <si>
    <t>C 220 CDI Avantgarde</t>
  </si>
  <si>
    <t>C 220 CDI BE</t>
  </si>
  <si>
    <t>C 220 CDI BEAV</t>
  </si>
  <si>
    <t>C 220 CDI Coupe</t>
  </si>
  <si>
    <t>C 220 CDI ELE</t>
  </si>
  <si>
    <t>C 220 CDI Elegance</t>
  </si>
  <si>
    <t xml:space="preserve">C 220 d 4MATIC </t>
  </si>
  <si>
    <t>C 220 d 4MATIC AMG Line</t>
  </si>
  <si>
    <t>C 220 d 4MATIC Coupe</t>
  </si>
  <si>
    <t>C 220 d 4MATIC EXCLUSIVE</t>
  </si>
  <si>
    <t xml:space="preserve">C 220 d AVANTGARDE </t>
  </si>
  <si>
    <t>C 220 d Coupe</t>
  </si>
  <si>
    <t>C 230</t>
  </si>
  <si>
    <t>C 230 AMG</t>
  </si>
  <si>
    <t>C 230 AV</t>
  </si>
  <si>
    <t>C 230 Avantgarde</t>
  </si>
  <si>
    <t>C 230 iPod AMG Package</t>
  </si>
  <si>
    <t>C 230 iPod Package</t>
  </si>
  <si>
    <t>C 230 K AV</t>
  </si>
  <si>
    <t>C 230 Sports Edition</t>
  </si>
  <si>
    <t>C 240</t>
  </si>
  <si>
    <t>C 240 AV</t>
  </si>
  <si>
    <t>C 240 Avantgarde</t>
  </si>
  <si>
    <t>C 250</t>
  </si>
  <si>
    <t>C 250 AMG Sports Package</t>
  </si>
  <si>
    <t>C 250 AV</t>
  </si>
  <si>
    <t xml:space="preserve">C 250 Blue TEC 4MATIC </t>
  </si>
  <si>
    <t xml:space="preserve">C 250 d 4MATIC </t>
  </si>
  <si>
    <t>C 280</t>
  </si>
  <si>
    <t>C 320</t>
  </si>
  <si>
    <t xml:space="preserve">C 320 4MatiC </t>
  </si>
  <si>
    <t>C 320 4MatiC Avantgarde</t>
  </si>
  <si>
    <t>C 320 4MAV</t>
  </si>
  <si>
    <t>C 320 AV</t>
  </si>
  <si>
    <t>C 320 Avantgarde</t>
  </si>
  <si>
    <t xml:space="preserve">C 43 4MATIC </t>
  </si>
  <si>
    <t>C 43 4MATIC Cabriolet</t>
  </si>
  <si>
    <t>C 43 4MATIC Coupe</t>
  </si>
  <si>
    <t>C 63</t>
  </si>
  <si>
    <t>C 63 AMG</t>
  </si>
  <si>
    <t>C 63 AMG Coupe</t>
  </si>
  <si>
    <t>C 63 AMG Ed507</t>
  </si>
  <si>
    <t>C 63 AMG Edition507</t>
  </si>
  <si>
    <t>C 63 Cabriolet</t>
  </si>
  <si>
    <t>C 63 Coupe</t>
  </si>
  <si>
    <t>C 63 S Coupe</t>
  </si>
  <si>
    <t>CL 200</t>
  </si>
  <si>
    <t>CL 200 K Sports Coupe</t>
  </si>
  <si>
    <t>CL 600</t>
  </si>
  <si>
    <t>CL 600 Coupe</t>
  </si>
  <si>
    <t>CL 63 AMG</t>
  </si>
  <si>
    <t>CLA 200 4MATIC AMG Line</t>
  </si>
  <si>
    <t>CLA 200 AMG Line</t>
  </si>
  <si>
    <t>CLA 200 CDI</t>
  </si>
  <si>
    <t>CLA 200 CDI 4MATIC</t>
  </si>
  <si>
    <t>CLA 200 CDI 4MNAVI</t>
  </si>
  <si>
    <t>CLA 200 CDI NAVI</t>
  </si>
  <si>
    <t>CLA 220 AMG Line</t>
  </si>
  <si>
    <t>CLA 250 4MATIC AMG Line</t>
  </si>
  <si>
    <t>CLA 250 4Matic(2014)</t>
  </si>
  <si>
    <t>CLA 250 4MATIC(2019)</t>
  </si>
  <si>
    <t>CLA 45 4MATIC</t>
  </si>
  <si>
    <t>CLA 45 AMG 4Matic(2014)</t>
  </si>
  <si>
    <t>CLA 45 AMG 4MATIC(2019)</t>
  </si>
  <si>
    <t>CLK 230</t>
  </si>
  <si>
    <t>CLK 240</t>
  </si>
  <si>
    <t>CLK 240 Cabriolet</t>
  </si>
  <si>
    <t>CLK 240 Cabriolet AV</t>
  </si>
  <si>
    <t>CLK 240 Coupe</t>
  </si>
  <si>
    <t>CLK 240 Coupe AV</t>
  </si>
  <si>
    <t>CLK 320</t>
  </si>
  <si>
    <t>CLK 320 Cabriolet</t>
  </si>
  <si>
    <t>CLK 320 Cabriolet Avantgarde</t>
  </si>
  <si>
    <t>CLK 320 Coupe</t>
  </si>
  <si>
    <t>CLK 320 Coupe AV</t>
  </si>
  <si>
    <t>CLK 350 Cabriolet</t>
  </si>
  <si>
    <t>CLK 350 Coupe</t>
  </si>
  <si>
    <t>CLS 250 Blue TEC 4MATIC</t>
  </si>
  <si>
    <t>CLS 250 Blue TEC 4MATIC SB</t>
  </si>
  <si>
    <t>CLS 250 BT 4M Shootingbrake</t>
  </si>
  <si>
    <t>CLS 250 CDI</t>
  </si>
  <si>
    <t>CLS 250 CDI SB</t>
  </si>
  <si>
    <t>CLS 250 CDI Shooting Brake</t>
  </si>
  <si>
    <t>CLS 350</t>
  </si>
  <si>
    <t>CLS 350 AMG SportsPackage</t>
  </si>
  <si>
    <t>CLS 350 BE</t>
  </si>
  <si>
    <t>CLS 400</t>
  </si>
  <si>
    <t xml:space="preserve">CLS 400 d 4MATIC </t>
  </si>
  <si>
    <t>CLS 400 d 4MATIC AMG Line</t>
  </si>
  <si>
    <t>CLS 55 AMG</t>
  </si>
  <si>
    <t>CLS 63 AMG</t>
  </si>
  <si>
    <t>CLS 63 AMG 4Matic</t>
  </si>
  <si>
    <t>CLS 63 AMG Coupe</t>
  </si>
  <si>
    <t>CLS 63 AMGS 4Matic</t>
  </si>
  <si>
    <t>E 200</t>
  </si>
  <si>
    <t>E 200 AV</t>
  </si>
  <si>
    <t>E 200 Avantgarde</t>
  </si>
  <si>
    <t>E 200 Cabriolet</t>
  </si>
  <si>
    <t xml:space="preserve">E 200 CGIBE </t>
  </si>
  <si>
    <t>E 200 CGIBE AV</t>
  </si>
  <si>
    <t>E 200 Coupe</t>
  </si>
  <si>
    <t xml:space="preserve">E 200 E LE </t>
  </si>
  <si>
    <t>E 200 K</t>
  </si>
  <si>
    <t>E 200 K AV</t>
  </si>
  <si>
    <t>E 200 K ELE</t>
  </si>
  <si>
    <t xml:space="preserve">E 200 K Excutive </t>
  </si>
  <si>
    <t>E 220</t>
  </si>
  <si>
    <t xml:space="preserve">E 220 Blue TEC Avantgarde </t>
  </si>
  <si>
    <t>E 220 Blue TEC Avantgarde Sport</t>
  </si>
  <si>
    <t>E 220 CDI</t>
  </si>
  <si>
    <t>E 220 CDI AV</t>
  </si>
  <si>
    <t xml:space="preserve">E 220 CDI BE </t>
  </si>
  <si>
    <t>E 220 CDI BE AV</t>
  </si>
  <si>
    <t xml:space="preserve">E 220 CDI ELE </t>
  </si>
  <si>
    <t xml:space="preserve">E 220 d 4MATIC AVANTGARDE </t>
  </si>
  <si>
    <t xml:space="preserve">E 220 d 4MATIC EXCLUSIVE </t>
  </si>
  <si>
    <t xml:space="preserve">E 220 d AVANTGARDE </t>
  </si>
  <si>
    <t xml:space="preserve">E 220 d Cabriolet </t>
  </si>
  <si>
    <t>E 220 d Coupe</t>
  </si>
  <si>
    <t>E 220 d Coupe(KR2)</t>
  </si>
  <si>
    <t xml:space="preserve">E 220 d EXCLUSIVE </t>
  </si>
  <si>
    <t>E 220 T</t>
  </si>
  <si>
    <t>E 230</t>
  </si>
  <si>
    <t>E 240</t>
  </si>
  <si>
    <t>E 240 AV</t>
  </si>
  <si>
    <t>E 240 Avantgarde</t>
  </si>
  <si>
    <t>E 240 Elegance</t>
  </si>
  <si>
    <t>E 250 Blue TEC 4MATIC Avantgarde</t>
  </si>
  <si>
    <t>E 250 BT 4MAV(w.RVC+SlidingSunroof)</t>
  </si>
  <si>
    <t>E 250 CDI 4M</t>
  </si>
  <si>
    <t>E 250 CDI 4M AV</t>
  </si>
  <si>
    <t>E 250 CDI 4Matic</t>
  </si>
  <si>
    <t>E 250 CDI 4Matic AV</t>
  </si>
  <si>
    <t>E 280</t>
  </si>
  <si>
    <t>E 280 AV</t>
  </si>
  <si>
    <t>E 280 Avantgarde</t>
  </si>
  <si>
    <t>E 280 CDI</t>
  </si>
  <si>
    <t xml:space="preserve">E 280 ELE </t>
  </si>
  <si>
    <t xml:space="preserve">E 280 Elegance </t>
  </si>
  <si>
    <t>E 280 Sports Package</t>
  </si>
  <si>
    <t>E 300</t>
  </si>
  <si>
    <t>E 300 4MATIC</t>
  </si>
  <si>
    <t xml:space="preserve">E 300 4MATIC AMG Line </t>
  </si>
  <si>
    <t>E 300 4Matic AV</t>
  </si>
  <si>
    <t xml:space="preserve">E 300 4MATIC AVANTGARDE </t>
  </si>
  <si>
    <t xml:space="preserve">E 300 4MATIC EXCLUSIVE </t>
  </si>
  <si>
    <t xml:space="preserve">E 300 AMG Line </t>
  </si>
  <si>
    <t xml:space="preserve">E 300 AV SportsPackage </t>
  </si>
  <si>
    <t xml:space="preserve">E 300 Avantgarde </t>
  </si>
  <si>
    <t xml:space="preserve">E 300 AVANTGARDE(KR7) </t>
  </si>
  <si>
    <t xml:space="preserve">E 300 AVANTGARDE(KR8) </t>
  </si>
  <si>
    <t>E 300 BE AV</t>
  </si>
  <si>
    <t xml:space="preserve">E 300 BE ELE </t>
  </si>
  <si>
    <t xml:space="preserve">E 300 ELE </t>
  </si>
  <si>
    <t xml:space="preserve">E 300 Elegance </t>
  </si>
  <si>
    <t xml:space="preserve">E 300 EXCLUSIVE </t>
  </si>
  <si>
    <t>E 320</t>
  </si>
  <si>
    <t>E 320 4M AV</t>
  </si>
  <si>
    <t>E 320 4Matic</t>
  </si>
  <si>
    <t>E 320 4Matic Avantgarde</t>
  </si>
  <si>
    <t>E 320 AV</t>
  </si>
  <si>
    <t xml:space="preserve">E 320 Avantgarde </t>
  </si>
  <si>
    <t>E 350</t>
  </si>
  <si>
    <t>E 350 4M</t>
  </si>
  <si>
    <t>E 350 4M AV</t>
  </si>
  <si>
    <t xml:space="preserve">E 350 4M BE </t>
  </si>
  <si>
    <t>E 350 4Matic</t>
  </si>
  <si>
    <t>E 350 4Matic AV</t>
  </si>
  <si>
    <t xml:space="preserve">E 350 4Matic AV Intellingent Drive </t>
  </si>
  <si>
    <t>E 350 AV</t>
  </si>
  <si>
    <t xml:space="preserve">E 350 Avantgarde </t>
  </si>
  <si>
    <t xml:space="preserve">E 350 BE </t>
  </si>
  <si>
    <t>E 350 BE Cabriolet</t>
  </si>
  <si>
    <t>E 350 BE Coupe</t>
  </si>
  <si>
    <t>E 350 Blue TEC 4MATIC</t>
  </si>
  <si>
    <t>E 350 Cabriolet</t>
  </si>
  <si>
    <t xml:space="preserve">E 350 Coupe </t>
  </si>
  <si>
    <t>E 400 4MATIC</t>
  </si>
  <si>
    <t xml:space="preserve">E 400 4MATIC Coupe </t>
  </si>
  <si>
    <t xml:space="preserve">E 400 4MATIC EXCLUSIVE </t>
  </si>
  <si>
    <t>E 400 Cabriolet(2015)</t>
  </si>
  <si>
    <t>E 400 Cabriolet(2019)</t>
  </si>
  <si>
    <t xml:space="preserve">E 400 Coupe </t>
  </si>
  <si>
    <t>E 420</t>
  </si>
  <si>
    <t>E 43 4MATIC</t>
  </si>
  <si>
    <t>E 450 4MATIC Cabriolet</t>
  </si>
  <si>
    <t>E 450 4MATIC Coupe</t>
  </si>
  <si>
    <t>E 450 4MATIC EXCLUSIVE</t>
  </si>
  <si>
    <t>E 450 Cabriolet</t>
  </si>
  <si>
    <t>E 500</t>
  </si>
  <si>
    <t>E 500 AV</t>
  </si>
  <si>
    <t xml:space="preserve">E 500 Avantgarde </t>
  </si>
  <si>
    <t>E 55 AMG</t>
  </si>
  <si>
    <t>E 55 AMG AV</t>
  </si>
  <si>
    <t>E 63 4MATIC+</t>
  </si>
  <si>
    <t>E 63 4MATIC+Cabriolet</t>
  </si>
  <si>
    <t xml:space="preserve">E 63 4MATIC+Coupe </t>
  </si>
  <si>
    <t>E 63 4MATIC+High Performance Long</t>
  </si>
  <si>
    <t>E 63 4MATIC+Long</t>
  </si>
  <si>
    <t>E 63 AMG</t>
  </si>
  <si>
    <t>E 63 AMG 4M</t>
  </si>
  <si>
    <t>E 63 AMG 4Matic</t>
  </si>
  <si>
    <t>G 320</t>
  </si>
  <si>
    <t>G 320-L</t>
  </si>
  <si>
    <t>G 350 Blue TEC</t>
  </si>
  <si>
    <t>G 350 d SportsPackage</t>
  </si>
  <si>
    <t xml:space="preserve">G 63 AMG </t>
  </si>
  <si>
    <t>G 63 AMG Crazy Color Edition</t>
  </si>
  <si>
    <t>GL 550</t>
  </si>
  <si>
    <t>GLA 200 CDI</t>
  </si>
  <si>
    <t>GLA 200 CDI 4MATIC</t>
  </si>
  <si>
    <t>GLA 220</t>
  </si>
  <si>
    <t>GLA 220 Premium</t>
  </si>
  <si>
    <t>GLA 45 4MATIC</t>
  </si>
  <si>
    <t>GLA 45 AMG 4MATIC(2015)</t>
  </si>
  <si>
    <t>GLC 220 d 4MATIC</t>
  </si>
  <si>
    <t>GLC 220 d 4MATIC Coupe</t>
  </si>
  <si>
    <t>GLC 220 d 4MATIC Coupe Premium</t>
  </si>
  <si>
    <t>GLC 220 d 4MATIC Premium</t>
  </si>
  <si>
    <t>GLC 220 d 4MATIC Premium(IntelligentLightPackage)</t>
  </si>
  <si>
    <t>GLC 220 d 4MATIC(IntelligentLightPackage)</t>
  </si>
  <si>
    <t>GLC 250 d 4MATIC</t>
  </si>
  <si>
    <t>GLC 250 d 4MATIC Coupe</t>
  </si>
  <si>
    <t>GLC 250 d 4MATIC Night Package</t>
  </si>
  <si>
    <t>GLC 300 4MATIC AMG Line</t>
  </si>
  <si>
    <t>GLC 300 4MATIC Coup AMG Line</t>
  </si>
  <si>
    <t>GLC 300 4MATIC Coupe</t>
  </si>
  <si>
    <t>GLC 350 e 4MATIC</t>
  </si>
  <si>
    <t>GLC 350 e 4MATIC AMG Line</t>
  </si>
  <si>
    <t>GLC 350 e 4MATIC Premium</t>
  </si>
  <si>
    <t>GLC 43 4MATIC</t>
  </si>
  <si>
    <t>GLC 43 4MATIC Coupe</t>
  </si>
  <si>
    <t>GLC 43 AMG 4MATIC</t>
  </si>
  <si>
    <t>GLC 43 AMG 4MATIC Coupe</t>
  </si>
  <si>
    <t>GLC 63 4MATIC Coupe</t>
  </si>
  <si>
    <t>GLC220dCoupe4matic</t>
    <phoneticPr fontId="3" type="noConversion"/>
  </si>
  <si>
    <t>GLC300 4Matic</t>
    <phoneticPr fontId="3" type="noConversion"/>
  </si>
  <si>
    <t>GLC300 Premium4Matic</t>
    <phoneticPr fontId="3" type="noConversion"/>
  </si>
  <si>
    <t>GLC300Coupe4matic</t>
    <phoneticPr fontId="3" type="noConversion"/>
  </si>
  <si>
    <t>GLC300CoupePremium4Matic</t>
    <phoneticPr fontId="3" type="noConversion"/>
  </si>
  <si>
    <t>GLE 350 d 4MATIC</t>
  </si>
  <si>
    <t>GLE 350 d 4MATIC Coupe</t>
  </si>
  <si>
    <t>GLE 350 d 4MATIC Premium</t>
  </si>
  <si>
    <t xml:space="preserve">GLE 63 S 4MATIC Coupe </t>
  </si>
  <si>
    <t>GLK 200 CDI 4MATIC</t>
  </si>
  <si>
    <t>GLK 220 CDI</t>
  </si>
  <si>
    <t>GLK 220 CDI 4M</t>
  </si>
  <si>
    <t>GLK 220 CDI 4M BE</t>
  </si>
  <si>
    <t>GLK 220 CDI 4M BE Premium</t>
  </si>
  <si>
    <t>GLK 220 CDI 4M Premium</t>
  </si>
  <si>
    <t>GLK 220 CDI 4Matic</t>
  </si>
  <si>
    <t>GLK 220 CDI 4Matic Premium</t>
  </si>
  <si>
    <t>GLK 220 CDI Premium</t>
  </si>
  <si>
    <t>GLS 350 d 4MATIC</t>
  </si>
  <si>
    <t>GLS 500 4MATIC</t>
  </si>
  <si>
    <t>GT S</t>
  </si>
  <si>
    <t>M 320(7Seater)</t>
  </si>
  <si>
    <t>Masterpiec MP 220</t>
  </si>
  <si>
    <t>Masterpiec MP 280</t>
  </si>
  <si>
    <t>Masterpiece MP 200</t>
  </si>
  <si>
    <t>MERCEDES-BENZ 57</t>
  </si>
  <si>
    <t>MERCEDES-BENZ 57 S</t>
  </si>
  <si>
    <t>MERCEDES-BENZ 62</t>
  </si>
  <si>
    <t>MERCEDES-BENZ 62 S</t>
  </si>
  <si>
    <t>MERCEDES-BENZ 62 Zeppelin</t>
  </si>
  <si>
    <t>Mercedes-Maybach S 560 4MATIC</t>
  </si>
  <si>
    <t>Mercedes-Maybach S 650</t>
  </si>
  <si>
    <t>ML 250 Blue TEC 4M</t>
  </si>
  <si>
    <t>ML 250 Blue TEC 4Matic</t>
  </si>
  <si>
    <t>ML 270 CDI</t>
  </si>
  <si>
    <t>ML 280 CDI</t>
  </si>
  <si>
    <t>ML 280 CDI 4Matic "Edition10"</t>
  </si>
  <si>
    <t>ML 280 CDI Exclusive</t>
  </si>
  <si>
    <t>ML 300 CDI</t>
  </si>
  <si>
    <t>ML 300 CDI 4M BE</t>
  </si>
  <si>
    <t>ML 320</t>
  </si>
  <si>
    <t>ML 350</t>
  </si>
  <si>
    <t>ML 350 4Matic</t>
  </si>
  <si>
    <t>ML 350 4Matic Exclusive</t>
  </si>
  <si>
    <t>ML 350 Blue TEC 4Matic</t>
  </si>
  <si>
    <t>ML 350 CDI 4Matic</t>
  </si>
  <si>
    <t>ML 350 Sports Package</t>
  </si>
  <si>
    <t>ML 400 CDI</t>
  </si>
  <si>
    <t>ML 500</t>
  </si>
  <si>
    <t>ML 500 CDI</t>
  </si>
  <si>
    <t>ML 55 AMG</t>
  </si>
  <si>
    <t>ML 63 AMG</t>
  </si>
  <si>
    <t>S 280</t>
  </si>
  <si>
    <t>S 320</t>
  </si>
  <si>
    <t>S 320 CDI</t>
  </si>
  <si>
    <t>S 320 CDI SWB</t>
  </si>
  <si>
    <t>S 320 L</t>
  </si>
  <si>
    <t>S 350</t>
  </si>
  <si>
    <t>S 350 BEL</t>
  </si>
  <si>
    <t>S 350 BEL(FSE)</t>
  </si>
  <si>
    <t>S 350 Blue TEC</t>
  </si>
  <si>
    <t>S 350 Blue TEC 4Matic</t>
  </si>
  <si>
    <t>S 350 Blue TEC 4Matic Long</t>
  </si>
  <si>
    <t>S 350 Blue TEC Long</t>
  </si>
  <si>
    <t>S 350 Blue TECEXE cutive</t>
  </si>
  <si>
    <t>S 350 BTLRVC</t>
  </si>
  <si>
    <t>S 350 CDI</t>
  </si>
  <si>
    <t>S 350 CDI BE</t>
  </si>
  <si>
    <t>S 350 CDI Blue Efficency</t>
  </si>
  <si>
    <t>S 350 d</t>
  </si>
  <si>
    <t>S 350 d 4MATIC</t>
  </si>
  <si>
    <t>S 350 L</t>
  </si>
  <si>
    <t>S 350 L Entertainment Package</t>
  </si>
  <si>
    <t>S 350 L Exclusive</t>
  </si>
  <si>
    <t xml:space="preserve">S 350 Long </t>
  </si>
  <si>
    <t xml:space="preserve">S 350 S </t>
  </si>
  <si>
    <t>S 400 4MATIC Coupe</t>
  </si>
  <si>
    <t>S 400 4MATIC Long</t>
  </si>
  <si>
    <t>S 400 d 4MATIC Long</t>
  </si>
  <si>
    <t>S 400 d Long</t>
  </si>
  <si>
    <t>S 400 Long</t>
  </si>
  <si>
    <t>S 420</t>
  </si>
  <si>
    <t>S 420 L</t>
  </si>
  <si>
    <t>S 430</t>
  </si>
  <si>
    <t>S 430 L</t>
  </si>
  <si>
    <t>S 450 4MATIC Long</t>
  </si>
  <si>
    <t>S 450 d 4MATIC Long</t>
  </si>
  <si>
    <t>S 450 d Long</t>
  </si>
  <si>
    <t>S 450 Long</t>
  </si>
  <si>
    <t>S 500 4M BEL</t>
  </si>
  <si>
    <t>S 500 4M L Designo Edition</t>
  </si>
  <si>
    <t>S 500 4Matic</t>
  </si>
  <si>
    <t>S 500 4Matic Long</t>
  </si>
  <si>
    <t>S 500 AMG Sports Package</t>
  </si>
  <si>
    <t>S 500 BEL</t>
  </si>
  <si>
    <t>S 500 L</t>
  </si>
  <si>
    <t>S 500 L 4Matic</t>
  </si>
  <si>
    <t>S 500 L AMG</t>
  </si>
  <si>
    <t>S 500 L AMG Sports Package</t>
  </si>
  <si>
    <t>S 500 L Designo Edition</t>
  </si>
  <si>
    <t>S 500 Long</t>
  </si>
  <si>
    <t>S 500 Long Edition 1</t>
  </si>
  <si>
    <t>S 500(2010)</t>
  </si>
  <si>
    <t>S 500(2015)</t>
  </si>
  <si>
    <t>S 550</t>
  </si>
  <si>
    <t>S 550 L</t>
  </si>
  <si>
    <t>S 560 4MATIC</t>
  </si>
  <si>
    <t>S 560 4MATIC Long</t>
  </si>
  <si>
    <t>S 560 d 4MATIC Long</t>
  </si>
  <si>
    <t>S 560 d Long</t>
  </si>
  <si>
    <t>S 560 Long</t>
  </si>
  <si>
    <t>S 600 Coupe</t>
  </si>
  <si>
    <t>S 600 L</t>
  </si>
  <si>
    <t>S 600 L Designo</t>
  </si>
  <si>
    <t>S 600(2010)</t>
  </si>
  <si>
    <t>S 600(2015)</t>
  </si>
  <si>
    <t>S 63 4MATIC Cabriolet</t>
  </si>
  <si>
    <t xml:space="preserve">S 63 4MATIC Coupe </t>
  </si>
  <si>
    <t>S 63 4MATIC+</t>
  </si>
  <si>
    <t>S 63 4MATIC+ High Performance</t>
  </si>
  <si>
    <t>S 63 4MATIC+ High Performance Long</t>
  </si>
  <si>
    <t xml:space="preserve">S 63 4MATIC+ Long </t>
  </si>
  <si>
    <t>S 63 AMG</t>
  </si>
  <si>
    <t>S 63 AMG 4MATIC Coupe</t>
  </si>
  <si>
    <t>S 63 AMG 4MATIC Long</t>
  </si>
  <si>
    <t>S 63 AMG 4MATIC+ Cabriolet</t>
  </si>
  <si>
    <t>S 63 AMG 4MATIC+ Coupe</t>
  </si>
  <si>
    <t>S 63 AMG L</t>
  </si>
  <si>
    <t>SL 320</t>
  </si>
  <si>
    <t>SL 350</t>
  </si>
  <si>
    <t>SL 350 Roadster</t>
  </si>
  <si>
    <t>SL 500</t>
  </si>
  <si>
    <t>SL 500 Roadster</t>
  </si>
  <si>
    <t>SL 600</t>
  </si>
  <si>
    <t>SL 600 Roadster</t>
  </si>
  <si>
    <t>SL 63 AMG</t>
  </si>
  <si>
    <t>SLC 200</t>
  </si>
  <si>
    <t>SLC 43</t>
  </si>
  <si>
    <t>SLK 200</t>
  </si>
  <si>
    <t>SLK 200 BE</t>
  </si>
  <si>
    <t>SLK 200 K Roadster</t>
  </si>
  <si>
    <t>SLK 230</t>
  </si>
  <si>
    <t>SLK 230 K Roadster</t>
  </si>
  <si>
    <t>SLK 320</t>
  </si>
  <si>
    <t>SLK 350</t>
  </si>
  <si>
    <t>SLK 350 AMG</t>
  </si>
  <si>
    <t>SLK 350 AMG Sports Package</t>
  </si>
  <si>
    <t>SLK 350 Roadster</t>
  </si>
  <si>
    <t>SLK 55 AMG</t>
  </si>
  <si>
    <t>SLS AMG</t>
  </si>
  <si>
    <t>SLS AMG Carbon Package</t>
  </si>
  <si>
    <t>SLS AMG Roadster</t>
  </si>
  <si>
    <t>TheNewCLA CLA2504Matic</t>
    <phoneticPr fontId="3" type="noConversion"/>
  </si>
  <si>
    <t xml:space="preserve"> GLA250 4MATIC</t>
    <phoneticPr fontId="0" type="noConversion"/>
  </si>
  <si>
    <t>247747</t>
  </si>
  <si>
    <t xml:space="preserve"> GLB220</t>
  </si>
  <si>
    <t>247644</t>
  </si>
  <si>
    <t xml:space="preserve"> GLB250 4MATIC</t>
  </si>
  <si>
    <t>247647</t>
  </si>
  <si>
    <t xml:space="preserve"> GLC220 d 4MATIC Coupe</t>
    <phoneticPr fontId="0" type="noConversion"/>
  </si>
  <si>
    <t>253315</t>
  </si>
  <si>
    <t xml:space="preserve"> GLE400 d 4MATIC Coupe</t>
  </si>
  <si>
    <t>167323</t>
  </si>
  <si>
    <t xml:space="preserve"> S350 d</t>
  </si>
  <si>
    <t>223030</t>
  </si>
  <si>
    <t>A170</t>
  </si>
  <si>
    <t>169032</t>
  </si>
  <si>
    <t>A180 CDI</t>
  </si>
  <si>
    <t>176012</t>
  </si>
  <si>
    <t>A200</t>
  </si>
  <si>
    <t>176043</t>
  </si>
  <si>
    <t>A200 CDI</t>
  </si>
  <si>
    <t>176001</t>
  </si>
  <si>
    <t>A200 d Sedan</t>
    <phoneticPr fontId="0" type="noConversion"/>
  </si>
  <si>
    <t>177112</t>
  </si>
  <si>
    <t>A220</t>
    <phoneticPr fontId="3" type="noConversion"/>
  </si>
  <si>
    <t>A220 Sedan</t>
    <phoneticPr fontId="3" type="noConversion"/>
  </si>
  <si>
    <t>A250 4MATIC</t>
    <phoneticPr fontId="3" type="noConversion"/>
  </si>
  <si>
    <t>A45 AMG 4Matic</t>
  </si>
  <si>
    <t>176052</t>
  </si>
  <si>
    <t xml:space="preserve">A45 KoreaEdition AMG 4Matic </t>
  </si>
  <si>
    <t>AMG A35 4MATIC</t>
  </si>
  <si>
    <t>177151</t>
  </si>
  <si>
    <t>AMG A45 4MATIC</t>
  </si>
  <si>
    <t>177053</t>
  </si>
  <si>
    <t>AMG C43 4Matic</t>
  </si>
  <si>
    <t>AMG C43 4Matic Coupe</t>
  </si>
  <si>
    <t>AMG C63 Coupe</t>
  </si>
  <si>
    <t>AMG C63 S Coupe</t>
  </si>
  <si>
    <t>AMG CLA45 4Matic</t>
  </si>
  <si>
    <t>AMG CLA45 S 4MATIC</t>
  </si>
  <si>
    <t>118354</t>
  </si>
  <si>
    <t>AMG E63 4Matic+</t>
  </si>
  <si>
    <t>AMG GLA45 4Matic</t>
  </si>
  <si>
    <t>AMG GLA45 4MATIC +</t>
  </si>
  <si>
    <t>247753</t>
  </si>
  <si>
    <t>AMG GLB35 4MATIC</t>
  </si>
  <si>
    <t>247651</t>
  </si>
  <si>
    <t>AMG GLC 63 4MATIC +</t>
    <phoneticPr fontId="3" type="noConversion"/>
  </si>
  <si>
    <t>AMG GLC 63 S 4MATIC Coupe</t>
    <phoneticPr fontId="3" type="noConversion"/>
  </si>
  <si>
    <t>AMG GLC43 4Matic</t>
  </si>
  <si>
    <t>AMG GLE63 S 4Matic Coupe</t>
  </si>
  <si>
    <t>MERCEDES-BENZ</t>
    <phoneticPr fontId="0" type="noConversion"/>
  </si>
  <si>
    <t>AMG GLS63 S 4MATIC</t>
    <phoneticPr fontId="0" type="noConversion"/>
  </si>
  <si>
    <t>AMG GT</t>
  </si>
  <si>
    <t>190382</t>
  </si>
  <si>
    <t>AMG GT R</t>
  </si>
  <si>
    <t>190379</t>
  </si>
  <si>
    <t>AMG GT43 4Matic +</t>
    <phoneticPr fontId="3" type="noConversion"/>
  </si>
  <si>
    <t>AMG GT63 S 4Matic</t>
    <phoneticPr fontId="3" type="noConversion"/>
  </si>
  <si>
    <t>AMG GT63-S</t>
  </si>
  <si>
    <t>AMG GT-C Roadster</t>
  </si>
  <si>
    <t>190480</t>
  </si>
  <si>
    <t>AMG GTR</t>
    <phoneticPr fontId="0" type="noConversion"/>
  </si>
  <si>
    <t>AMG S63 4Matic + Cabriolet</t>
    <phoneticPr fontId="3" type="noConversion"/>
  </si>
  <si>
    <t>AMG S63 4Matic + Coupe</t>
    <phoneticPr fontId="3" type="noConversion"/>
  </si>
  <si>
    <t>AMG S65 Coupe</t>
  </si>
  <si>
    <t>B200</t>
  </si>
  <si>
    <t>245233</t>
  </si>
  <si>
    <t>B200 CDI</t>
  </si>
  <si>
    <t>245208</t>
  </si>
  <si>
    <t>246201</t>
  </si>
  <si>
    <t>246208</t>
  </si>
  <si>
    <t>B200d</t>
  </si>
  <si>
    <t>B220</t>
  </si>
  <si>
    <t>BENZ CLK240</t>
  </si>
  <si>
    <t>C180 K</t>
  </si>
  <si>
    <t>203046</t>
  </si>
  <si>
    <t>C180 ML</t>
  </si>
  <si>
    <t>C200</t>
    <phoneticPr fontId="3" type="noConversion"/>
  </si>
  <si>
    <t>C200</t>
  </si>
  <si>
    <t>202020</t>
  </si>
  <si>
    <t>205042</t>
  </si>
  <si>
    <t>C200 4Matic</t>
  </si>
  <si>
    <t>205043</t>
  </si>
  <si>
    <t>C200 AVANTGARDE</t>
  </si>
  <si>
    <t>C200 Cabriolet</t>
    <phoneticPr fontId="3" type="noConversion"/>
  </si>
  <si>
    <t>C200 Cabriolet</t>
  </si>
  <si>
    <t>205442</t>
  </si>
  <si>
    <t>C200 CGI</t>
  </si>
  <si>
    <t>204048</t>
  </si>
  <si>
    <t>C200 Compressor</t>
  </si>
  <si>
    <t>204041</t>
  </si>
  <si>
    <t>C200 Coupe</t>
  </si>
  <si>
    <t>205342</t>
  </si>
  <si>
    <t>C200 Coupe</t>
    <phoneticPr fontId="0" type="noConversion"/>
  </si>
  <si>
    <t>205380</t>
  </si>
  <si>
    <t>C200 d</t>
  </si>
  <si>
    <t>205037</t>
  </si>
  <si>
    <t>C200 K</t>
  </si>
  <si>
    <t>C200 ML Coupe</t>
  </si>
  <si>
    <t>203742</t>
  </si>
  <si>
    <t>C220 BlueTEC</t>
  </si>
  <si>
    <t>205004</t>
  </si>
  <si>
    <t>C220 CDI</t>
  </si>
  <si>
    <t>204002</t>
  </si>
  <si>
    <t>204008</t>
  </si>
  <si>
    <t>C220 CDI 4Matic</t>
  </si>
  <si>
    <t>204084</t>
  </si>
  <si>
    <t>C220 CDI Coupe</t>
  </si>
  <si>
    <t>204302</t>
  </si>
  <si>
    <t>C220 d</t>
  </si>
  <si>
    <t>205014</t>
  </si>
  <si>
    <t>C220 d 4Matic</t>
  </si>
  <si>
    <t>205005</t>
  </si>
  <si>
    <t>C220 d 4Matic Coupe</t>
  </si>
  <si>
    <t>205315</t>
  </si>
  <si>
    <t>C220 d 4Matic Estate</t>
  </si>
  <si>
    <t>205205</t>
  </si>
  <si>
    <t>C220 d Avantgarde</t>
  </si>
  <si>
    <t>C220 d Coupe</t>
  </si>
  <si>
    <t>205304</t>
  </si>
  <si>
    <t>C220 d Exclusive</t>
  </si>
  <si>
    <t>C230</t>
  </si>
  <si>
    <t>202023</t>
  </si>
  <si>
    <t>202024</t>
  </si>
  <si>
    <t>203052</t>
  </si>
  <si>
    <t>204052</t>
  </si>
  <si>
    <t>C230 KAV</t>
  </si>
  <si>
    <t>203040</t>
  </si>
  <si>
    <t>C240</t>
  </si>
  <si>
    <t>203061</t>
  </si>
  <si>
    <t>203081</t>
  </si>
  <si>
    <t>C250</t>
  </si>
  <si>
    <t>C250 BlueTEC 4Matic</t>
  </si>
  <si>
    <t>205009</t>
  </si>
  <si>
    <t>C250 d 4Matic</t>
  </si>
  <si>
    <t>C280 4Matic</t>
  </si>
  <si>
    <t>203092</t>
  </si>
  <si>
    <t>C300</t>
    <phoneticPr fontId="0" type="noConversion"/>
  </si>
  <si>
    <t>C300</t>
  </si>
  <si>
    <t>204054</t>
  </si>
  <si>
    <t>WF4JB</t>
  </si>
  <si>
    <t>C300 4Matic</t>
  </si>
  <si>
    <t>204080</t>
  </si>
  <si>
    <t>204081</t>
  </si>
  <si>
    <t>GF8AB</t>
  </si>
  <si>
    <t>C32 AMG</t>
  </si>
  <si>
    <t>203065</t>
  </si>
  <si>
    <t>C320</t>
  </si>
  <si>
    <t>203064</t>
  </si>
  <si>
    <t>C350</t>
  </si>
  <si>
    <t>204056</t>
  </si>
  <si>
    <t>C43 AMG 4Matic</t>
  </si>
  <si>
    <t>205064</t>
  </si>
  <si>
    <t xml:space="preserve">C43 Cabriolet AMG 4Matic </t>
  </si>
  <si>
    <t>205464</t>
  </si>
  <si>
    <t>C43 Coupe AMG 4Matic</t>
  </si>
  <si>
    <t>205364</t>
  </si>
  <si>
    <t>C43AMG</t>
  </si>
  <si>
    <t>C450 AMG 4Matic</t>
  </si>
  <si>
    <t>C63 AMG</t>
  </si>
  <si>
    <t>204077</t>
  </si>
  <si>
    <t>205086</t>
  </si>
  <si>
    <t xml:space="preserve">C63 Cabriolet AMG </t>
  </si>
  <si>
    <t>205486</t>
  </si>
  <si>
    <t>205386</t>
  </si>
  <si>
    <t>C63 S AMG</t>
  </si>
  <si>
    <t>205087</t>
  </si>
  <si>
    <t>C63 S Coupe AMG</t>
  </si>
  <si>
    <t>205387</t>
  </si>
  <si>
    <t>C63 S Edition1 AMG</t>
  </si>
  <si>
    <t>C63AMG</t>
    <phoneticPr fontId="0" type="noConversion"/>
  </si>
  <si>
    <t>CL500</t>
  </si>
  <si>
    <t>215375</t>
  </si>
  <si>
    <t>CL550</t>
  </si>
  <si>
    <t>216371</t>
  </si>
  <si>
    <t>216376</t>
  </si>
  <si>
    <t>CL63 AMG</t>
  </si>
  <si>
    <t>216374</t>
  </si>
  <si>
    <t>216377</t>
  </si>
  <si>
    <t>CL65 AMG</t>
  </si>
  <si>
    <t>216379</t>
  </si>
  <si>
    <t>CLA200 CDI</t>
  </si>
  <si>
    <t>117301</t>
  </si>
  <si>
    <t>CLA200 CDI 4Matic</t>
  </si>
  <si>
    <t>CLA200 d</t>
  </si>
  <si>
    <t>CLA200 d w/NAVI&amp;NightPKG</t>
  </si>
  <si>
    <t>CLA200 d w/NightPKG</t>
  </si>
  <si>
    <t>CLA220</t>
  </si>
  <si>
    <t>117345</t>
  </si>
  <si>
    <t>CLA250 4MATIC</t>
    <phoneticPr fontId="3" type="noConversion"/>
  </si>
  <si>
    <t>CLA250 4Matic</t>
  </si>
  <si>
    <t>117346</t>
  </si>
  <si>
    <t>CLA45 AMG 4Matic</t>
  </si>
  <si>
    <t>117352</t>
  </si>
  <si>
    <t>CLK DTM AMG</t>
  </si>
  <si>
    <t>209442</t>
  </si>
  <si>
    <t>CLK200 Cabriolet</t>
  </si>
  <si>
    <t>208435</t>
  </si>
  <si>
    <t>CLK240</t>
  </si>
  <si>
    <t>209461</t>
  </si>
  <si>
    <t>CLK320</t>
  </si>
  <si>
    <t>208365</t>
  </si>
  <si>
    <t>209363</t>
  </si>
  <si>
    <t>209465</t>
  </si>
  <si>
    <t>CLK350</t>
  </si>
  <si>
    <t>209456</t>
  </si>
  <si>
    <t>CLK500</t>
  </si>
  <si>
    <t>209472</t>
  </si>
  <si>
    <t xml:space="preserve">CLK63 AMG </t>
  </si>
  <si>
    <t>209377</t>
  </si>
  <si>
    <t>CLS250 BlueTEC 4Matic</t>
  </si>
  <si>
    <t>218397</t>
  </si>
  <si>
    <t>218997</t>
  </si>
  <si>
    <t>CLS250 d 4Matic</t>
  </si>
  <si>
    <t>CLS300 d</t>
    <phoneticPr fontId="3" type="noConversion"/>
  </si>
  <si>
    <t>CLS350</t>
  </si>
  <si>
    <t>218359</t>
  </si>
  <si>
    <t>219356</t>
  </si>
  <si>
    <t>CLS350 CGI</t>
  </si>
  <si>
    <t>219357</t>
  </si>
  <si>
    <t>CLS350 d 4Matic</t>
  </si>
  <si>
    <t>218394</t>
  </si>
  <si>
    <t>CLS400</t>
  </si>
  <si>
    <t>218365</t>
  </si>
  <si>
    <t>CLS400 4MATIC</t>
  </si>
  <si>
    <t>CLS400 d 4Matic</t>
  </si>
  <si>
    <t>257323</t>
  </si>
  <si>
    <t>219377</t>
  </si>
  <si>
    <t>CLS63 S AMG 4Matic</t>
  </si>
  <si>
    <t>218376</t>
  </si>
  <si>
    <t>213042</t>
  </si>
  <si>
    <t>E200 Cabriolet</t>
  </si>
  <si>
    <t>207434</t>
  </si>
  <si>
    <t>E200 Compressor</t>
  </si>
  <si>
    <t>210048</t>
  </si>
  <si>
    <t>E200 Coupe</t>
  </si>
  <si>
    <t>207334</t>
  </si>
  <si>
    <t>E200 K</t>
  </si>
  <si>
    <t>211041</t>
  </si>
  <si>
    <t>211042</t>
  </si>
  <si>
    <t>E220</t>
  </si>
  <si>
    <t>124022</t>
  </si>
  <si>
    <t>211008</t>
  </si>
  <si>
    <t>E220 d</t>
  </si>
  <si>
    <t>213004</t>
  </si>
  <si>
    <t>E220 d AVANTGARDE</t>
  </si>
  <si>
    <t>E220 d AVANTGARDE Intelligent Drive</t>
  </si>
  <si>
    <t>E220 d Cabriolet</t>
  </si>
  <si>
    <t>E220 d Coupe</t>
  </si>
  <si>
    <t>238314</t>
  </si>
  <si>
    <t>E220 d EXCLUSIVE</t>
  </si>
  <si>
    <t>E220 T</t>
  </si>
  <si>
    <t>124082</t>
  </si>
  <si>
    <t>E220CDI</t>
  </si>
  <si>
    <t>E240</t>
  </si>
  <si>
    <t>211061</t>
  </si>
  <si>
    <t>E250</t>
  </si>
  <si>
    <t>207347</t>
  </si>
  <si>
    <t>E250 BlueTEC 4Matic</t>
  </si>
  <si>
    <t>212097</t>
  </si>
  <si>
    <t>E250 CDI 4Matic</t>
  </si>
  <si>
    <t>212082</t>
  </si>
  <si>
    <t>E280</t>
  </si>
  <si>
    <t>210053</t>
  </si>
  <si>
    <t>211054</t>
  </si>
  <si>
    <t>E280 CDI</t>
  </si>
  <si>
    <t>211020</t>
  </si>
  <si>
    <t>E300</t>
  </si>
  <si>
    <t>212053</t>
  </si>
  <si>
    <t>212054</t>
  </si>
  <si>
    <t>212055</t>
  </si>
  <si>
    <t>E300 4Matic</t>
  </si>
  <si>
    <t>212080</t>
  </si>
  <si>
    <t>E300 4Matic AVANTGARDE</t>
  </si>
  <si>
    <t>E300 4Matic AVANTGARDE Intelligent Drive</t>
  </si>
  <si>
    <t>E300 4Matic EXCLUSIVE</t>
  </si>
  <si>
    <t>E300 AVANTGARDE</t>
  </si>
  <si>
    <t>E300 AVANTGARDE Intelligent Drive</t>
  </si>
  <si>
    <t>212098</t>
  </si>
  <si>
    <t>E300 EL</t>
  </si>
  <si>
    <t>KR6</t>
  </si>
  <si>
    <t>E320</t>
  </si>
  <si>
    <t>124065</t>
  </si>
  <si>
    <t>210065</t>
  </si>
  <si>
    <t>211065</t>
  </si>
  <si>
    <t>GH-211065</t>
  </si>
  <si>
    <t>E320 4Matic</t>
  </si>
  <si>
    <t>211082</t>
  </si>
  <si>
    <t>E350</t>
  </si>
  <si>
    <t>211056</t>
  </si>
  <si>
    <t>211087</t>
  </si>
  <si>
    <t>212056</t>
  </si>
  <si>
    <t>212059</t>
  </si>
  <si>
    <t>E350 4Matic</t>
  </si>
  <si>
    <t>212087</t>
  </si>
  <si>
    <t>212088</t>
  </si>
  <si>
    <t>E350 BlueTEC 4Matic</t>
  </si>
  <si>
    <t>212094</t>
  </si>
  <si>
    <t>E350 Cabriolet</t>
  </si>
  <si>
    <t>207456</t>
  </si>
  <si>
    <t>207459</t>
  </si>
  <si>
    <t>E350 Coupe</t>
  </si>
  <si>
    <t>207356</t>
  </si>
  <si>
    <t>207359</t>
  </si>
  <si>
    <t>E350 d</t>
  </si>
  <si>
    <t>213033</t>
  </si>
  <si>
    <t>E400</t>
    <phoneticPr fontId="0" type="noConversion"/>
  </si>
  <si>
    <t>1K6FB</t>
  </si>
  <si>
    <t>E400 4Matic</t>
  </si>
  <si>
    <t>212067</t>
  </si>
  <si>
    <t>213066</t>
  </si>
  <si>
    <t>E400 4Matic Coupe</t>
  </si>
  <si>
    <t>E400 Cabriolet</t>
  </si>
  <si>
    <t>207465</t>
  </si>
  <si>
    <t>E400 Coupe</t>
  </si>
  <si>
    <t>207365</t>
  </si>
  <si>
    <t>E420</t>
  </si>
  <si>
    <t>124034</t>
  </si>
  <si>
    <t>210072</t>
  </si>
  <si>
    <t>E43 AMG 4Matic</t>
  </si>
  <si>
    <t>213064</t>
  </si>
  <si>
    <t>E450 4Matic</t>
  </si>
  <si>
    <t xml:space="preserve">E450 4Matic Cabriolet </t>
  </si>
  <si>
    <t>238468</t>
  </si>
  <si>
    <t>E450 4Matic Coupe</t>
  </si>
  <si>
    <t>E450 Cabriolet</t>
  </si>
  <si>
    <t>E55 AMG</t>
  </si>
  <si>
    <t>211076</t>
  </si>
  <si>
    <t>E550</t>
    <phoneticPr fontId="0" type="noConversion"/>
  </si>
  <si>
    <t>E550</t>
  </si>
  <si>
    <t>211072</t>
  </si>
  <si>
    <t>E63 AMG</t>
  </si>
  <si>
    <t>211077</t>
  </si>
  <si>
    <t>212074</t>
  </si>
  <si>
    <t>212077</t>
  </si>
  <si>
    <t>E63 AMG 4Matic</t>
  </si>
  <si>
    <t>212092</t>
  </si>
  <si>
    <t>E63 AMG 4Matic+</t>
  </si>
  <si>
    <t>213088</t>
  </si>
  <si>
    <t>E63 AMG S</t>
  </si>
  <si>
    <t>ZH8KB</t>
  </si>
  <si>
    <t>G230</t>
  </si>
  <si>
    <t>463204</t>
  </si>
  <si>
    <t>G300</t>
  </si>
  <si>
    <t>463227</t>
  </si>
  <si>
    <t>G320</t>
  </si>
  <si>
    <t>G350 BlueTEC</t>
  </si>
  <si>
    <t>463346</t>
  </si>
  <si>
    <t>G350 d</t>
  </si>
  <si>
    <t>463348</t>
  </si>
  <si>
    <t>G400 d</t>
    <phoneticPr fontId="0" type="noConversion"/>
  </si>
  <si>
    <t>463350</t>
  </si>
  <si>
    <t>G500</t>
    <phoneticPr fontId="0" type="noConversion"/>
  </si>
  <si>
    <t>G500</t>
  </si>
  <si>
    <t>463234</t>
  </si>
  <si>
    <t>G500 L</t>
  </si>
  <si>
    <t>463249</t>
  </si>
  <si>
    <t>G55 AMG</t>
  </si>
  <si>
    <t>463270</t>
  </si>
  <si>
    <t>463271</t>
  </si>
  <si>
    <t>G550</t>
  </si>
  <si>
    <t>463237</t>
  </si>
  <si>
    <t>G63 AMG</t>
  </si>
  <si>
    <t>463272</t>
  </si>
  <si>
    <t>G63 CrazyEdition AMG</t>
  </si>
  <si>
    <t>G63 Edition463 AMG</t>
  </si>
  <si>
    <t>G63AMG</t>
    <phoneticPr fontId="0" type="noConversion"/>
  </si>
  <si>
    <t>46327</t>
  </si>
  <si>
    <t>463276</t>
  </si>
  <si>
    <t>G65 Edition463 AMG</t>
  </si>
  <si>
    <t>463274</t>
  </si>
  <si>
    <t>G65AMG</t>
    <phoneticPr fontId="0" type="noConversion"/>
  </si>
  <si>
    <t>GL400 4Matic</t>
  </si>
  <si>
    <t>166856</t>
  </si>
  <si>
    <t>GL450</t>
  </si>
  <si>
    <t>166864</t>
  </si>
  <si>
    <t>GL450 4MATIC</t>
    <phoneticPr fontId="0" type="noConversion"/>
  </si>
  <si>
    <t>GL450 4Matic</t>
  </si>
  <si>
    <t>164871</t>
  </si>
  <si>
    <t>166872</t>
  </si>
  <si>
    <t>DF7CE</t>
  </si>
  <si>
    <t>GL550</t>
    <phoneticPr fontId="0" type="noConversion"/>
  </si>
  <si>
    <t>BF8GE</t>
  </si>
  <si>
    <t>GL550 4Matic</t>
  </si>
  <si>
    <t>DF7DE</t>
  </si>
  <si>
    <t>GLA200 CDI</t>
  </si>
  <si>
    <t>156908</t>
  </si>
  <si>
    <t>GLA200 CDI 4Matic</t>
  </si>
  <si>
    <t>156902</t>
  </si>
  <si>
    <t>GLA200 d</t>
  </si>
  <si>
    <t>GLA200 d 4Matic</t>
  </si>
  <si>
    <t>GLA220</t>
  </si>
  <si>
    <t>156945</t>
  </si>
  <si>
    <t>GLA220</t>
    <phoneticPr fontId="0" type="noConversion"/>
  </si>
  <si>
    <t>247744</t>
  </si>
  <si>
    <t>GLA250 4Matic</t>
  </si>
  <si>
    <t>156946</t>
  </si>
  <si>
    <t>GLA45 AMG 4Matic</t>
  </si>
  <si>
    <t>156952</t>
  </si>
  <si>
    <t>GLB200 d</t>
    <phoneticPr fontId="0" type="noConversion"/>
  </si>
  <si>
    <t>247612</t>
  </si>
  <si>
    <t>GLC220 d 4Matic</t>
  </si>
  <si>
    <t>253905</t>
  </si>
  <si>
    <t>GLC220 d 4MATIC</t>
    <phoneticPr fontId="0" type="noConversion"/>
  </si>
  <si>
    <t>253915</t>
  </si>
  <si>
    <t>GLC220 d 4Matic Coupe</t>
  </si>
  <si>
    <t>253305</t>
  </si>
  <si>
    <t>GLC220 d 4Matic Premium</t>
  </si>
  <si>
    <t>GLC250 d 4Matic</t>
  </si>
  <si>
    <t>253909</t>
  </si>
  <si>
    <t>GLC250 d 4Matic Coupe</t>
  </si>
  <si>
    <t>253309</t>
  </si>
  <si>
    <t>GLC300</t>
    <phoneticPr fontId="0" type="noConversion"/>
  </si>
  <si>
    <t>253948</t>
  </si>
  <si>
    <t>GLC300 4MATIC</t>
    <phoneticPr fontId="3" type="noConversion"/>
  </si>
  <si>
    <t>GLC300 4Matic</t>
  </si>
  <si>
    <t>253949</t>
  </si>
  <si>
    <t>GLC300 4MATIC Coupe</t>
    <phoneticPr fontId="3" type="noConversion"/>
  </si>
  <si>
    <t>GLC300 4Matic Coupe</t>
  </si>
  <si>
    <t>253349</t>
  </si>
  <si>
    <t>253954</t>
  </si>
  <si>
    <t>GLC43 AMG 4Matic</t>
  </si>
  <si>
    <t>253964</t>
  </si>
  <si>
    <t>GLC43 Coupe AMG 4Matic</t>
  </si>
  <si>
    <t>253364</t>
  </si>
  <si>
    <t>GLE 300 d 4MATIC</t>
    <phoneticPr fontId="0" type="noConversion"/>
  </si>
  <si>
    <t>167119</t>
  </si>
  <si>
    <t>GLE250 d 4Matic</t>
  </si>
  <si>
    <t>166004</t>
  </si>
  <si>
    <t>GLE350 4MATIC</t>
    <phoneticPr fontId="0" type="noConversion"/>
  </si>
  <si>
    <t>GLE350 4MATIC</t>
  </si>
  <si>
    <t>GLE3504Matic</t>
  </si>
  <si>
    <t>GLE350 d 4Matic</t>
  </si>
  <si>
    <t>166024</t>
  </si>
  <si>
    <t>GLE350 d 4Matic Coupe</t>
  </si>
  <si>
    <t>292324</t>
  </si>
  <si>
    <t>GLE63 AMG 4Matic</t>
  </si>
  <si>
    <t>166074</t>
  </si>
  <si>
    <t>GLE63S Coupe AMG 4Matic</t>
  </si>
  <si>
    <t>292375</t>
  </si>
  <si>
    <t>GLK220 CDI 4Matic</t>
  </si>
  <si>
    <t>204984</t>
  </si>
  <si>
    <t>GLK350</t>
    <phoneticPr fontId="0" type="noConversion"/>
  </si>
  <si>
    <t>GB5HB</t>
  </si>
  <si>
    <t>GG8JB</t>
  </si>
  <si>
    <t>GLK350 4Matic</t>
  </si>
  <si>
    <t>GG8HB</t>
  </si>
  <si>
    <t>GLS350 d 4Matic</t>
  </si>
  <si>
    <t>166824</t>
  </si>
  <si>
    <t>GLS400 d 4MATIC</t>
    <phoneticPr fontId="0" type="noConversion"/>
  </si>
  <si>
    <t>167923</t>
  </si>
  <si>
    <t>GLS500 4Matic</t>
  </si>
  <si>
    <t>166873</t>
  </si>
  <si>
    <t xml:space="preserve">GT AMG </t>
  </si>
  <si>
    <t>190377</t>
  </si>
  <si>
    <t xml:space="preserve">GT AMG </t>
    <phoneticPr fontId="3" type="noConversion"/>
  </si>
  <si>
    <t>190378</t>
  </si>
  <si>
    <t>GTS AMG</t>
  </si>
  <si>
    <t>GTS Edition1 AMG</t>
  </si>
  <si>
    <t>MAYBACH S560 4MATIC</t>
    <phoneticPr fontId="0" type="noConversion"/>
  </si>
  <si>
    <t>UX8GB</t>
  </si>
  <si>
    <t>Mercedes-Maybach 57S</t>
  </si>
  <si>
    <t>240079</t>
  </si>
  <si>
    <t>Mercedes-Maybach 62</t>
  </si>
  <si>
    <t>240178</t>
  </si>
  <si>
    <t>Mercedes-Maybach 62S</t>
  </si>
  <si>
    <t>240179</t>
  </si>
  <si>
    <t>Mercedes-Maybach 62Zeppelin</t>
    <phoneticPr fontId="0" type="noConversion"/>
  </si>
  <si>
    <t>240177</t>
  </si>
  <si>
    <t>Mercedes-Maybach S500</t>
  </si>
  <si>
    <t>222982</t>
  </si>
  <si>
    <t>Mercedes-Maybach S500 4Matic</t>
  </si>
  <si>
    <t>222985</t>
  </si>
  <si>
    <t>Mercedes-Maybach S560</t>
    <phoneticPr fontId="0" type="noConversion"/>
  </si>
  <si>
    <t>Mercedes-Maybach S560 4Matic</t>
  </si>
  <si>
    <t>222986</t>
  </si>
  <si>
    <t>Mercedes-Maybach S600</t>
  </si>
  <si>
    <t>222976</t>
  </si>
  <si>
    <t>Mercedes-Maybach S650</t>
  </si>
  <si>
    <t>222980</t>
  </si>
  <si>
    <t>METRIS</t>
  </si>
  <si>
    <t>447703</t>
  </si>
  <si>
    <t>ML250 BlueTEC 4Matic</t>
  </si>
  <si>
    <t>ML270 CDI</t>
  </si>
  <si>
    <t>163113</t>
  </si>
  <si>
    <t>ML280 CDI</t>
  </si>
  <si>
    <t>164120</t>
  </si>
  <si>
    <t>ML300 CDI</t>
  </si>
  <si>
    <t>164121</t>
  </si>
  <si>
    <t>ML350</t>
  </si>
  <si>
    <t>163157</t>
  </si>
  <si>
    <t>164186</t>
  </si>
  <si>
    <t>DA5HB</t>
  </si>
  <si>
    <t>ML350 Blue TEC 4Matic</t>
  </si>
  <si>
    <t>ML400 CDI</t>
  </si>
  <si>
    <t>163128</t>
  </si>
  <si>
    <t>ML500</t>
  </si>
  <si>
    <t>163175</t>
  </si>
  <si>
    <t>164175</t>
  </si>
  <si>
    <t>ML55 AMG</t>
  </si>
  <si>
    <t>163174</t>
  </si>
  <si>
    <t>ML63 AMG</t>
  </si>
  <si>
    <t>164177</t>
  </si>
  <si>
    <t>R350</t>
  </si>
  <si>
    <t>251065</t>
  </si>
  <si>
    <t>R350 4Matic</t>
  </si>
  <si>
    <t>S280</t>
  </si>
  <si>
    <t>220063</t>
  </si>
  <si>
    <t>S320</t>
  </si>
  <si>
    <t>140033</t>
  </si>
  <si>
    <t>220065</t>
  </si>
  <si>
    <t>S320 CDI</t>
  </si>
  <si>
    <t>221022</t>
  </si>
  <si>
    <t>S320 CDI L</t>
  </si>
  <si>
    <t>221122</t>
  </si>
  <si>
    <t>S350</t>
  </si>
  <si>
    <t>221056</t>
  </si>
  <si>
    <t>221156</t>
  </si>
  <si>
    <t>S350 4Matic L</t>
  </si>
  <si>
    <t>220187</t>
  </si>
  <si>
    <t>S350 Blue TEC</t>
  </si>
  <si>
    <t>221026</t>
  </si>
  <si>
    <t>222032</t>
  </si>
  <si>
    <t>S350 Blue TEC 4Matic</t>
  </si>
  <si>
    <t>222033</t>
  </si>
  <si>
    <t>S350 Blue TEC 4MaticL</t>
  </si>
  <si>
    <t>222133</t>
  </si>
  <si>
    <t>S350 Blue TEC L</t>
  </si>
  <si>
    <t>222132</t>
  </si>
  <si>
    <t>S350 CDI</t>
  </si>
  <si>
    <t>S350 CGI L</t>
  </si>
  <si>
    <t>221157</t>
  </si>
  <si>
    <t>S350 d</t>
  </si>
  <si>
    <t>222020</t>
  </si>
  <si>
    <t>S350 d 4Matic</t>
  </si>
  <si>
    <t>222021</t>
  </si>
  <si>
    <t>S350 d 4Matic L</t>
  </si>
  <si>
    <t>S350 d L</t>
  </si>
  <si>
    <t>S350 L</t>
  </si>
  <si>
    <t>222155</t>
  </si>
  <si>
    <t>S350 SWB</t>
  </si>
  <si>
    <t>220067</t>
  </si>
  <si>
    <t>S400 4Matic Coupe</t>
  </si>
  <si>
    <t>217364</t>
  </si>
  <si>
    <t>S400 4Matic L</t>
  </si>
  <si>
    <t>222167</t>
  </si>
  <si>
    <t>S400 d 4Matic</t>
    <phoneticPr fontId="0" type="noConversion"/>
  </si>
  <si>
    <t>223033</t>
  </si>
  <si>
    <t>S400 d 4Matic L</t>
    <phoneticPr fontId="0" type="noConversion"/>
  </si>
  <si>
    <t>222135</t>
  </si>
  <si>
    <t>S400 d L</t>
  </si>
  <si>
    <t>222134</t>
  </si>
  <si>
    <t>S400 Hybrid</t>
  </si>
  <si>
    <t>222057</t>
  </si>
  <si>
    <t>S400 Hybrid L</t>
  </si>
  <si>
    <t>221195</t>
  </si>
  <si>
    <t>222157</t>
  </si>
  <si>
    <t>S400 L</t>
  </si>
  <si>
    <t>222165</t>
  </si>
  <si>
    <t>S430</t>
  </si>
  <si>
    <t>220170</t>
  </si>
  <si>
    <t>S450 4MATIC</t>
  </si>
  <si>
    <t>S450 4Matic Coupe</t>
    <phoneticPr fontId="3" type="noConversion"/>
  </si>
  <si>
    <t>S450 4Matic L</t>
  </si>
  <si>
    <t>222164</t>
  </si>
  <si>
    <t>S450 L</t>
  </si>
  <si>
    <t>222166</t>
  </si>
  <si>
    <t>S500</t>
  </si>
  <si>
    <t>220075</t>
  </si>
  <si>
    <t>221071</t>
  </si>
  <si>
    <t>221171</t>
  </si>
  <si>
    <t>221173</t>
  </si>
  <si>
    <t>222182</t>
  </si>
  <si>
    <t>S500 4Matic</t>
  </si>
  <si>
    <t>220184</t>
  </si>
  <si>
    <t>222185</t>
  </si>
  <si>
    <t>S500 4Matic L</t>
  </si>
  <si>
    <t>221186</t>
  </si>
  <si>
    <t>S500 CGI 4Matic L</t>
  </si>
  <si>
    <t>221194</t>
  </si>
  <si>
    <t>S500 CGI L</t>
  </si>
  <si>
    <t>S500 Hybrid</t>
  </si>
  <si>
    <t>222163</t>
  </si>
  <si>
    <t>S500 Hybrid L</t>
  </si>
  <si>
    <t>S500 L</t>
  </si>
  <si>
    <t>S500L</t>
  </si>
  <si>
    <t>S550</t>
  </si>
  <si>
    <t>UG8CB</t>
  </si>
  <si>
    <t>S550 4Matic</t>
  </si>
  <si>
    <t>S550L</t>
  </si>
  <si>
    <t>S550V</t>
  </si>
  <si>
    <t>S560</t>
  </si>
  <si>
    <t>S560</t>
    <phoneticPr fontId="0" type="noConversion"/>
  </si>
  <si>
    <t>UG8DB</t>
  </si>
  <si>
    <t>S560 4MATIC</t>
    <phoneticPr fontId="3" type="noConversion"/>
  </si>
  <si>
    <t>S560 4MATIC</t>
    <phoneticPr fontId="0" type="noConversion"/>
  </si>
  <si>
    <t>S560 4Matic L</t>
  </si>
  <si>
    <t>222186</t>
  </si>
  <si>
    <t>S560 L</t>
    <phoneticPr fontId="0" type="noConversion"/>
  </si>
  <si>
    <t>222183</t>
  </si>
  <si>
    <t>S600</t>
  </si>
  <si>
    <t>140057</t>
  </si>
  <si>
    <t>221176</t>
  </si>
  <si>
    <t>S600 L</t>
  </si>
  <si>
    <t>220176</t>
  </si>
  <si>
    <t>220178</t>
  </si>
  <si>
    <t>222176</t>
  </si>
  <si>
    <t>S600 Limousine</t>
  </si>
  <si>
    <t>S600 Limousine 30</t>
  </si>
  <si>
    <t>S63 AMG</t>
    <phoneticPr fontId="0" type="noConversion"/>
  </si>
  <si>
    <t>S63 AMG</t>
  </si>
  <si>
    <t>217478</t>
  </si>
  <si>
    <t>221177</t>
  </si>
  <si>
    <t>S63 AMG 4Matic Coupe</t>
  </si>
  <si>
    <t>S63 AMG 4Matic L</t>
  </si>
  <si>
    <t>222188</t>
  </si>
  <si>
    <t>S63 Cabriolet AMG 4Matic</t>
  </si>
  <si>
    <t>S63 Coupe AMG 4Matic</t>
  </si>
  <si>
    <t>217378</t>
  </si>
  <si>
    <t>S63L AMG</t>
  </si>
  <si>
    <t>221174</t>
  </si>
  <si>
    <t>S63L AMG 4Matic</t>
  </si>
  <si>
    <t>222178</t>
  </si>
  <si>
    <t>S65 AMG</t>
  </si>
  <si>
    <t>221179</t>
  </si>
  <si>
    <t>222179</t>
  </si>
  <si>
    <t>S65 Coupe AMG</t>
  </si>
  <si>
    <t>217379</t>
  </si>
  <si>
    <t>S65 L</t>
  </si>
  <si>
    <t xml:space="preserve">S65 L AMG </t>
  </si>
  <si>
    <t>S65AMG</t>
    <phoneticPr fontId="0" type="noConversion"/>
  </si>
  <si>
    <t>S65AMG</t>
  </si>
  <si>
    <t>VG7KB</t>
  </si>
  <si>
    <t>SL320</t>
  </si>
  <si>
    <t>118962</t>
  </si>
  <si>
    <t>129063</t>
  </si>
  <si>
    <t>SL350</t>
  </si>
  <si>
    <t>230467</t>
  </si>
  <si>
    <t>SL400</t>
  </si>
  <si>
    <t>231465</t>
  </si>
  <si>
    <t>231466</t>
  </si>
  <si>
    <t>SL500</t>
  </si>
  <si>
    <t>107046</t>
  </si>
  <si>
    <t>119067</t>
  </si>
  <si>
    <t>120068</t>
  </si>
  <si>
    <t>129066</t>
  </si>
  <si>
    <t>129068</t>
  </si>
  <si>
    <t>203475</t>
  </si>
  <si>
    <t>230471</t>
  </si>
  <si>
    <t>230475</t>
  </si>
  <si>
    <t>SL550</t>
  </si>
  <si>
    <t>203471</t>
  </si>
  <si>
    <t>SL600</t>
  </si>
  <si>
    <t>230476</t>
  </si>
  <si>
    <t xml:space="preserve">SL63 AMG </t>
  </si>
  <si>
    <t>230470</t>
  </si>
  <si>
    <t>231474</t>
  </si>
  <si>
    <t xml:space="preserve">SL65 AMG </t>
  </si>
  <si>
    <t>230479</t>
  </si>
  <si>
    <t>SLC200</t>
  </si>
  <si>
    <t>172434</t>
  </si>
  <si>
    <t>SLC43 AMG</t>
  </si>
  <si>
    <t>172466</t>
  </si>
  <si>
    <t>SLK200</t>
  </si>
  <si>
    <t>170435</t>
  </si>
  <si>
    <t>172448</t>
  </si>
  <si>
    <t>SLK200 K</t>
  </si>
  <si>
    <t>171442</t>
  </si>
  <si>
    <t>SLK200 ML</t>
  </si>
  <si>
    <t>170444</t>
  </si>
  <si>
    <t>SLK230</t>
  </si>
  <si>
    <t>170447</t>
  </si>
  <si>
    <t>SLK230 K</t>
  </si>
  <si>
    <t>170449</t>
  </si>
  <si>
    <t>SLK230 ML</t>
  </si>
  <si>
    <t>SLK280</t>
  </si>
  <si>
    <t>171454</t>
  </si>
  <si>
    <t>SLK32 AMG</t>
  </si>
  <si>
    <t>170466</t>
  </si>
  <si>
    <t>SLK320</t>
  </si>
  <si>
    <t>170465</t>
  </si>
  <si>
    <t>SLK350</t>
  </si>
  <si>
    <t>171456</t>
  </si>
  <si>
    <t>171458</t>
  </si>
  <si>
    <t>172457</t>
  </si>
  <si>
    <t>SLK350</t>
    <phoneticPr fontId="0" type="noConversion"/>
  </si>
  <si>
    <t>PK5HA</t>
  </si>
  <si>
    <t>SLK55 AMG</t>
  </si>
  <si>
    <t>171473</t>
  </si>
  <si>
    <t>172475</t>
  </si>
  <si>
    <t>SLR McLaren</t>
  </si>
  <si>
    <t>199376</t>
  </si>
  <si>
    <t>SLR McLaren Roadster</t>
  </si>
  <si>
    <t>199476</t>
  </si>
  <si>
    <t>SLR McLaren722</t>
  </si>
  <si>
    <t>197377</t>
  </si>
  <si>
    <t>SLS Roadster AMG</t>
  </si>
  <si>
    <t>197477</t>
  </si>
  <si>
    <t>Sprinter</t>
  </si>
  <si>
    <t>PE7CC</t>
  </si>
  <si>
    <t>V250</t>
  </si>
  <si>
    <t>447815</t>
  </si>
  <si>
    <t>V300d 4MATIC</t>
  </si>
  <si>
    <t>44781</t>
  </si>
  <si>
    <t>MITSUBISHI</t>
  </si>
  <si>
    <t>Eclipse</t>
  </si>
  <si>
    <t>Eclipse GSX</t>
  </si>
  <si>
    <t>Eclipse Spider</t>
  </si>
  <si>
    <t>Galant 1800</t>
  </si>
  <si>
    <t>Galant 2000</t>
  </si>
  <si>
    <t>Lancer</t>
  </si>
  <si>
    <t>Lancer 1200</t>
  </si>
  <si>
    <t>Lancer 1400</t>
  </si>
  <si>
    <t>Lancer 1600</t>
  </si>
  <si>
    <t>Lancer 1800</t>
  </si>
  <si>
    <t>Lancer Evolution</t>
  </si>
  <si>
    <t>Outlander</t>
  </si>
  <si>
    <t>Outlander 2.4</t>
  </si>
  <si>
    <t>Outlander 3.0</t>
  </si>
  <si>
    <t>Pajero</t>
  </si>
  <si>
    <t>RVR 2WD</t>
  </si>
  <si>
    <t>RVR 4WD</t>
  </si>
  <si>
    <t>DK2A</t>
  </si>
  <si>
    <t>GTO</t>
  </si>
  <si>
    <t>Z16A</t>
  </si>
  <si>
    <t>CY4A</t>
  </si>
  <si>
    <t>CY4A-1</t>
  </si>
  <si>
    <t>2W8FV</t>
  </si>
  <si>
    <t>CZ4A</t>
  </si>
  <si>
    <t>Lancer Evolution Ⅷ</t>
  </si>
  <si>
    <t>GH-CT9A</t>
  </si>
  <si>
    <t>Lancer Evolution GSR</t>
  </si>
  <si>
    <t>AW86</t>
  </si>
  <si>
    <t>Lancer GSR</t>
  </si>
  <si>
    <t>Mirage</t>
  </si>
  <si>
    <t>CW5W</t>
  </si>
  <si>
    <t>CW6W</t>
  </si>
  <si>
    <t>V98W</t>
  </si>
  <si>
    <t>RVR</t>
  </si>
  <si>
    <t>GA2W-4WD</t>
  </si>
  <si>
    <t>MITSUOKA</t>
  </si>
  <si>
    <t>Galue</t>
  </si>
  <si>
    <t>M</t>
  </si>
  <si>
    <t>Himiko</t>
  </si>
  <si>
    <t>DBA-NCEC</t>
  </si>
  <si>
    <t>NCEC</t>
  </si>
  <si>
    <t>NISSAN</t>
  </si>
  <si>
    <t>Infiniti Q 50 S Hybrid</t>
  </si>
  <si>
    <t>Infiniti QX 60 Hybrid</t>
  </si>
  <si>
    <t>LEAF</t>
  </si>
  <si>
    <t>370Z</t>
  </si>
  <si>
    <t>Altima 2.5</t>
  </si>
  <si>
    <t>Altima 2.5 Smart</t>
  </si>
  <si>
    <t>Altima 3.5</t>
  </si>
  <si>
    <t xml:space="preserve">Altima GXE </t>
  </si>
  <si>
    <t>Bluebird 1600</t>
  </si>
  <si>
    <t>Bluebird 1800</t>
  </si>
  <si>
    <t>Bluebird 1800 Station Wagon</t>
  </si>
  <si>
    <t>Bluebird 2000</t>
  </si>
  <si>
    <t>Cedri 2000</t>
  </si>
  <si>
    <t>Cedri 2800</t>
  </si>
  <si>
    <t>Cedri 3000</t>
  </si>
  <si>
    <t>Cedri Station Wagon 2000</t>
  </si>
  <si>
    <t>Cube</t>
  </si>
  <si>
    <t>Cube SL</t>
  </si>
  <si>
    <t>Fairlady 2000</t>
  </si>
  <si>
    <t>Fairlady 2800</t>
  </si>
  <si>
    <t>G 37 Convertible</t>
  </si>
  <si>
    <t>G 37 Sedan Premium</t>
  </si>
  <si>
    <t>G 37 Sedan Sport</t>
  </si>
  <si>
    <t>Gloria 2000</t>
  </si>
  <si>
    <t>Gloria 2800</t>
  </si>
  <si>
    <t>Gloria Station Wagon 2800</t>
  </si>
  <si>
    <t>GT-R</t>
  </si>
  <si>
    <t>Infiniti EX 35</t>
  </si>
  <si>
    <t>Infiniti EX 37</t>
  </si>
  <si>
    <t>Infiniti FX 30 d</t>
  </si>
  <si>
    <t>Infiniti FX 35</t>
  </si>
  <si>
    <t>Infiniti FX 37</t>
  </si>
  <si>
    <t>Infiniti FX 45</t>
  </si>
  <si>
    <t>Infiniti FX 50</t>
  </si>
  <si>
    <t>Infiniti G 25 Sedan</t>
  </si>
  <si>
    <t>Infiniti G 35 Coupe</t>
  </si>
  <si>
    <t>Infiniti G 35 Premium</t>
  </si>
  <si>
    <t>Infiniti G 35 Sedan</t>
  </si>
  <si>
    <t>Infiniti G 35 Sedan Sports</t>
  </si>
  <si>
    <t>Infiniti G 37 CC</t>
  </si>
  <si>
    <t>Infiniti G 37 Convertible</t>
  </si>
  <si>
    <t>Infiniti G 37 Coupe</t>
  </si>
  <si>
    <t>Infiniti G 37 Sedan</t>
  </si>
  <si>
    <t>Infiniti JX 35</t>
  </si>
  <si>
    <t>Infiniti M 30 d</t>
  </si>
  <si>
    <t>Infiniti M 35</t>
  </si>
  <si>
    <t>Infiniti M 37</t>
  </si>
  <si>
    <t>Infiniti M 45</t>
  </si>
  <si>
    <t>Infiniti M 56</t>
  </si>
  <si>
    <t>Infiniti Q 45</t>
  </si>
  <si>
    <t>Infiniti Q 50 2.2 d</t>
  </si>
  <si>
    <t>Infiniti Q 60 3.7 CC</t>
  </si>
  <si>
    <t>Infiniti Q 70 3.0 d</t>
  </si>
  <si>
    <t>Infiniti Q 70 3.7</t>
  </si>
  <si>
    <t>Infiniti QX 50 3.7</t>
  </si>
  <si>
    <t>Infiniti QX 56</t>
  </si>
  <si>
    <t>Infiniti QX 60 3.5</t>
  </si>
  <si>
    <t>Infiniti QX 70 3.0 d</t>
  </si>
  <si>
    <t>Infiniti QX 70 3.7</t>
  </si>
  <si>
    <t>Infiniti QX 80</t>
  </si>
  <si>
    <t>Juke</t>
  </si>
  <si>
    <t>Juke Midnight Edition</t>
  </si>
  <si>
    <t>Juke S</t>
  </si>
  <si>
    <t>Juke SV</t>
  </si>
  <si>
    <t>Laurel 1800</t>
  </si>
  <si>
    <t>Laurel 2000</t>
  </si>
  <si>
    <t>Laurel 2800</t>
  </si>
  <si>
    <t>M35 Premium</t>
  </si>
  <si>
    <t>Murano</t>
  </si>
  <si>
    <t>Pathfinder</t>
  </si>
  <si>
    <t>Pathfinder 3.5 Platinum</t>
  </si>
  <si>
    <t>Qashqai</t>
  </si>
  <si>
    <t>Rogue</t>
  </si>
  <si>
    <t>Rogue 2WD</t>
  </si>
  <si>
    <t>Rogue 4WD-Deluxe</t>
  </si>
  <si>
    <t>Rogue 4WD-Premium</t>
  </si>
  <si>
    <t>Saloon 306</t>
  </si>
  <si>
    <t>Saloon 605 SRI</t>
  </si>
  <si>
    <t>Skyline 1800</t>
  </si>
  <si>
    <t>Skyline 2000</t>
  </si>
  <si>
    <t>Skyline 2800</t>
  </si>
  <si>
    <t>Sunny 1300</t>
  </si>
  <si>
    <t>Sunny 1500</t>
  </si>
  <si>
    <t>Sunny 1700</t>
  </si>
  <si>
    <t>350Z</t>
  </si>
  <si>
    <t>BZ34D</t>
  </si>
  <si>
    <t>BZ34E</t>
  </si>
  <si>
    <t>BZ36A</t>
  </si>
  <si>
    <t>HZ33</t>
  </si>
  <si>
    <t>UA-Z33</t>
  </si>
  <si>
    <t>Z34</t>
  </si>
  <si>
    <t>NISSAN</t>
    <phoneticPr fontId="0" type="noConversion"/>
  </si>
  <si>
    <t>370Z</t>
    <phoneticPr fontId="0" type="noConversion"/>
  </si>
  <si>
    <t>AZ4EH</t>
  </si>
  <si>
    <t>Altima 2.0</t>
  </si>
  <si>
    <t>L34</t>
  </si>
  <si>
    <t>L32</t>
  </si>
  <si>
    <t>L33</t>
  </si>
  <si>
    <t>L50</t>
  </si>
  <si>
    <t>Armada</t>
  </si>
  <si>
    <t>ARMADA</t>
  </si>
  <si>
    <t>AZ28R</t>
  </si>
  <si>
    <t>AZ2KR</t>
  </si>
  <si>
    <t>BZ11</t>
  </si>
  <si>
    <t>DBA-YZ11</t>
  </si>
  <si>
    <t>UA-BZ11</t>
  </si>
  <si>
    <t>YZ11</t>
  </si>
  <si>
    <t>Z12</t>
  </si>
  <si>
    <t>CubeCubic</t>
  </si>
  <si>
    <t>UA-BGZ11</t>
  </si>
  <si>
    <t>Figaro</t>
  </si>
  <si>
    <t>E-FK10</t>
  </si>
  <si>
    <t>GT-R</t>
    <phoneticPr fontId="0" type="noConversion"/>
  </si>
  <si>
    <t>GANR3</t>
  </si>
  <si>
    <t>R35</t>
  </si>
  <si>
    <t>INFINITI EX35</t>
  </si>
  <si>
    <t>J50</t>
  </si>
  <si>
    <t>INFINITI EX37</t>
  </si>
  <si>
    <t>INFINITI FX35</t>
  </si>
  <si>
    <t>AS18U</t>
  </si>
  <si>
    <t>S50</t>
  </si>
  <si>
    <t>S51</t>
  </si>
  <si>
    <t>INFINITI FX37</t>
  </si>
  <si>
    <t>INFINITI FX45</t>
  </si>
  <si>
    <t>INFINITI FX50</t>
  </si>
  <si>
    <t>INFINITI G25</t>
  </si>
  <si>
    <t>V36</t>
  </si>
  <si>
    <t>INFINITI G25 Seden</t>
  </si>
  <si>
    <t>INFINITI G35</t>
  </si>
  <si>
    <t>CBA-PV35</t>
  </si>
  <si>
    <t>INFINITI G35 Coupe</t>
  </si>
  <si>
    <t>CV35</t>
  </si>
  <si>
    <t>INFINITI G35 Sedan</t>
  </si>
  <si>
    <t>V35</t>
  </si>
  <si>
    <t>INFINITI G37 Convertible</t>
  </si>
  <si>
    <t>HV36</t>
  </si>
  <si>
    <t>INFINITI G37 Coupe</t>
  </si>
  <si>
    <t>CV36</t>
  </si>
  <si>
    <t>INFINITI G37 Sedan</t>
  </si>
  <si>
    <t>INFINITI G37 V</t>
  </si>
  <si>
    <t>INFINITI JX35</t>
  </si>
  <si>
    <t>INFINITI M35</t>
  </si>
  <si>
    <t>Y50</t>
  </si>
  <si>
    <t>INFINITI M37</t>
  </si>
  <si>
    <t>Y51</t>
  </si>
  <si>
    <t>INFINITI M37 x</t>
  </si>
  <si>
    <t>INFINITI M45</t>
  </si>
  <si>
    <t>INFINITI M56</t>
  </si>
  <si>
    <t>INFINITI Q30</t>
  </si>
  <si>
    <t>H15</t>
  </si>
  <si>
    <t>INFINITI Q45</t>
  </si>
  <si>
    <t>F50</t>
  </si>
  <si>
    <t>INFINITI Q50</t>
  </si>
  <si>
    <t>2.2d</t>
  </si>
  <si>
    <t>INFINITI Q50 2.2d</t>
  </si>
  <si>
    <t>V37</t>
  </si>
  <si>
    <t>INFINITI Q50 S Hybrid</t>
  </si>
  <si>
    <t>INFINITI Q60</t>
  </si>
  <si>
    <t>INFINITI Q70 3.0d</t>
  </si>
  <si>
    <t>INFINITI Q70 3.7</t>
  </si>
  <si>
    <t>INFINITI Q70 3.7 AWD</t>
  </si>
  <si>
    <t>INFINITI QX30 AWD</t>
  </si>
  <si>
    <t>INFINITI QX50</t>
  </si>
  <si>
    <t>INFINITI QX50 2.0</t>
  </si>
  <si>
    <t>J55</t>
  </si>
  <si>
    <t>INFINITI QX50 2.0 AWD</t>
  </si>
  <si>
    <t>INFINITI QX50 3.7</t>
  </si>
  <si>
    <t>INFINITI QX50 LWB</t>
  </si>
  <si>
    <t>INFINITI QX56</t>
  </si>
  <si>
    <t>Z62</t>
  </si>
  <si>
    <t>INFINITI QX60</t>
  </si>
  <si>
    <t>INFINITI QX60 3.5 AWD</t>
  </si>
  <si>
    <t>INFINITI QX60 AWD</t>
  </si>
  <si>
    <t>INFINITI QX60 Hybrid</t>
  </si>
  <si>
    <t>INFINITI QX70 3.0d</t>
  </si>
  <si>
    <t>INFINITI QX70 3.7</t>
  </si>
  <si>
    <t>INFINITI QX80</t>
  </si>
  <si>
    <t>AF5MR</t>
  </si>
  <si>
    <t>F15</t>
  </si>
  <si>
    <t>Leaf</t>
  </si>
  <si>
    <t>ZE0</t>
  </si>
  <si>
    <t>ZE1</t>
  </si>
  <si>
    <t>March</t>
  </si>
  <si>
    <t>AK12</t>
  </si>
  <si>
    <t>K12</t>
  </si>
  <si>
    <t>UA-AK12</t>
  </si>
  <si>
    <t>Maxima</t>
  </si>
  <si>
    <t>4AA</t>
  </si>
  <si>
    <t>A36</t>
  </si>
  <si>
    <t>AA51E</t>
  </si>
  <si>
    <t>Z51</t>
  </si>
  <si>
    <t>Z52</t>
  </si>
  <si>
    <t>Murano Hybrid</t>
  </si>
  <si>
    <t>R52</t>
  </si>
  <si>
    <t>President</t>
  </si>
  <si>
    <t>JHG50</t>
  </si>
  <si>
    <t>J11</t>
  </si>
  <si>
    <t>Quest</t>
  </si>
  <si>
    <t>BV28U</t>
  </si>
  <si>
    <t>S35</t>
  </si>
  <si>
    <t>X-Trail 2WD</t>
  </si>
  <si>
    <t>T32</t>
  </si>
  <si>
    <t>X-Trail 4WD</t>
  </si>
  <si>
    <t>닛산GT-R</t>
  </si>
  <si>
    <t>AR5EF</t>
  </si>
  <si>
    <t>닛산알티마(ALTIMA)</t>
  </si>
  <si>
    <t>AL3AP</t>
  </si>
  <si>
    <t>PEUGEOT</t>
  </si>
  <si>
    <t>308 1.6 BlueHDi GT Line</t>
  </si>
  <si>
    <t>LBBH</t>
  </si>
  <si>
    <t>Peugeot e-2008 SUV</t>
  </si>
  <si>
    <t>UKZKXZ</t>
  </si>
  <si>
    <t>Peugeot e-208</t>
    <phoneticPr fontId="3" type="noConversion"/>
  </si>
  <si>
    <t>UHZKXZ</t>
  </si>
  <si>
    <t>2008 1.6e-HDi</t>
  </si>
  <si>
    <t>2008 ALLURE 1.6 Blue HDi 99 ETG6 S&amp;S</t>
  </si>
  <si>
    <t>2008 ALLURE 1.6 Blue HDi 99 ETG6 S&amp;S with Grip Control</t>
  </si>
  <si>
    <t>2008 Feiline [P/A] 1.6 L Blue HDI 120 ETG6</t>
  </si>
  <si>
    <t>2008 Feiline 1.6 L Blue HDI 120 ETG6</t>
  </si>
  <si>
    <t>2008 GT LINE 1.6 Blue HDi 99 ETG6 S&amp;S</t>
  </si>
  <si>
    <t>205 CTI</t>
  </si>
  <si>
    <t>205 SI</t>
  </si>
  <si>
    <t>206 CC</t>
  </si>
  <si>
    <t>206 CC Classic</t>
  </si>
  <si>
    <t>206 CC DLX</t>
  </si>
  <si>
    <t>206 CC Quiks Liver</t>
  </si>
  <si>
    <t>206 CC Roland Garros</t>
  </si>
  <si>
    <t>206 CC Roxy</t>
  </si>
  <si>
    <t>206 CC Sports</t>
  </si>
  <si>
    <t>206 CC STD</t>
  </si>
  <si>
    <t>206 RC</t>
  </si>
  <si>
    <t>206 SW</t>
  </si>
  <si>
    <t>207 BC</t>
  </si>
  <si>
    <t>207 CC</t>
  </si>
  <si>
    <t>207 CC Classic</t>
  </si>
  <si>
    <t>207 CC Dynamic</t>
  </si>
  <si>
    <t>207 CC N/Vclassic</t>
  </si>
  <si>
    <t>207 GT</t>
  </si>
  <si>
    <t>207 GT 16"RIMS</t>
  </si>
  <si>
    <t>207 GT Sport S</t>
  </si>
  <si>
    <t>207 GT Sport SLQ</t>
  </si>
  <si>
    <t>207 GT17"RIMS</t>
  </si>
  <si>
    <t>207 RC</t>
  </si>
  <si>
    <t>207 SW</t>
  </si>
  <si>
    <t>208 1.4e-HDI 5D</t>
  </si>
  <si>
    <t>208 1.4e-HDI 5D(Allure)</t>
  </si>
  <si>
    <t>208 1.6e-HDI 3D</t>
  </si>
  <si>
    <t>208 1.6e-HDI 5D</t>
  </si>
  <si>
    <t>208 ALLURE 1.6 Blue HDi 99 ETG6 S&amp;S</t>
  </si>
  <si>
    <t>208 GT LINE 1.6 Blue HDi 99 ETG6 S&amp;S</t>
  </si>
  <si>
    <t>3008 1.6e-HDi</t>
  </si>
  <si>
    <t>3008 2.0 HDi</t>
  </si>
  <si>
    <t>3008 Active 1.6 L Blue HDI 120 EAT6</t>
  </si>
  <si>
    <t>3008 ALLURE 1.6 Blue HDi 120 EAT6 S&amp;S</t>
  </si>
  <si>
    <t>3008 Allure 1.6 L Blue HDI 120 EAT6</t>
  </si>
  <si>
    <t>3008 GT LINE 1.6 Blue HDi 120 EAT6 S&amp;S</t>
  </si>
  <si>
    <t>3008 HDI MCP</t>
  </si>
  <si>
    <t>3008 HDI MCP E5</t>
  </si>
  <si>
    <t>3008 Outdoor 1.6 L Blue HDI 120 EAT6</t>
  </si>
  <si>
    <t>306 CAB</t>
  </si>
  <si>
    <t>306 Cabriolet</t>
  </si>
  <si>
    <t>306 CBT</t>
  </si>
  <si>
    <t>306 ST</t>
  </si>
  <si>
    <t>306 ST 1.8</t>
  </si>
  <si>
    <t>306 XT</t>
  </si>
  <si>
    <t>307 2</t>
  </si>
  <si>
    <t>307 CC 2.0</t>
  </si>
  <si>
    <t>307 CC C</t>
  </si>
  <si>
    <t>307 CC D</t>
  </si>
  <si>
    <t>307 CC S</t>
  </si>
  <si>
    <t>307 HDI</t>
  </si>
  <si>
    <t>307 HDI P</t>
  </si>
  <si>
    <t>307 SW 2.0</t>
  </si>
  <si>
    <t>307 SW 2.0 Gas</t>
  </si>
  <si>
    <t>307 SW HDI</t>
  </si>
  <si>
    <t>307 SW HDI Diamond</t>
  </si>
  <si>
    <t>307 SW HDI Premium</t>
  </si>
  <si>
    <t>308 1.6 Blue-HDi</t>
  </si>
  <si>
    <t>308 1.6 e-HDi</t>
  </si>
  <si>
    <t>308 2.0 Blue-HDi</t>
  </si>
  <si>
    <t>308 2.0 HDi</t>
  </si>
  <si>
    <t>308 ACTIVE 2.0 Blue HDi 150 EAT6 S&amp;S</t>
  </si>
  <si>
    <t>308 ALLURE 1.6 Blue HDi 120 EAT6 S&amp;S</t>
  </si>
  <si>
    <t>308 Allure 1.6 L Blue HDI 120 EAT6</t>
  </si>
  <si>
    <t>308 CC HDi</t>
  </si>
  <si>
    <t>308 CC HDi E5</t>
  </si>
  <si>
    <t>308 GT 2.0 Blue HDi 180 EAT6 S&amp;S</t>
  </si>
  <si>
    <t>308 GT 2.0 L Blue HDI 180 EAT6</t>
  </si>
  <si>
    <t>308 GT LINE 1.6 Blue HDi 120 EAT6 S&amp;S</t>
  </si>
  <si>
    <t>308 GT Line 1.6 L Blue HDI 120 EAT6</t>
  </si>
  <si>
    <t>308 GT LINE 2.0 Blue HDi 150 EAT6 S&amp;S</t>
  </si>
  <si>
    <t>308 GT Line 2.0 L Blue HDI 150 EAT6</t>
  </si>
  <si>
    <t>308 HDI</t>
  </si>
  <si>
    <t>308 HDI MCP</t>
  </si>
  <si>
    <t>308 MCP</t>
  </si>
  <si>
    <t>308 SW 1.6 Blue-HDi</t>
  </si>
  <si>
    <t>308 SW 1.6 e-HDi</t>
  </si>
  <si>
    <t>308 SW 1.6 HDI MCP</t>
  </si>
  <si>
    <t>308 SW 2.0 BLUe-HDI</t>
  </si>
  <si>
    <t>308 SW 2.0 HDi</t>
  </si>
  <si>
    <t>308 SW 2.0 HDI E5</t>
  </si>
  <si>
    <t>308 SW Active 2.0 L Blue HDI 150 EAT6</t>
  </si>
  <si>
    <t>308 SW Allure 1.6 L Blue HDI 120 EAT6</t>
  </si>
  <si>
    <t>405</t>
  </si>
  <si>
    <t>405 MI-16</t>
  </si>
  <si>
    <t>405 S RI</t>
  </si>
  <si>
    <t>405 S TI</t>
  </si>
  <si>
    <t>405 S W 2.0</t>
  </si>
  <si>
    <t>405 S(Deluxe)</t>
  </si>
  <si>
    <t>405 S(Luxury)</t>
  </si>
  <si>
    <t>405 S(Prestage)</t>
  </si>
  <si>
    <t>405 S(Standard)</t>
  </si>
  <si>
    <t>405 VG</t>
  </si>
  <si>
    <t>405 Wagon</t>
  </si>
  <si>
    <t>406 Coupe</t>
  </si>
  <si>
    <t>406 Coupe 3.0</t>
  </si>
  <si>
    <t>406 ST</t>
  </si>
  <si>
    <t>406 SV</t>
  </si>
  <si>
    <t>406 Wagon</t>
  </si>
  <si>
    <t>407 2</t>
  </si>
  <si>
    <t>407 2.0 Classic</t>
  </si>
  <si>
    <t>407 2.0 HDi</t>
  </si>
  <si>
    <t>407 2.0 HDi E5</t>
  </si>
  <si>
    <t>407 2.0 HDi-P</t>
  </si>
  <si>
    <t>407 2.0 HDi-S</t>
  </si>
  <si>
    <t>407 2.0 HDi-Spoeln/V</t>
  </si>
  <si>
    <t>407 2.0 HDi-Sport SEL</t>
  </si>
  <si>
    <t>407 2.2</t>
  </si>
  <si>
    <t>407 2.2 N/VSport S</t>
  </si>
  <si>
    <t>407 2.2 N/Vsport SEL</t>
  </si>
  <si>
    <t>407 2.2 Sport S</t>
  </si>
  <si>
    <t>407 2.2 Sport SEL</t>
  </si>
  <si>
    <t>407 2.7 V6 HDI</t>
  </si>
  <si>
    <t>407 3</t>
  </si>
  <si>
    <t>407 GS</t>
  </si>
  <si>
    <t>407 HDI 2.7 V6 Coupe</t>
  </si>
  <si>
    <t>407 HDI N/V Premium</t>
  </si>
  <si>
    <t>407 HDI SW-P</t>
  </si>
  <si>
    <t>407 HDI SW-S</t>
  </si>
  <si>
    <t>407 SW 2.0</t>
  </si>
  <si>
    <t>407 SW 2.0 HDi</t>
  </si>
  <si>
    <t>407 SW HDi Sport S N/V</t>
  </si>
  <si>
    <t>407 SW HDi Sport SEL</t>
  </si>
  <si>
    <t>450 VG</t>
  </si>
  <si>
    <t>504</t>
  </si>
  <si>
    <t>505 V6</t>
  </si>
  <si>
    <t>508 1.6e-HDi</t>
  </si>
  <si>
    <t>508 2.0 HDi</t>
  </si>
  <si>
    <t>508 2.2 HDi</t>
  </si>
  <si>
    <t>508 ALLURE 1.6 Blue HDi 120 EAT6 S&amp;S</t>
  </si>
  <si>
    <t>508 Allure 1.6 L Blue HDi 120 EAT6</t>
  </si>
  <si>
    <t>508 Feiline 2.0 L Blue HDi 150 ETG6</t>
  </si>
  <si>
    <t>508 FELINE 2.0 Blue HDi 180 EAT6 S&amp;S</t>
  </si>
  <si>
    <t>508 GT 2.0 Blue HDi 180 EAT6 S&amp;S</t>
  </si>
  <si>
    <t>508 GT 2.0 L Blue HDi 180 EAT6</t>
  </si>
  <si>
    <t>508 GT LINE 1.6 Blue HDi 120 EAT6 S&amp;S</t>
  </si>
  <si>
    <t>508 GT Line 1.6 L Blue HDi 120 EAT6</t>
  </si>
  <si>
    <t>508 RXH 2.0 Blue HDi 180 EAT6 S&amp;S</t>
  </si>
  <si>
    <t>508 RXH 2.0 L Blue HDi 150 EAT6</t>
  </si>
  <si>
    <t>508 SW</t>
  </si>
  <si>
    <t>508 SW 1.6e-HDi</t>
  </si>
  <si>
    <t>508 SW 2.0 HDi</t>
  </si>
  <si>
    <t>508 SW ALLURE 1.6 Blue HDi 120 EAT6 S&amp;S</t>
  </si>
  <si>
    <t>508 SW Allure 1.6 L Blue HDi 120 EAT6</t>
  </si>
  <si>
    <t>508 SW FELINE 1.6 Blue HDi 120 EAT6 S&amp;S</t>
  </si>
  <si>
    <t>508 SW Feline 1.6 L Blue HDi 120 EAT6</t>
  </si>
  <si>
    <t>604</t>
  </si>
  <si>
    <t>605 S V3.0</t>
  </si>
  <si>
    <t>605 SRI</t>
  </si>
  <si>
    <t>605 STti</t>
  </si>
  <si>
    <t>607 2.2</t>
  </si>
  <si>
    <t>607 2.7 HDi</t>
  </si>
  <si>
    <t>607 3</t>
  </si>
  <si>
    <t>607 3.0 P</t>
  </si>
  <si>
    <t>607 3.0 S</t>
  </si>
  <si>
    <t>607 3.0 V6 President</t>
  </si>
  <si>
    <t>607 3.0 V6 Supreme</t>
  </si>
  <si>
    <t>607 HDi-P</t>
  </si>
  <si>
    <t>607 HDi-S</t>
  </si>
  <si>
    <t>607 V6 HDi President</t>
  </si>
  <si>
    <t>607 V6 HDi Supreme</t>
  </si>
  <si>
    <t>806 ST</t>
  </si>
  <si>
    <t>806 SV</t>
  </si>
  <si>
    <t>807 HDi</t>
  </si>
  <si>
    <t>Coupe 407 HDi</t>
  </si>
  <si>
    <t>Expert Tepee 2.0 HDi</t>
  </si>
  <si>
    <t>Model X 100 d</t>
  </si>
  <si>
    <t>New 3008 Crossover Active</t>
  </si>
  <si>
    <t>New 307 CC Diamond</t>
  </si>
  <si>
    <t>New 307 CC SportS</t>
  </si>
  <si>
    <t>New 307 CC SportS N/V</t>
  </si>
  <si>
    <t>New 307 SW</t>
  </si>
  <si>
    <t>New 307 SW HDI</t>
  </si>
  <si>
    <t>New 307 SW HDI Diamond</t>
  </si>
  <si>
    <t>New 307 SW HDIN/V+DMB</t>
  </si>
  <si>
    <t>New 307 SW N/V+DMB</t>
  </si>
  <si>
    <t>New 308 5Door Sactive</t>
  </si>
  <si>
    <t>New 308 5Door Sfeline</t>
  </si>
  <si>
    <t>Peugeot 5008 GT-Line1.6 Blue HDi</t>
  </si>
  <si>
    <t>RCZ</t>
  </si>
  <si>
    <t>RCZ M6</t>
  </si>
  <si>
    <t>2008 1.5 BlueHDi</t>
  </si>
  <si>
    <t>CUYHX</t>
  </si>
  <si>
    <t>2008 1.6 BlueHDi</t>
  </si>
  <si>
    <t>CUBH</t>
  </si>
  <si>
    <t>2008 1.6e HDi</t>
  </si>
  <si>
    <t>CU9H</t>
  </si>
  <si>
    <t>205</t>
  </si>
  <si>
    <t>SI-1.9</t>
  </si>
  <si>
    <t>206 CC 1.6</t>
  </si>
  <si>
    <t>2D</t>
  </si>
  <si>
    <t>206 RC 2.0 VVT</t>
  </si>
  <si>
    <t>2C</t>
  </si>
  <si>
    <t>206 SW 1.6</t>
  </si>
  <si>
    <t>2K</t>
  </si>
  <si>
    <t>207 CC E5</t>
  </si>
  <si>
    <t>WB</t>
  </si>
  <si>
    <t>207 GT E5</t>
  </si>
  <si>
    <t>WC</t>
  </si>
  <si>
    <t>208 1.4e HD</t>
  </si>
  <si>
    <t>5D</t>
  </si>
  <si>
    <t>208 1.4e HDi 5D</t>
  </si>
  <si>
    <t>CC</t>
  </si>
  <si>
    <t>208 1.6 BlueHDi</t>
  </si>
  <si>
    <t>CCBH</t>
  </si>
  <si>
    <t>208 1.6e HDi</t>
  </si>
  <si>
    <t>208 1.6e HDi 3D</t>
  </si>
  <si>
    <t>CA</t>
  </si>
  <si>
    <t>208 1.6e HDi 5D</t>
  </si>
  <si>
    <t>3008 1.5 BlueHDi</t>
  </si>
  <si>
    <t>MCYHZ</t>
  </si>
  <si>
    <t>3008 1.6 BlueHDi</t>
  </si>
  <si>
    <t>0UBH</t>
  </si>
  <si>
    <t>MCBH</t>
  </si>
  <si>
    <t>3008 1.6 HDi MCP</t>
  </si>
  <si>
    <t>0U</t>
  </si>
  <si>
    <t>3008 1.6e HDi</t>
  </si>
  <si>
    <t>3008 GT 2.0 BlueHDi</t>
  </si>
  <si>
    <t>MJAH</t>
  </si>
  <si>
    <t>MJEHZ</t>
  </si>
  <si>
    <t>3B</t>
  </si>
  <si>
    <t>308 1.5 Blue-HDi</t>
  </si>
  <si>
    <t>LBYHZ</t>
  </si>
  <si>
    <t>308 1.6 BlueHDi</t>
  </si>
  <si>
    <t>308 1.6 HDi MCP</t>
  </si>
  <si>
    <t>4C</t>
  </si>
  <si>
    <t>308 1.6 HDi MCP E5</t>
  </si>
  <si>
    <t>308 1.6e HDi</t>
  </si>
  <si>
    <t>308 2.0 BlueHDi</t>
  </si>
  <si>
    <t>LHAH</t>
  </si>
  <si>
    <t>308 CC 2.0 HDi</t>
  </si>
  <si>
    <t>308 CC 2.0 HDi E5</t>
  </si>
  <si>
    <t>308 GT 2.0 BlueHDi</t>
  </si>
  <si>
    <t>LHEHZ</t>
  </si>
  <si>
    <t>308 SW 1.6 BlueHDi</t>
  </si>
  <si>
    <t>LCBH</t>
  </si>
  <si>
    <t>308 SW 1.6e HDi</t>
  </si>
  <si>
    <t>308 SW 2.0 BlueHDi</t>
  </si>
  <si>
    <t>LJAH</t>
  </si>
  <si>
    <t>M116-1.9</t>
  </si>
  <si>
    <t>STI</t>
  </si>
  <si>
    <t>406 Wagon 2.0</t>
  </si>
  <si>
    <t>WAGON2.0</t>
  </si>
  <si>
    <t>6D</t>
  </si>
  <si>
    <t>407 2.2 VVT</t>
  </si>
  <si>
    <t>407 2.7 HDi</t>
  </si>
  <si>
    <t>407 3.0 VVT</t>
  </si>
  <si>
    <t>407 Coupe 2.7 HDi</t>
  </si>
  <si>
    <t>6J</t>
  </si>
  <si>
    <t>407 Coupe 3.0 HDi</t>
  </si>
  <si>
    <t>407 HDi</t>
  </si>
  <si>
    <t>407 HDi FATA6</t>
  </si>
  <si>
    <t>407 SW 2.0 Hdi</t>
  </si>
  <si>
    <t>6E</t>
  </si>
  <si>
    <t>407 SW HDi FAPA6</t>
  </si>
  <si>
    <t>5008 1.5 BlueHDi</t>
  </si>
  <si>
    <t>5008 1.6 BlueHDi</t>
  </si>
  <si>
    <t>5008 GT 2.0 BlueHDi</t>
  </si>
  <si>
    <t>STX2.8I</t>
  </si>
  <si>
    <t>508 1.6 BlueHDi</t>
  </si>
  <si>
    <t>8DBH</t>
  </si>
  <si>
    <t>508 1.6 BlueHDi GT Line</t>
  </si>
  <si>
    <t>508 1.6e HDi</t>
  </si>
  <si>
    <t>508 2.0 BlueHDi</t>
  </si>
  <si>
    <t>8DAH</t>
  </si>
  <si>
    <t>FHEHZ</t>
  </si>
  <si>
    <t>508 Allure 1.5 BlueHDi</t>
  </si>
  <si>
    <t>FBYHZ</t>
  </si>
  <si>
    <t>508 GT 2.0 BlueHDi</t>
  </si>
  <si>
    <t>508 RXH 2.0 BlueHDi</t>
  </si>
  <si>
    <t>8UAH</t>
  </si>
  <si>
    <t>508 SW 1.6 BlueHDi</t>
  </si>
  <si>
    <t>8EBH</t>
  </si>
  <si>
    <t>508 SW 1.6e HDi</t>
  </si>
  <si>
    <t>508 SW 2.0 BlueHDi</t>
  </si>
  <si>
    <t>8EAH</t>
  </si>
  <si>
    <t>FJEHZ</t>
  </si>
  <si>
    <t>9D</t>
  </si>
  <si>
    <t>607 2.7 HDi FAP</t>
  </si>
  <si>
    <t>9U</t>
  </si>
  <si>
    <t>607 3.0</t>
  </si>
  <si>
    <t>607 3.0 VVT</t>
  </si>
  <si>
    <t>EB7MWHDiFAP</t>
  </si>
  <si>
    <t>EB</t>
  </si>
  <si>
    <t>ExpertTepee2.0HDi</t>
  </si>
  <si>
    <t>XC</t>
  </si>
  <si>
    <t>New307 CC</t>
  </si>
  <si>
    <t>New307 HDi</t>
  </si>
  <si>
    <t>3C</t>
  </si>
  <si>
    <t>New307 SW</t>
  </si>
  <si>
    <t>3H</t>
  </si>
  <si>
    <t>New307 SW 5</t>
  </si>
  <si>
    <t>3H5</t>
  </si>
  <si>
    <t>New307 SW HDi</t>
  </si>
  <si>
    <t>New307 SW HDi 7</t>
  </si>
  <si>
    <t>3H7</t>
  </si>
  <si>
    <t>New407</t>
  </si>
  <si>
    <t>New407 SW</t>
  </si>
  <si>
    <t>Nouvelle207</t>
  </si>
  <si>
    <t>WA</t>
  </si>
  <si>
    <t>Nouvelle207 CC</t>
  </si>
  <si>
    <t>Nouvelle207 RC</t>
  </si>
  <si>
    <t>WM</t>
  </si>
  <si>
    <t>Nouvelle207 SW</t>
  </si>
  <si>
    <t>WE</t>
  </si>
  <si>
    <t>Nouvelle308 CC Hdi</t>
  </si>
  <si>
    <t>Nouvelle308 HDi</t>
  </si>
  <si>
    <t>Nouvelle308 SW HDi</t>
  </si>
  <si>
    <t>Nouvelle407 HDi</t>
  </si>
  <si>
    <t>Nouvelle407 SW HDi</t>
  </si>
  <si>
    <t>PEUGEOT</t>
    <phoneticPr fontId="0" type="noConversion"/>
  </si>
  <si>
    <t>Peugeot 2008 1.5 BlueHDi</t>
  </si>
  <si>
    <t>UDYHZR</t>
  </si>
  <si>
    <t>UDYHZS</t>
  </si>
  <si>
    <t>Peugeot 3008 1.5 BlueHDi</t>
  </si>
  <si>
    <t>MCYHZU</t>
  </si>
  <si>
    <t>Peugeot 508SW 1.5 BlueHDi</t>
  </si>
  <si>
    <t>FCYHZ</t>
  </si>
  <si>
    <t>Peugeot 508SW 1.5 BlueHDi</t>
    <phoneticPr fontId="0" type="noConversion"/>
  </si>
  <si>
    <t>FCYHZT</t>
  </si>
  <si>
    <t>4J</t>
  </si>
  <si>
    <t>PORSCHE</t>
  </si>
  <si>
    <t> Taycan 4S</t>
  </si>
  <si>
    <t>Y1A</t>
  </si>
  <si>
    <t>Y1A-4S-H-4-20</t>
  </si>
  <si>
    <t>Y1A-4S-H-4-21</t>
  </si>
  <si>
    <t>Y1A-4S-H-5-20</t>
  </si>
  <si>
    <t>Y1A-4S-H-5-21</t>
  </si>
  <si>
    <t>Y1A-4S-L-4-20</t>
  </si>
  <si>
    <t>Y1A-4S-L-4-21</t>
  </si>
  <si>
    <t>Y1A-4S-L-5-20</t>
  </si>
  <si>
    <t>Y1A-4S-L-5-21</t>
  </si>
  <si>
    <t>997</t>
  </si>
  <si>
    <t>911 Carrera Turbo</t>
  </si>
  <si>
    <t>996</t>
  </si>
  <si>
    <t>991</t>
  </si>
  <si>
    <t>Macan GTS</t>
  </si>
  <si>
    <t>95B</t>
  </si>
  <si>
    <t>Cayenne 3.0 S Hybrid</t>
  </si>
  <si>
    <t>Cayenne E-Hybrid</t>
  </si>
  <si>
    <t>Cayenne E-Hybrid Coupe</t>
  </si>
  <si>
    <t>Cayenne S Hybrid</t>
  </si>
  <si>
    <t>Cayenne SE 3.0 Plug-in Hybrid</t>
  </si>
  <si>
    <t>Cayenne SE-Hybrid</t>
  </si>
  <si>
    <t>Panamera 4 E-Hybrid(2018)</t>
  </si>
  <si>
    <t>Panamera 4 E-Hybrid(2019)</t>
  </si>
  <si>
    <t>Panamera S Hybrid</t>
  </si>
  <si>
    <t>Panamera SE-Hybrid</t>
  </si>
  <si>
    <t>718 GTS(718카이맨GTS)</t>
  </si>
  <si>
    <t>718 박스터</t>
  </si>
  <si>
    <t>718 카이맨</t>
  </si>
  <si>
    <t>719 GTS(718박스터GTS)</t>
  </si>
  <si>
    <t>911</t>
  </si>
  <si>
    <t>911 50th Anniversary Edition</t>
  </si>
  <si>
    <t>911 C</t>
  </si>
  <si>
    <t>911 Cabriolet</t>
  </si>
  <si>
    <t>911 Carrea</t>
  </si>
  <si>
    <t>911 Carrea Cabriolet</t>
  </si>
  <si>
    <t>911 Carrera 4S</t>
    <phoneticPr fontId="3" type="noConversion"/>
  </si>
  <si>
    <t>911 Carrera Coupe</t>
  </si>
  <si>
    <t>911 Carrera Coupe(M/T)</t>
  </si>
  <si>
    <t>911 Carrera Coupe(TiptronicS)</t>
  </si>
  <si>
    <t>911 Carrera Evolution</t>
  </si>
  <si>
    <t>911 Carrera GTS Coupe</t>
  </si>
  <si>
    <t>911 Carrera S</t>
    <phoneticPr fontId="3" type="noConversion"/>
  </si>
  <si>
    <t>911 Carrera S Coupe</t>
  </si>
  <si>
    <t>911 Carrera Special</t>
  </si>
  <si>
    <t>911 Carrera4</t>
  </si>
  <si>
    <t>911 Carrera4 Cabriolet</t>
  </si>
  <si>
    <t>911 Carrera4 GTS</t>
  </si>
  <si>
    <t>911 Carrera4 GTS Cabriolet</t>
  </si>
  <si>
    <t>911 Carrera4 GTS Coupe</t>
  </si>
  <si>
    <t>911 Carrera4 S Cabriolet</t>
  </si>
  <si>
    <t>911 Coupe</t>
  </si>
  <si>
    <t>911 GT 2</t>
  </si>
  <si>
    <t>911 GT 3</t>
  </si>
  <si>
    <t>911 GT3R S</t>
  </si>
  <si>
    <t>911 GT3R S 4.0</t>
  </si>
  <si>
    <t>911 Targa</t>
  </si>
  <si>
    <t>911 Targa 4 S</t>
  </si>
  <si>
    <t>911 Turbo S Cabriolet</t>
  </si>
  <si>
    <t>912 E</t>
  </si>
  <si>
    <t>928</t>
  </si>
  <si>
    <t>968</t>
  </si>
  <si>
    <t>986 Boxster</t>
  </si>
  <si>
    <t>Boxster</t>
  </si>
  <si>
    <t>Boxster 2.7</t>
  </si>
  <si>
    <t>Boxster 2.9</t>
  </si>
  <si>
    <t>Boxster GTS</t>
  </si>
  <si>
    <t>Boxster S</t>
  </si>
  <si>
    <t>Boxster S 3.4</t>
  </si>
  <si>
    <t>Boxster S Black-Editon</t>
  </si>
  <si>
    <t>Boxster S(TiptronicS)</t>
  </si>
  <si>
    <t>Boxster Spyder</t>
  </si>
  <si>
    <t>Boxster(M/T)</t>
  </si>
  <si>
    <t>Boxster(TiptronicS)</t>
  </si>
  <si>
    <t>Carrera GT(M/T)</t>
  </si>
  <si>
    <t>Carrera S(TiptronicS)</t>
  </si>
  <si>
    <t>Carrera Tubo(TiptronicS)</t>
  </si>
  <si>
    <t>Carrera(TiptronicS)</t>
  </si>
  <si>
    <t>Cayenne</t>
  </si>
  <si>
    <t>Cayenne 3.6 V6</t>
  </si>
  <si>
    <t>Cayenne 4.8 S</t>
  </si>
  <si>
    <t>Cayenne 4.8 Turbo</t>
  </si>
  <si>
    <t>Cayenne Coupe</t>
  </si>
  <si>
    <t>Cayenne Diesel</t>
  </si>
  <si>
    <t>Cayenne Diesel Platinum Editon</t>
  </si>
  <si>
    <t>Cayenne GTS</t>
  </si>
  <si>
    <t>Cayenne GTS V6 3.6 Tween Turbo</t>
  </si>
  <si>
    <t>Cayenne Platinum Editon</t>
  </si>
  <si>
    <t>Cayenne S</t>
  </si>
  <si>
    <t>Cayenne S Diesel</t>
  </si>
  <si>
    <t>Cayenne Turbo</t>
  </si>
  <si>
    <t>Cayenne Turbo Coupe</t>
  </si>
  <si>
    <t>Cayenne Turbo S</t>
  </si>
  <si>
    <t>Cayman</t>
  </si>
  <si>
    <t>Cayman GTS</t>
  </si>
  <si>
    <t>Cayman R</t>
  </si>
  <si>
    <t>Cayman S</t>
  </si>
  <si>
    <t>Cayman S 3.4</t>
  </si>
  <si>
    <t>Macan S</t>
  </si>
  <si>
    <t>Macan S Diesel</t>
  </si>
  <si>
    <t>Panamera</t>
  </si>
  <si>
    <t>Panamera 3.0 Diesel</t>
  </si>
  <si>
    <t>Panamera 3.0 Gasoiine</t>
  </si>
  <si>
    <t>Panamera 3.6 Gasoiine</t>
  </si>
  <si>
    <t>Panamera 4 Platinum</t>
  </si>
  <si>
    <t>Panamera 4 S</t>
  </si>
  <si>
    <t>Panamera 4 SEXE cutive</t>
  </si>
  <si>
    <t>Panamera 4.8 Gasoiine</t>
  </si>
  <si>
    <t>Panamera Diesel</t>
  </si>
  <si>
    <t>Panamera Diesel Platinum</t>
  </si>
  <si>
    <t>Panamera S</t>
  </si>
  <si>
    <t>Panamera Turbo</t>
  </si>
  <si>
    <t>Panamera TurboE XE cutive</t>
  </si>
  <si>
    <t>Panamera TurboS</t>
  </si>
  <si>
    <t>Panamera TurboS EXE cutive</t>
  </si>
  <si>
    <t>Panamera(4)</t>
  </si>
  <si>
    <t>Panamera(4S)</t>
  </si>
  <si>
    <t>The new 911 Carrera4S Cabriolet)</t>
  </si>
  <si>
    <t>The new 911 Carrera4S)</t>
  </si>
  <si>
    <t>The new 911 CarreraS Cabriolet)</t>
  </si>
  <si>
    <t>The new 911 CarreraS)</t>
  </si>
  <si>
    <t>The new Macan</t>
  </si>
  <si>
    <t>718 Boxter</t>
  </si>
  <si>
    <t>982</t>
  </si>
  <si>
    <t>718 Boxter GTS</t>
  </si>
  <si>
    <t>718 Boxter S</t>
  </si>
  <si>
    <t>993770</t>
  </si>
  <si>
    <t>PORSCHE</t>
    <phoneticPr fontId="0" type="noConversion"/>
  </si>
  <si>
    <t>911 Carrera</t>
    <phoneticPr fontId="0" type="noConversion"/>
  </si>
  <si>
    <t>AA2A9</t>
  </si>
  <si>
    <t>ZZZ99</t>
  </si>
  <si>
    <t>911 Carrera 4 S</t>
  </si>
  <si>
    <t>911 Carrera 4 S Cabriolet</t>
  </si>
  <si>
    <t>911 Carrera S Cabriolet</t>
    <phoneticPr fontId="3" type="noConversion"/>
  </si>
  <si>
    <t>911 Carrera Turbo Cabriolet</t>
  </si>
  <si>
    <t>911 Carrera TurboS Coupe</t>
  </si>
  <si>
    <t>911 GT2</t>
  </si>
  <si>
    <t>911 GT3</t>
  </si>
  <si>
    <t>911 GT3 RS</t>
  </si>
  <si>
    <t>996420</t>
  </si>
  <si>
    <t>G96110</t>
  </si>
  <si>
    <t>911 Turbo SCabriolet</t>
  </si>
  <si>
    <t>918 Spyder</t>
  </si>
  <si>
    <t>918</t>
  </si>
  <si>
    <t>997 GT3 RS</t>
  </si>
  <si>
    <t>ZZZ98</t>
  </si>
  <si>
    <t>Boxter</t>
  </si>
  <si>
    <t>981</t>
  </si>
  <si>
    <t>986</t>
  </si>
  <si>
    <t>987</t>
  </si>
  <si>
    <t>Boxter</t>
    <phoneticPr fontId="0" type="noConversion"/>
  </si>
  <si>
    <t>CA2A8</t>
  </si>
  <si>
    <t>CC2A8</t>
  </si>
  <si>
    <t>GH-98623</t>
  </si>
  <si>
    <t>Boxter GTS</t>
  </si>
  <si>
    <t>Boxter S</t>
  </si>
  <si>
    <t>Boxter S</t>
    <phoneticPr fontId="0" type="noConversion"/>
  </si>
  <si>
    <t>CB2A8</t>
  </si>
  <si>
    <t>Boxter Spyder</t>
  </si>
  <si>
    <t>Carrera Cabriolet</t>
  </si>
  <si>
    <t>Carrera GT</t>
  </si>
  <si>
    <t>980</t>
  </si>
  <si>
    <t>Carrera S</t>
  </si>
  <si>
    <t>92A</t>
  </si>
  <si>
    <t>9PAAD1</t>
  </si>
  <si>
    <t>9PAAG1</t>
  </si>
  <si>
    <t>9YA</t>
  </si>
  <si>
    <t>AA2A2</t>
  </si>
  <si>
    <t>AB2AY</t>
  </si>
  <si>
    <t>AD2A2</t>
  </si>
  <si>
    <t>ZZZ9Y</t>
  </si>
  <si>
    <t>Cayenne Diesel PlatinumEditon</t>
  </si>
  <si>
    <t>9PAAL1</t>
  </si>
  <si>
    <t>Cayenne PlatinumEditon</t>
  </si>
  <si>
    <t>1AB</t>
  </si>
  <si>
    <t>9PAAE1</t>
  </si>
  <si>
    <t>9PAAH1</t>
  </si>
  <si>
    <t>BB2AY</t>
  </si>
  <si>
    <t>Cayenne SE Hybrid</t>
  </si>
  <si>
    <t>9P9</t>
  </si>
  <si>
    <t>9PAAF1</t>
  </si>
  <si>
    <t>9PAAI1</t>
  </si>
  <si>
    <t>CAYENNE</t>
  </si>
  <si>
    <t>WP1AC</t>
  </si>
  <si>
    <t>Cayenne TurboS</t>
  </si>
  <si>
    <t>9PAAN1</t>
  </si>
  <si>
    <t>AA2A</t>
  </si>
  <si>
    <t>ZZZ92</t>
  </si>
  <si>
    <t>Macan</t>
    <phoneticPr fontId="0" type="noConversion"/>
  </si>
  <si>
    <t>AA2A5</t>
  </si>
  <si>
    <t>AB2A5</t>
  </si>
  <si>
    <t>970</t>
  </si>
  <si>
    <t>ZZZ97</t>
  </si>
  <si>
    <t>971</t>
  </si>
  <si>
    <t>AA2A7</t>
  </si>
  <si>
    <t>Panamera 4E-Hybrid</t>
  </si>
  <si>
    <t>Panamera 4S</t>
  </si>
  <si>
    <t>AB2A7</t>
  </si>
  <si>
    <t>BB2A7</t>
  </si>
  <si>
    <t>G2</t>
  </si>
  <si>
    <t>Panamera 4S Diesel</t>
  </si>
  <si>
    <t>Panamera 4S EXE cutive</t>
  </si>
  <si>
    <t>AC2A7</t>
  </si>
  <si>
    <t>AF2A7</t>
  </si>
  <si>
    <t>Panamera Turbo EXE cutive</t>
  </si>
  <si>
    <t>Panamera Turbo Hybrid</t>
  </si>
  <si>
    <t>Panamera Turbo PowerKit</t>
  </si>
  <si>
    <t>Panamera Turbo S</t>
  </si>
  <si>
    <t>RENAULT</t>
  </si>
  <si>
    <t>CLIO(ICONIC)</t>
  </si>
  <si>
    <t>CLIO(INTENS Panoramic)</t>
  </si>
  <si>
    <t>CLIO(INTENS)</t>
  </si>
  <si>
    <t>CLIO(ZEN)</t>
  </si>
  <si>
    <t>Renault 21</t>
  </si>
  <si>
    <t>Renault 25 GTX A/T</t>
  </si>
  <si>
    <t>Renault 25 GTX M/T</t>
  </si>
  <si>
    <t>Renault 25 V6</t>
  </si>
  <si>
    <t>Renault 25 V6 A/T</t>
  </si>
  <si>
    <t>TWIZY(CARGO)</t>
  </si>
  <si>
    <t>TWIZY(INTENS)</t>
  </si>
  <si>
    <t>TWIZY(LIFE)</t>
  </si>
  <si>
    <t>ROLLSROYCE</t>
    <phoneticPr fontId="3" type="noConversion"/>
  </si>
  <si>
    <t>Cullinan Black Badge</t>
    <phoneticPr fontId="3" type="noConversion"/>
  </si>
  <si>
    <t>TV81</t>
  </si>
  <si>
    <t>ROLLS-ROYCE</t>
  </si>
  <si>
    <t>Corniche</t>
  </si>
  <si>
    <t>Ghost</t>
  </si>
  <si>
    <t>GhostEWB</t>
  </si>
  <si>
    <t>Phantom</t>
  </si>
  <si>
    <t>Phantom Coupe</t>
  </si>
  <si>
    <t>Phantom Drophead Coupe</t>
  </si>
  <si>
    <t>Phantom EWB</t>
  </si>
  <si>
    <t>Phantom Standard</t>
  </si>
  <si>
    <t>Silver Spur</t>
  </si>
  <si>
    <t>Silver Spur V8 6.8</t>
  </si>
  <si>
    <t>Silver SpurⅡ</t>
  </si>
  <si>
    <t>Silver SpurⅢ</t>
  </si>
  <si>
    <t>Wraith</t>
  </si>
  <si>
    <t>ROLLS-ROYCE</t>
    <phoneticPr fontId="0" type="noConversion"/>
  </si>
  <si>
    <t>Cullinan</t>
  </si>
  <si>
    <t>689X0</t>
  </si>
  <si>
    <t>T689X</t>
  </si>
  <si>
    <t>TF210</t>
  </si>
  <si>
    <t>TV41</t>
  </si>
  <si>
    <t>TV410</t>
  </si>
  <si>
    <t>Dawn</t>
  </si>
  <si>
    <t>666D</t>
  </si>
  <si>
    <t>666D0</t>
  </si>
  <si>
    <t>XZ81</t>
  </si>
  <si>
    <t>XZ810</t>
  </si>
  <si>
    <t>Dawn Black Badge</t>
  </si>
  <si>
    <t>664L0</t>
  </si>
  <si>
    <t>664S0</t>
  </si>
  <si>
    <t>RR4</t>
  </si>
  <si>
    <t>Ghost</t>
    <phoneticPr fontId="0" type="noConversion"/>
  </si>
  <si>
    <t>TV01</t>
  </si>
  <si>
    <t>Ghost EWB</t>
  </si>
  <si>
    <t>Ghost EWB</t>
    <phoneticPr fontId="0" type="noConversion"/>
  </si>
  <si>
    <t>TV21</t>
  </si>
  <si>
    <t>XZ41</t>
  </si>
  <si>
    <t>Ghost SeriesII</t>
  </si>
  <si>
    <t>664S</t>
  </si>
  <si>
    <t>Ghost SWB</t>
  </si>
  <si>
    <t>FK41</t>
  </si>
  <si>
    <t>Ghost SWB Black Badge</t>
  </si>
  <si>
    <t>681L0</t>
  </si>
  <si>
    <t>682D0</t>
  </si>
  <si>
    <t>687S0</t>
  </si>
  <si>
    <t>TT61</t>
  </si>
  <si>
    <t>TT610</t>
  </si>
  <si>
    <t>688L0</t>
  </si>
  <si>
    <t>TT81</t>
  </si>
  <si>
    <t>TT810</t>
  </si>
  <si>
    <t>Silverspur</t>
  </si>
  <si>
    <t>SILVERSPUR</t>
  </si>
  <si>
    <t>665C0</t>
  </si>
  <si>
    <t>665C5</t>
  </si>
  <si>
    <t>RR5</t>
  </si>
  <si>
    <t>Wraith Coupe</t>
  </si>
  <si>
    <t>XZ01</t>
  </si>
  <si>
    <t>Wraith Coupe Black Badge</t>
  </si>
  <si>
    <t>ROVER</t>
  </si>
  <si>
    <t>Rover75</t>
  </si>
  <si>
    <t>GF-RJ25</t>
  </si>
  <si>
    <t>SAAB</t>
  </si>
  <si>
    <t>900 2.0 Coupe</t>
  </si>
  <si>
    <t>900 2.0 Turbo</t>
  </si>
  <si>
    <t>900 2.0i</t>
  </si>
  <si>
    <t>900 2.3i</t>
  </si>
  <si>
    <t>900 2.3i Deluxe</t>
  </si>
  <si>
    <t>900 2.5 V6</t>
  </si>
  <si>
    <t>900 Classic</t>
  </si>
  <si>
    <t>900 Convertible</t>
  </si>
  <si>
    <t>900 Convertible 2.0 i</t>
  </si>
  <si>
    <t>900 Convertible 2.0 T</t>
  </si>
  <si>
    <t>900 Coupe 3DR</t>
  </si>
  <si>
    <t>900 S 2.0</t>
  </si>
  <si>
    <t>900 S 2.0 Classic</t>
  </si>
  <si>
    <t>900 SE Sensonic</t>
  </si>
  <si>
    <t>900 Standard</t>
  </si>
  <si>
    <t>900 T 16</t>
  </si>
  <si>
    <t>900 T 16 Convertible</t>
  </si>
  <si>
    <t>9000 2.0T</t>
  </si>
  <si>
    <t>9000 2.3T</t>
  </si>
  <si>
    <t>9000 Aero</t>
  </si>
  <si>
    <t>9000 CD 2.0 New Turbo</t>
  </si>
  <si>
    <t>9000 CD 2.0 Prestige</t>
  </si>
  <si>
    <t>9000 CD 2.0 Turbo</t>
  </si>
  <si>
    <t>9000 CD 2.3</t>
  </si>
  <si>
    <t>9000 CD 2.3 Prestige</t>
  </si>
  <si>
    <t>9000 CD 2.3 Turbo</t>
  </si>
  <si>
    <t>9000 CD T16</t>
  </si>
  <si>
    <t>9000 CS 2.0 New Turbo</t>
  </si>
  <si>
    <t>9000 CS 2.0 T</t>
  </si>
  <si>
    <t>9000 CS 2.3</t>
  </si>
  <si>
    <t>9000 CS 2.3 T Aero</t>
  </si>
  <si>
    <t>9000 CS 2.3 Turbo</t>
  </si>
  <si>
    <t>9000 Griffin</t>
  </si>
  <si>
    <t>9000 I16</t>
  </si>
  <si>
    <t>9-3</t>
  </si>
  <si>
    <t>9-3 2.0 lpt</t>
  </si>
  <si>
    <t>9-3 2.0 lpt Convertible</t>
  </si>
  <si>
    <t>9-3 2.0 TS Anniversary</t>
  </si>
  <si>
    <t>9-3 2.0 TS Convertible Anniversary</t>
  </si>
  <si>
    <t>9-3 Aero</t>
  </si>
  <si>
    <t>9-3 Aero Convertible</t>
  </si>
  <si>
    <t>9-3 Arc</t>
  </si>
  <si>
    <t>9-3 Arc 5D</t>
  </si>
  <si>
    <t>9-3 Arc 5D TID</t>
  </si>
  <si>
    <t>9-3 Arc TID</t>
  </si>
  <si>
    <t>9-3 Convertible</t>
  </si>
  <si>
    <t>9-3 Convertible 2.0 Aero</t>
  </si>
  <si>
    <t>9-3 Convertible 2.0 Linear</t>
  </si>
  <si>
    <t>9-3 Linear</t>
  </si>
  <si>
    <t>9-3 Linear Convertible</t>
  </si>
  <si>
    <t>9-3 S 2.0 LPT</t>
  </si>
  <si>
    <t>9-3 S 2.0 LPT 5DR</t>
  </si>
  <si>
    <t>9-3 S 2.0 LPT Convertible</t>
  </si>
  <si>
    <t>9-3 SE</t>
  </si>
  <si>
    <t>9-3 SE Convertible</t>
  </si>
  <si>
    <t>9-3 TurboX</t>
  </si>
  <si>
    <t>9-3 Vector</t>
  </si>
  <si>
    <t>9-3 Vector Convertible</t>
  </si>
  <si>
    <t>9-3 Vector TiD</t>
  </si>
  <si>
    <t>9-5 2.0 Linear</t>
  </si>
  <si>
    <t>9-5 2.0 LPT</t>
  </si>
  <si>
    <t>9-5 2.0 LPT 4DR</t>
  </si>
  <si>
    <t>9-5 2.0 LPT Linear</t>
  </si>
  <si>
    <t>9-5 2.0 LPT Linear Wagon</t>
  </si>
  <si>
    <t>9-5 2.0 LPT Wagon</t>
  </si>
  <si>
    <t>9-5 2.3 Aero</t>
  </si>
  <si>
    <t>9-5 2.3 Arc</t>
  </si>
  <si>
    <t>9-5 2.3 LPT</t>
  </si>
  <si>
    <t>9-5 2.3 LPT Arc</t>
  </si>
  <si>
    <t>9-5 2.3 TS Aero</t>
  </si>
  <si>
    <t>9-5 3.0 Arc</t>
  </si>
  <si>
    <t>9-5 3.0 Griffin</t>
  </si>
  <si>
    <t>9-5 3.0 V6 T Griffin</t>
  </si>
  <si>
    <t>9-5 Aero</t>
  </si>
  <si>
    <t>9-5 Arc</t>
  </si>
  <si>
    <t>9-5 Linear</t>
  </si>
  <si>
    <t>9-5 Linear AERO</t>
  </si>
  <si>
    <t>9-5 Linear Tid</t>
  </si>
  <si>
    <t>9-5 S 2.0 LPT</t>
  </si>
  <si>
    <t>9-5 SE 2.3 LPT</t>
  </si>
  <si>
    <t>9-5 Vector Tid</t>
  </si>
  <si>
    <t>Vector</t>
  </si>
  <si>
    <t>900</t>
  </si>
  <si>
    <t>AB20S</t>
  </si>
  <si>
    <t>900S</t>
  </si>
  <si>
    <t>E-DB2341K</t>
  </si>
  <si>
    <t>9-3Vector</t>
  </si>
  <si>
    <t>9-3ARC</t>
  </si>
  <si>
    <t>9-3ARC5D</t>
  </si>
  <si>
    <t>9-3LINEAR</t>
  </si>
  <si>
    <t>9-3TurboX</t>
  </si>
  <si>
    <t>9-3VectorConv.</t>
  </si>
  <si>
    <t>9-5AERO</t>
  </si>
  <si>
    <t>9-5ARC</t>
  </si>
  <si>
    <t>SCANIA</t>
  </si>
  <si>
    <t>SCANIA TRACTOR</t>
  </si>
  <si>
    <t>G410Highline</t>
  </si>
  <si>
    <t>G450Normal</t>
  </si>
  <si>
    <t>R450Highline</t>
  </si>
  <si>
    <t>R730Topline</t>
  </si>
  <si>
    <t>SMART</t>
  </si>
  <si>
    <t>451</t>
  </si>
  <si>
    <t>451301</t>
  </si>
  <si>
    <t>451380</t>
  </si>
  <si>
    <t>451401</t>
  </si>
  <si>
    <t>451432</t>
  </si>
  <si>
    <t>451480</t>
  </si>
  <si>
    <t>453342</t>
  </si>
  <si>
    <t>453344</t>
  </si>
  <si>
    <t>453442</t>
  </si>
  <si>
    <t>453444</t>
  </si>
  <si>
    <t>EK3BA</t>
  </si>
  <si>
    <t>K3BA0</t>
  </si>
  <si>
    <t>Smart Brabus</t>
  </si>
  <si>
    <t>451333</t>
  </si>
  <si>
    <t>451433</t>
  </si>
  <si>
    <t>453362</t>
  </si>
  <si>
    <t>453462</t>
  </si>
  <si>
    <t>Smart Cabrio</t>
  </si>
  <si>
    <t>Smart Forfour</t>
  </si>
  <si>
    <t>453042</t>
  </si>
  <si>
    <t>453044</t>
  </si>
  <si>
    <t>454031</t>
  </si>
  <si>
    <t>Smart Forfour Brabus</t>
  </si>
  <si>
    <t>453 062</t>
  </si>
  <si>
    <t>453062</t>
  </si>
  <si>
    <t>SMART</t>
    <phoneticPr fontId="0" type="noConversion"/>
  </si>
  <si>
    <t>Smart Fortwo</t>
    <phoneticPr fontId="0" type="noConversion"/>
  </si>
  <si>
    <t>Smart Fortwo</t>
  </si>
  <si>
    <t>451331</t>
  </si>
  <si>
    <t>451332</t>
  </si>
  <si>
    <t>451431</t>
  </si>
  <si>
    <t>Smart Roadster</t>
  </si>
  <si>
    <t>452334</t>
  </si>
  <si>
    <t>SUBARU</t>
  </si>
  <si>
    <t>Forester 2.5</t>
  </si>
  <si>
    <t>Legacy 2.5</t>
  </si>
  <si>
    <t>Legacy 3.6</t>
  </si>
  <si>
    <t>Leone 1800</t>
  </si>
  <si>
    <t>Outback 2.5</t>
  </si>
  <si>
    <t>Outback 3.6</t>
  </si>
  <si>
    <t>Wagon</t>
  </si>
  <si>
    <t>Forester</t>
  </si>
  <si>
    <t>SH</t>
  </si>
  <si>
    <t>Legacy</t>
  </si>
  <si>
    <t>BM</t>
  </si>
  <si>
    <t>Outback</t>
  </si>
  <si>
    <t>BR</t>
  </si>
  <si>
    <t>SUZUKI</t>
  </si>
  <si>
    <t>Sidekick</t>
  </si>
  <si>
    <t>AltoLapin</t>
  </si>
  <si>
    <t>DBA-HE22S</t>
  </si>
  <si>
    <t>DBA-HE33S</t>
  </si>
  <si>
    <t>HE22S</t>
  </si>
  <si>
    <t>HE33S</t>
  </si>
  <si>
    <t>AltoTurbo</t>
  </si>
  <si>
    <t>HA36S</t>
  </si>
  <si>
    <t>AltoTurbo RS</t>
  </si>
  <si>
    <t>AltoWorks</t>
  </si>
  <si>
    <t>SUZUKI</t>
    <phoneticPr fontId="0" type="noConversion"/>
  </si>
  <si>
    <t>Hustler</t>
  </si>
  <si>
    <t>DAA-MR31S</t>
  </si>
  <si>
    <t>DAAMR41S</t>
  </si>
  <si>
    <t>DAA-MR41S</t>
  </si>
  <si>
    <t>DBA-MR31S</t>
  </si>
  <si>
    <t>DBA-MR41S</t>
  </si>
  <si>
    <t>MR31S</t>
  </si>
  <si>
    <t>MR31S205191</t>
  </si>
  <si>
    <t>MR41S</t>
  </si>
  <si>
    <t>NPKJ2</t>
  </si>
  <si>
    <t>Jimny</t>
  </si>
  <si>
    <t>GJB74</t>
  </si>
  <si>
    <t>GJB74V</t>
  </si>
  <si>
    <t>JB23W</t>
  </si>
  <si>
    <t>SuzukiAltoLapin</t>
  </si>
  <si>
    <t>Swift</t>
  </si>
  <si>
    <t>ZC71S</t>
  </si>
  <si>
    <t>TESLA</t>
    <phoneticPr fontId="3" type="noConversion"/>
  </si>
  <si>
    <t>Model 3 Long Range</t>
  </si>
  <si>
    <t>Model 3 Performance</t>
  </si>
  <si>
    <t>Model 3 Standard Range Plus RWD</t>
  </si>
  <si>
    <t>TESLA</t>
  </si>
  <si>
    <t>Model S 100D</t>
  </si>
  <si>
    <t>2</t>
  </si>
  <si>
    <t>Model S 75D</t>
  </si>
  <si>
    <t>Model S 90D</t>
  </si>
  <si>
    <t>Model S Long Range</t>
  </si>
  <si>
    <t>Model S P100D</t>
  </si>
  <si>
    <t>Model S Performance</t>
  </si>
  <si>
    <t>Model S Standard Range</t>
  </si>
  <si>
    <t>Model X 100D</t>
  </si>
  <si>
    <t>Model X 75D</t>
  </si>
  <si>
    <t>Model X Long Range</t>
  </si>
  <si>
    <t>Model X P100D</t>
  </si>
  <si>
    <t>Model X Performance</t>
  </si>
  <si>
    <t>Model X Standard Range</t>
  </si>
  <si>
    <t>Models 100d</t>
  </si>
  <si>
    <t>Models 75d</t>
  </si>
  <si>
    <t>Models 90d</t>
  </si>
  <si>
    <t>TOYOTA</t>
  </si>
  <si>
    <t xml:space="preserve"> Sienna Hybrid AWD</t>
    <phoneticPr fontId="3" type="noConversion"/>
  </si>
  <si>
    <t>AXLH45L</t>
  </si>
  <si>
    <t>TOYOTA</t>
    <phoneticPr fontId="3" type="noConversion"/>
  </si>
  <si>
    <t>86MT(2tone)</t>
    <phoneticPr fontId="3" type="noConversion"/>
  </si>
  <si>
    <t>ZN6-HYF8</t>
  </si>
  <si>
    <t>Avalon Hybrid</t>
    <phoneticPr fontId="3" type="noConversion"/>
  </si>
  <si>
    <t>AXXH51L</t>
  </si>
  <si>
    <t>GR Supra</t>
    <phoneticPr fontId="3" type="noConversion"/>
  </si>
  <si>
    <t>DB41</t>
  </si>
  <si>
    <t>IQ 100G 1.0</t>
  </si>
  <si>
    <t>KGJ10</t>
  </si>
  <si>
    <t>Prius Hybrid</t>
  </si>
  <si>
    <t>DAA-ZVW30</t>
  </si>
  <si>
    <t>KDTB3</t>
  </si>
  <si>
    <t>NHW20</t>
  </si>
  <si>
    <t>NHW20L</t>
  </si>
  <si>
    <t>RUNNER</t>
  </si>
  <si>
    <t>BU5JR</t>
  </si>
  <si>
    <t>Sienna AWD</t>
  </si>
  <si>
    <t>BK22C</t>
  </si>
  <si>
    <t>GSL35L</t>
  </si>
  <si>
    <t>Sienna Hybrid 2WD</t>
    <phoneticPr fontId="3" type="noConversion"/>
  </si>
  <si>
    <t>AXLH40L</t>
  </si>
  <si>
    <t>Toyota86</t>
  </si>
  <si>
    <t>ZN6-AYE7</t>
  </si>
  <si>
    <t>Venza</t>
  </si>
  <si>
    <t>AGV10L</t>
  </si>
  <si>
    <t>AVALON HYBRID</t>
  </si>
  <si>
    <t>CAMRY 2.5 Hybrid</t>
  </si>
  <si>
    <t>Camry Hybrid</t>
  </si>
  <si>
    <t>CAMRY HYBRID LE</t>
  </si>
  <si>
    <t>CAMRY HYBRID XLE</t>
  </si>
  <si>
    <t>NEW PRIUS</t>
  </si>
  <si>
    <t>Prius</t>
  </si>
  <si>
    <t>Prius 1.5 HEV</t>
  </si>
  <si>
    <t>Prius 1.8 Hybrid E</t>
  </si>
  <si>
    <t>PRIUS C</t>
  </si>
  <si>
    <t>PRIUS E</t>
  </si>
  <si>
    <t>Prius M</t>
  </si>
  <si>
    <t>PRIUS PRIME</t>
  </si>
  <si>
    <t>Prius Prime 17 MY</t>
  </si>
  <si>
    <t>Prius S</t>
  </si>
  <si>
    <t>Prius V</t>
  </si>
  <si>
    <t>Prius(E)</t>
  </si>
  <si>
    <t>Prius(S)</t>
  </si>
  <si>
    <t>RAV4 HYBRID</t>
  </si>
  <si>
    <t>Toyota RAV4 hybrid(4WD)</t>
  </si>
  <si>
    <t>86</t>
  </si>
  <si>
    <t>86 2017년형 2.0 가솔린</t>
  </si>
  <si>
    <t>86AT</t>
    <phoneticPr fontId="3" type="noConversion"/>
  </si>
  <si>
    <t>86MT</t>
    <phoneticPr fontId="3" type="noConversion"/>
  </si>
  <si>
    <t>Avalon</t>
  </si>
  <si>
    <t>Avalon Limited, 3500</t>
  </si>
  <si>
    <t>Avalon Touring, 3500</t>
  </si>
  <si>
    <t>Avalon V6 3.0</t>
  </si>
  <si>
    <t>Avalon XLS</t>
  </si>
  <si>
    <t>Camry</t>
  </si>
  <si>
    <t>CAMRY 2.5</t>
  </si>
  <si>
    <t>Camry 3.0 LV-6 XLE</t>
  </si>
  <si>
    <t>Camry 3.5</t>
  </si>
  <si>
    <t>Camry 3.5 SE</t>
  </si>
  <si>
    <t>Camry 3.5 XLE</t>
  </si>
  <si>
    <t>Camry HV LE</t>
  </si>
  <si>
    <t>Camry LEW</t>
  </si>
  <si>
    <t>Camry Sedan</t>
  </si>
  <si>
    <t>Camry V6</t>
  </si>
  <si>
    <t>Camry XLE 2.2</t>
  </si>
  <si>
    <t>Carina 1500</t>
  </si>
  <si>
    <t>Carina 1600</t>
  </si>
  <si>
    <t>Carina 1800</t>
  </si>
  <si>
    <t>Carina Station Wagon 1800</t>
  </si>
  <si>
    <t>Celica 1600</t>
  </si>
  <si>
    <t>Celica 1800</t>
  </si>
  <si>
    <t>Celica 2000</t>
  </si>
  <si>
    <t>Corolla</t>
  </si>
  <si>
    <t>Corolla Luxury</t>
  </si>
  <si>
    <t>Corolla Standard</t>
  </si>
  <si>
    <t>Corona 1300</t>
  </si>
  <si>
    <t>Corona 1500</t>
  </si>
  <si>
    <t>Corona 1600</t>
  </si>
  <si>
    <t>Corona 1800</t>
  </si>
  <si>
    <t>Corona 2000</t>
  </si>
  <si>
    <t>Corona MarkⅡ 1800</t>
  </si>
  <si>
    <t>Corona MarkⅡ 2000</t>
  </si>
  <si>
    <t>Corona MarkⅡ Wagon 1800</t>
  </si>
  <si>
    <t>Corona MarkⅡ Wagon 2000</t>
  </si>
  <si>
    <t>Corona Wagon</t>
  </si>
  <si>
    <t>Cresta 1800</t>
  </si>
  <si>
    <t>Cresta 2000</t>
  </si>
  <si>
    <t>Cresta 2200</t>
  </si>
  <si>
    <t>Crown</t>
  </si>
  <si>
    <t>Crown 1800</t>
  </si>
  <si>
    <t>Crown 2000</t>
  </si>
  <si>
    <t>Crown 2200</t>
  </si>
  <si>
    <t>Crown 2400</t>
  </si>
  <si>
    <t>Crown 2600</t>
  </si>
  <si>
    <t>Crown Station Wagon 2000</t>
  </si>
  <si>
    <t>Crown Wagon 2400</t>
  </si>
  <si>
    <t>Crown Wagon 2600</t>
  </si>
  <si>
    <t>FJCruiser</t>
  </si>
  <si>
    <t>LandCruiser</t>
  </si>
  <si>
    <t>MR-S</t>
  </si>
  <si>
    <t>Prius AWD</t>
    <phoneticPr fontId="3" type="noConversion"/>
  </si>
  <si>
    <t>Pubricar</t>
  </si>
  <si>
    <t>RAV4</t>
  </si>
  <si>
    <t>RAV4-2WD</t>
  </si>
  <si>
    <t>RAV4-4WD</t>
  </si>
  <si>
    <t>RAV4-4WD Luxury</t>
  </si>
  <si>
    <t>Sienna 2.7 LE</t>
  </si>
  <si>
    <t>Sienna 3.5 2WD</t>
  </si>
  <si>
    <t>Sienna 3.5 4WD</t>
  </si>
  <si>
    <t>Sienna 3.5 AWD</t>
  </si>
  <si>
    <t>SIENNA 3.5 LIMETED 2WD</t>
  </si>
  <si>
    <t>SIENNA 3.5 LIMETED 4WD</t>
  </si>
  <si>
    <t>Sienna 3.5 Limited</t>
  </si>
  <si>
    <t>Soara</t>
  </si>
  <si>
    <t>TOYOTA86 AT</t>
  </si>
  <si>
    <t>TOYOTA86 MT</t>
  </si>
  <si>
    <t>Venza Limited</t>
  </si>
  <si>
    <t>Venza XLE</t>
  </si>
  <si>
    <t>Xtracab 2.4 L</t>
  </si>
  <si>
    <t>Xtracab 3.0 L</t>
  </si>
  <si>
    <t>TOYOTA</t>
    <phoneticPr fontId="0" type="noConversion"/>
  </si>
  <si>
    <t>86AT</t>
    <phoneticPr fontId="0" type="noConversion"/>
  </si>
  <si>
    <t>ZN6-BYE7</t>
  </si>
  <si>
    <t>86AT</t>
  </si>
  <si>
    <t>ZN6-CYE7</t>
  </si>
  <si>
    <t>ZN6-DYE7</t>
  </si>
  <si>
    <t>ZN6-EYE7</t>
  </si>
  <si>
    <t>ZN6-FYE7</t>
  </si>
  <si>
    <t>86AT(2tone)</t>
    <phoneticPr fontId="3" type="noConversion"/>
  </si>
  <si>
    <t>ZN6-HYF7</t>
  </si>
  <si>
    <t>86MT</t>
  </si>
  <si>
    <t>ZN6-BYB8</t>
  </si>
  <si>
    <t>ZN6-CYE8</t>
  </si>
  <si>
    <t>ZN6-DYE8</t>
  </si>
  <si>
    <t>ZN6-EYE8</t>
  </si>
  <si>
    <t>ZN6-FYE8</t>
  </si>
  <si>
    <t>ZN6-GYE8</t>
  </si>
  <si>
    <t>ZN6-HYE8</t>
  </si>
  <si>
    <t xml:space="preserve">86MT(2tone) </t>
  </si>
  <si>
    <t>ZN6-FYF8</t>
  </si>
  <si>
    <t>ZN6-GYF8</t>
  </si>
  <si>
    <t>ALPHARD</t>
  </si>
  <si>
    <t>GGH30W</t>
  </si>
  <si>
    <t>GK3DH</t>
  </si>
  <si>
    <t>Altezza RS</t>
  </si>
  <si>
    <t>SXE 10</t>
  </si>
  <si>
    <t>6b</t>
  </si>
  <si>
    <t>BK36B</t>
  </si>
  <si>
    <t>GSX40L</t>
  </si>
  <si>
    <t>LIMITED</t>
  </si>
  <si>
    <t>MCX10L</t>
  </si>
  <si>
    <t>Avalon Hybrid</t>
  </si>
  <si>
    <t>AXXH50L</t>
  </si>
  <si>
    <t>bB</t>
  </si>
  <si>
    <t>NCP31</t>
  </si>
  <si>
    <t>QNC20</t>
  </si>
  <si>
    <t>QNC21</t>
  </si>
  <si>
    <t>TA-NCP34</t>
  </si>
  <si>
    <t>ACV30L</t>
  </si>
  <si>
    <t>ACV40</t>
  </si>
  <si>
    <t>ASV40L</t>
  </si>
  <si>
    <t>ASV50L</t>
  </si>
  <si>
    <t>AXVA70L</t>
  </si>
  <si>
    <t>BF1FK</t>
  </si>
  <si>
    <t>BF3EK</t>
  </si>
  <si>
    <t>GSV40R</t>
  </si>
  <si>
    <t>le2007</t>
  </si>
  <si>
    <t>SXV20L</t>
  </si>
  <si>
    <t>Camry 2.4</t>
  </si>
  <si>
    <t>BE46K</t>
  </si>
  <si>
    <t>BK46K</t>
  </si>
  <si>
    <t>AHV40L</t>
  </si>
  <si>
    <t>AVV50L</t>
  </si>
  <si>
    <t>AXVH71L</t>
  </si>
  <si>
    <t>BB3EK</t>
  </si>
  <si>
    <t>BB46K</t>
  </si>
  <si>
    <t>Camry Hybrid LE</t>
  </si>
  <si>
    <t>Camry LE 2.4L</t>
  </si>
  <si>
    <t>GSV50L</t>
  </si>
  <si>
    <t>Camry XLE</t>
  </si>
  <si>
    <t>Camry XLEV6</t>
  </si>
  <si>
    <t>ACV</t>
  </si>
  <si>
    <t>Celica</t>
  </si>
  <si>
    <t>GH-ZZT230</t>
  </si>
  <si>
    <t>GH-ZZT231</t>
  </si>
  <si>
    <t>T182</t>
  </si>
  <si>
    <t>TA-ZZT230</t>
  </si>
  <si>
    <t>TA-ZZT231</t>
  </si>
  <si>
    <t>ZZT230</t>
  </si>
  <si>
    <t>C-HR</t>
    <phoneticPr fontId="0" type="noConversion"/>
  </si>
  <si>
    <t>KHMBX</t>
  </si>
  <si>
    <t>KARJE</t>
  </si>
  <si>
    <t>ZRE142L</t>
  </si>
  <si>
    <t>TA-JKS175</t>
  </si>
  <si>
    <t>Crown Majesta</t>
  </si>
  <si>
    <t>DBA-UZS186</t>
  </si>
  <si>
    <t>Crown Royal Salon</t>
  </si>
  <si>
    <t>JZS151</t>
  </si>
  <si>
    <t>MS-112</t>
  </si>
  <si>
    <t>Crown Royal Salon 3.0AT</t>
  </si>
  <si>
    <t>MS135</t>
  </si>
  <si>
    <t>BU11F</t>
  </si>
  <si>
    <t>BU4BF</t>
  </si>
  <si>
    <t>CBA-GLAGK</t>
  </si>
  <si>
    <t>FJ</t>
  </si>
  <si>
    <t>GSJ15L</t>
  </si>
  <si>
    <t>GR Supra</t>
    <phoneticPr fontId="0" type="noConversion"/>
  </si>
  <si>
    <t>DB01</t>
  </si>
  <si>
    <t>Highlander</t>
  </si>
  <si>
    <t>GD21A</t>
  </si>
  <si>
    <t>JZRFH</t>
  </si>
  <si>
    <t>MCU23L</t>
  </si>
  <si>
    <t>Highlander Hybrid</t>
  </si>
  <si>
    <t>EW44</t>
  </si>
  <si>
    <t>IQ</t>
  </si>
  <si>
    <t>DBA-KGJ10</t>
  </si>
  <si>
    <t>Land Cruiser</t>
  </si>
  <si>
    <t>CY7AJ</t>
  </si>
  <si>
    <t>UZJ100</t>
  </si>
  <si>
    <t>ZZW30</t>
  </si>
  <si>
    <t>Passo</t>
  </si>
  <si>
    <t>KGC10</t>
  </si>
  <si>
    <t>ZVW30L</t>
  </si>
  <si>
    <t>ZVW50L</t>
  </si>
  <si>
    <t>Prius 2WD</t>
  </si>
  <si>
    <t>ZVW51L</t>
  </si>
  <si>
    <t>ZVW55L</t>
  </si>
  <si>
    <t>Prius C</t>
  </si>
  <si>
    <t>NHP10L</t>
  </si>
  <si>
    <t>Prius PHV</t>
  </si>
  <si>
    <t>ZVW35L</t>
  </si>
  <si>
    <t>Prius Prime</t>
  </si>
  <si>
    <t>ZVW52L</t>
  </si>
  <si>
    <t>ZVW41L</t>
  </si>
  <si>
    <t>ACA31W</t>
  </si>
  <si>
    <t>AXAA52L</t>
  </si>
  <si>
    <t>JK4DV</t>
  </si>
  <si>
    <t>RAV4 2WD</t>
  </si>
  <si>
    <t>ASA38L</t>
  </si>
  <si>
    <t>ASA42L</t>
  </si>
  <si>
    <t>RAV4 4WD</t>
  </si>
  <si>
    <t>ASA33L</t>
  </si>
  <si>
    <t>ASA44L</t>
  </si>
  <si>
    <t>RAV4 Hybrid</t>
  </si>
  <si>
    <t>AVA44L</t>
  </si>
  <si>
    <t>RAV4 Hybrid 2WD</t>
  </si>
  <si>
    <t>AXAH52L</t>
  </si>
  <si>
    <t>RAV4 Hybrid AWD</t>
  </si>
  <si>
    <t>AXAH54L</t>
  </si>
  <si>
    <t>Roomy</t>
    <phoneticPr fontId="0" type="noConversion"/>
  </si>
  <si>
    <t>DBA-M900A</t>
  </si>
  <si>
    <t>Scion</t>
  </si>
  <si>
    <t>NCP61</t>
  </si>
  <si>
    <t>ScionIQ</t>
  </si>
  <si>
    <t>JJXB0</t>
  </si>
  <si>
    <t>ScionTC</t>
  </si>
  <si>
    <t>FW21</t>
  </si>
  <si>
    <t>ScionXB</t>
  </si>
  <si>
    <t>XB</t>
  </si>
  <si>
    <t>Sienna</t>
  </si>
  <si>
    <t>ASL30L</t>
  </si>
  <si>
    <t>BK22</t>
  </si>
  <si>
    <t>DK3DC</t>
  </si>
  <si>
    <t>DZ3DC</t>
  </si>
  <si>
    <t>GSL30L</t>
  </si>
  <si>
    <t>KK3DC</t>
  </si>
  <si>
    <t>XK3DC</t>
  </si>
  <si>
    <t>XLE</t>
  </si>
  <si>
    <t>XZ3DC</t>
  </si>
  <si>
    <t>YK3DC</t>
  </si>
  <si>
    <t>ZKZZL</t>
  </si>
  <si>
    <t>Sienna 2WD</t>
  </si>
  <si>
    <t>Sienna 4WD</t>
  </si>
  <si>
    <t>JZZ31</t>
  </si>
  <si>
    <t>ZN6-AYB8</t>
  </si>
  <si>
    <t>GGV15L</t>
  </si>
  <si>
    <t>ZA3BB</t>
  </si>
  <si>
    <t>WiLL Vi</t>
  </si>
  <si>
    <t>GH-NCP19</t>
  </si>
  <si>
    <t>VOLKSWAGEN</t>
  </si>
  <si>
    <t>Q8 55 TFSI quattro</t>
  </si>
  <si>
    <t>F1</t>
  </si>
  <si>
    <t>2.0 TDI Premium(MY20)</t>
  </si>
  <si>
    <t>2.0 TDI Prestige(MY20)</t>
  </si>
  <si>
    <t>Arteon 2.0 TDI Elegance Premium</t>
  </si>
  <si>
    <t>ARteon 2.0 TDI Elegance Prestige</t>
  </si>
  <si>
    <t>Bora 2.0</t>
  </si>
  <si>
    <t>Bora A4 2.0</t>
  </si>
  <si>
    <t>Bora DLX</t>
  </si>
  <si>
    <t>Bora GL 2.0</t>
  </si>
  <si>
    <t>Casht</t>
  </si>
  <si>
    <t>CC 2.0 TDI</t>
  </si>
  <si>
    <t>CC 2.0 TDI 4Motion</t>
  </si>
  <si>
    <t>CC 2.0 TDI Blue Motion</t>
  </si>
  <si>
    <t>CC 2.0 TDI BMT</t>
  </si>
  <si>
    <t>CC 2.0 TDI BMTR-Line</t>
  </si>
  <si>
    <t>CC 2.0 TSI</t>
  </si>
  <si>
    <t>CC 3.6 4Motion</t>
  </si>
  <si>
    <t>Cordoba</t>
  </si>
  <si>
    <t>Corradog 60</t>
  </si>
  <si>
    <t>Dasher Wagon</t>
  </si>
  <si>
    <t>EOS 2.0 TFSI</t>
  </si>
  <si>
    <t>EOS 2.0 TSI</t>
  </si>
  <si>
    <t>Golf 1.4 TSI</t>
  </si>
  <si>
    <t>Golf 1.4 TSI Premium</t>
  </si>
  <si>
    <t>Golf 1.6 TDI</t>
  </si>
  <si>
    <t>Golf 1.6 TDI Blue Motion</t>
  </si>
  <si>
    <t>Golf 1.8 Cabriolet</t>
  </si>
  <si>
    <t>Golf 1.8 M/T 5DR</t>
  </si>
  <si>
    <t>Golf 1.8 TGTI</t>
  </si>
  <si>
    <t>Golf 1.8 Variant</t>
  </si>
  <si>
    <t>Golf 2.0</t>
  </si>
  <si>
    <t>Golf 2.0 Deluxe</t>
  </si>
  <si>
    <t>Golf 2.0 GTI</t>
  </si>
  <si>
    <t>Golf 2.0 I</t>
  </si>
  <si>
    <t>Golf 2.0 Standard</t>
  </si>
  <si>
    <t>Golf 2.0 TDI</t>
  </si>
  <si>
    <t>Golf 2.0 TDI Premium</t>
  </si>
  <si>
    <t>Golf Cabriolet</t>
  </si>
  <si>
    <t>Golf Cabriolet 2.0 TDI Blue Motion</t>
  </si>
  <si>
    <t>Golf FSID</t>
  </si>
  <si>
    <t>Golf FSIP</t>
  </si>
  <si>
    <t>Golf FTI</t>
  </si>
  <si>
    <t>Golf GL</t>
  </si>
  <si>
    <t>Golf GL 1.8</t>
  </si>
  <si>
    <t>Golf GL 2.0</t>
  </si>
  <si>
    <t>Golf GL 2.0 I A/T</t>
  </si>
  <si>
    <t>Golf Gli 16 V</t>
  </si>
  <si>
    <t>Golf GT Sport TDI</t>
  </si>
  <si>
    <t>Golf GTD</t>
  </si>
  <si>
    <t>Golf GTI</t>
  </si>
  <si>
    <t>Golf GTI 1.8 M/T 2Door Sunroof</t>
  </si>
  <si>
    <t>Golf GTI 1.8 M/T 5Door Leather Sunroof</t>
  </si>
  <si>
    <t>Golf GTI 1.8 T</t>
  </si>
  <si>
    <t>Golf GTI 16 V</t>
  </si>
  <si>
    <t>Golf R 2.0 TSIR</t>
  </si>
  <si>
    <t>Golf R32</t>
  </si>
  <si>
    <t>Golf Variant</t>
  </si>
  <si>
    <t>GTI Extreme Edition</t>
  </si>
  <si>
    <t>Jetta 1.6 TDI Blue Motion</t>
  </si>
  <si>
    <t>Jetta 2.0 TDI</t>
  </si>
  <si>
    <t>Jetta 2.0 TDI BMT</t>
  </si>
  <si>
    <t>Jetta 2.0 TDI BMT Premium</t>
  </si>
  <si>
    <t>Jetta 2.0 TFSI</t>
  </si>
  <si>
    <t>Jetta 2.5</t>
  </si>
  <si>
    <t>Jetta 2.5 comfo</t>
  </si>
  <si>
    <t>Jetta 2.5 Premium</t>
  </si>
  <si>
    <t>Jetta GL A/T</t>
  </si>
  <si>
    <t>Jetta GL M/T</t>
  </si>
  <si>
    <t>Jetta GV 16 V</t>
  </si>
  <si>
    <t>Newbeetle 2.0</t>
  </si>
  <si>
    <t>Newbeetle 2.0 A/T Standard</t>
  </si>
  <si>
    <t>Newbeetle 2.0 A/T Sun Roof</t>
  </si>
  <si>
    <t>Newbeetle 2.0 A/T Sun Roof Leathertrim</t>
  </si>
  <si>
    <t>Newbeetle 2.0 C Type</t>
  </si>
  <si>
    <t>Newbeetle 2.0 Cabriolet</t>
  </si>
  <si>
    <t>Newbeetle 2.0 DLX</t>
  </si>
  <si>
    <t>Newbeetle 2.0 Miami</t>
  </si>
  <si>
    <t>Newbeetle DLX</t>
  </si>
  <si>
    <t>Passat 1.8</t>
  </si>
  <si>
    <t>Passat 1.8 T</t>
  </si>
  <si>
    <t>Passat 1.8 T A/T</t>
  </si>
  <si>
    <t>Passat 1.8 T DLX</t>
  </si>
  <si>
    <t>Passat 1.8 TSI</t>
  </si>
  <si>
    <t>Passat 2.0 FSI</t>
  </si>
  <si>
    <t>Passat 2.0 GT Sport TDI</t>
  </si>
  <si>
    <t>Passat 2.0 TDI</t>
  </si>
  <si>
    <t>Passat 2.0 TDI 4Motion Prestige</t>
  </si>
  <si>
    <t>Passat 2.0 TDI Premium</t>
  </si>
  <si>
    <t>Passat 2.0 TDI Prestige</t>
  </si>
  <si>
    <t>Passat 2.0 TDI Sport</t>
  </si>
  <si>
    <t>Passat 2.0 TFSI</t>
  </si>
  <si>
    <t>Passat 2.0 TFSI Premium</t>
  </si>
  <si>
    <t>Passat 2.0 TFSI Sport</t>
  </si>
  <si>
    <t>Passat 2.0 TSI</t>
  </si>
  <si>
    <t>Passat 2.0 TSI Sport</t>
  </si>
  <si>
    <t>Passat 2.5</t>
  </si>
  <si>
    <t>Passat 2.8 V 6A/T</t>
  </si>
  <si>
    <t>Passat 2.8 V6</t>
  </si>
  <si>
    <t>Passat 2.8 V6 4Motion</t>
  </si>
  <si>
    <t>Passat DLX</t>
  </si>
  <si>
    <t>Passat FSI Comfort</t>
  </si>
  <si>
    <t>Passat FSI Premium</t>
  </si>
  <si>
    <t>Passat GL</t>
  </si>
  <si>
    <t>Passat GL 16V</t>
  </si>
  <si>
    <t>Passat GL Deluxe</t>
  </si>
  <si>
    <t>Passat GL Standard</t>
  </si>
  <si>
    <t>Passat GT 16V</t>
  </si>
  <si>
    <t>Passat STD</t>
  </si>
  <si>
    <t>Passat TDIC</t>
  </si>
  <si>
    <t>Passat TDIP</t>
  </si>
  <si>
    <t>Passat TSI 2.0 TSI</t>
  </si>
  <si>
    <t>Passat V</t>
  </si>
  <si>
    <t>Passat V6 2.8 4Motion</t>
  </si>
  <si>
    <t>Passat V6 3.0 TDI 4Motion NWB</t>
  </si>
  <si>
    <t>Passat V6 3.6 4Motion</t>
  </si>
  <si>
    <t>Passat V8 4.2 4Motion LWB</t>
  </si>
  <si>
    <t>Passat Variant 2.0 FSI</t>
  </si>
  <si>
    <t>Passat Variant 2.0 TDI</t>
  </si>
  <si>
    <t>Passat Variant 2.0 TDI Sport</t>
  </si>
  <si>
    <t>Passat Variant 2.0 TFSI</t>
  </si>
  <si>
    <t>PASSATGT 2.0 TDI</t>
  </si>
  <si>
    <t>PASSATGT 2.0 TDI 4Motion Prestige</t>
  </si>
  <si>
    <t>PASSATGT 2.0 TDI Premium</t>
  </si>
  <si>
    <t>PASSATGT 2.0 TDI Prestige</t>
  </si>
  <si>
    <t>Phaeton 3.0 TDI</t>
  </si>
  <si>
    <t>Phaeton 3.2</t>
  </si>
  <si>
    <t>Phaeton 4.2</t>
  </si>
  <si>
    <t>Phaeton 6.0</t>
  </si>
  <si>
    <t>Phaeton 6.0 W12 4Motion LWB</t>
  </si>
  <si>
    <t>Phaeton V 6 3.2 LW</t>
  </si>
  <si>
    <t>Phaeton V 6 3.2 NW</t>
  </si>
  <si>
    <t>Phaeton V 8 4.2</t>
  </si>
  <si>
    <t>Phaeton V 8 4.2 LWB</t>
  </si>
  <si>
    <t>Phaeton W 12 6.0 LWB</t>
  </si>
  <si>
    <t>Phaeton W 12 6.0 LWB Executive</t>
  </si>
  <si>
    <t>Polo 1.4 TDI BMT</t>
  </si>
  <si>
    <t>Polo 1.4 TDI BMT R-Line</t>
  </si>
  <si>
    <t>Polo 1.4 TDI BMT R-Line Premium</t>
  </si>
  <si>
    <t>Polo 1.6 TDI</t>
  </si>
  <si>
    <t>Scirocco R</t>
  </si>
  <si>
    <t>Scirocco R-Line</t>
  </si>
  <si>
    <t>The new Passat 1.8 TSI</t>
  </si>
  <si>
    <t>The new Passat 1.8 TSI R-Line</t>
  </si>
  <si>
    <t>TheBettle 2.0 TDI</t>
  </si>
  <si>
    <t>TheBettle 2.0 TDI Exclusive</t>
  </si>
  <si>
    <t>TheBettle 2.0 TDI Premium</t>
  </si>
  <si>
    <t>TheGolf 2.0 TDI R-Line</t>
  </si>
  <si>
    <t>VOLKSWAGEN</t>
    <phoneticPr fontId="3" type="noConversion"/>
  </si>
  <si>
    <t>ThenewTouareg 3.0 TDI Premium</t>
    <phoneticPr fontId="3" type="noConversion"/>
  </si>
  <si>
    <t>ThenewTouareg 3.0 TDI Prestige</t>
    <phoneticPr fontId="3" type="noConversion"/>
  </si>
  <si>
    <t>ThenewTouareg 3.0 TDI R-Line</t>
    <phoneticPr fontId="3" type="noConversion"/>
  </si>
  <si>
    <t>Tiguan 2.0 TDI</t>
  </si>
  <si>
    <t>Tiguan 2.0 TDI 4Motion Prestige</t>
  </si>
  <si>
    <t>Tiguan 2.0 TDI Allspace</t>
  </si>
  <si>
    <t>Tiguan 2.0 TDI Blue Motion</t>
  </si>
  <si>
    <t>Tiguan 2.0 TDI Bluemotion Technology Premium</t>
  </si>
  <si>
    <t>Tiguan 2.0 TDI Bluemotion Technology R-Line</t>
  </si>
  <si>
    <t>Tiguan 2.0 TDI Premium</t>
  </si>
  <si>
    <t>Tiguan 2.0 TDI Prestige</t>
  </si>
  <si>
    <t>Tiguan 2.0 TSI</t>
  </si>
  <si>
    <t>Touareg 3.0 TDI</t>
  </si>
  <si>
    <t>Touareg 3.0 TDI Blue Motion</t>
  </si>
  <si>
    <t>Touareg 3.2</t>
  </si>
  <si>
    <t>Touareg 4.2</t>
  </si>
  <si>
    <t>Touareg 4.2 TDI</t>
  </si>
  <si>
    <t>Touareg 4.2 V8</t>
  </si>
  <si>
    <t>Touareg R 50</t>
  </si>
  <si>
    <t>Touareg V 10 TDI</t>
  </si>
  <si>
    <t>Touareg V 10 TDI(Individual)</t>
  </si>
  <si>
    <t>Touareg V 6 3.0 TDB MT</t>
  </si>
  <si>
    <t>Touareg V 6 3.0 TDI BMT Exclusive Edition</t>
  </si>
  <si>
    <t>Touareg V 6 3.0 TDI BMT Premium</t>
  </si>
  <si>
    <t>Touareg V 6 3.0 TDI BMT R-Line</t>
  </si>
  <si>
    <t>Vento GL</t>
  </si>
  <si>
    <t>Arteon 2.0 TDI</t>
  </si>
  <si>
    <t>VOLKSWAGEN</t>
    <phoneticPr fontId="0" type="noConversion"/>
  </si>
  <si>
    <t>Atlas</t>
    <phoneticPr fontId="0" type="noConversion"/>
  </si>
  <si>
    <t>ER2CA</t>
  </si>
  <si>
    <t>Atlas</t>
  </si>
  <si>
    <t>GR2CA</t>
  </si>
  <si>
    <t>ME2CA</t>
  </si>
  <si>
    <t>NR2CA</t>
  </si>
  <si>
    <t>Beetle</t>
  </si>
  <si>
    <t>T17AT</t>
  </si>
  <si>
    <t>3CC</t>
  </si>
  <si>
    <t>CC 2.0 TDI Blue Motion 4Motion</t>
  </si>
  <si>
    <t>CC 2.0 TFSI</t>
  </si>
  <si>
    <t>1F</t>
  </si>
  <si>
    <t>GOLF</t>
    <phoneticPr fontId="0" type="noConversion"/>
  </si>
  <si>
    <t>ZZZAU</t>
  </si>
  <si>
    <t>AU</t>
  </si>
  <si>
    <t>Golf 1.6 TDI BMT</t>
  </si>
  <si>
    <t>1J</t>
  </si>
  <si>
    <t>Golf 2.0 GT Sport TDI</t>
  </si>
  <si>
    <t>Golf 2.0 TDI BMT</t>
  </si>
  <si>
    <t>Golf Carbrio</t>
  </si>
  <si>
    <t>1EAGG</t>
  </si>
  <si>
    <t>Golf GDT BMT</t>
  </si>
  <si>
    <t>GL</t>
  </si>
  <si>
    <t>Golf GTD BMT</t>
  </si>
  <si>
    <t>Golf GTE</t>
  </si>
  <si>
    <t>PF7AJ</t>
  </si>
  <si>
    <t>Golf GTE BMT</t>
  </si>
  <si>
    <t>4T7AU</t>
  </si>
  <si>
    <t>FD7AJ</t>
  </si>
  <si>
    <t>GH-1KAXX</t>
  </si>
  <si>
    <t>Golf R2.0 TSI</t>
  </si>
  <si>
    <t>5G</t>
  </si>
  <si>
    <t>1KBUBF</t>
  </si>
  <si>
    <t>GOLF TSI</t>
    <phoneticPr fontId="0" type="noConversion"/>
  </si>
  <si>
    <t>217AU</t>
  </si>
  <si>
    <t>Golf Variant 1.8</t>
  </si>
  <si>
    <t>1H</t>
  </si>
  <si>
    <t xml:space="preserve">Golf(UP) </t>
  </si>
  <si>
    <t>ZZZAA</t>
  </si>
  <si>
    <t>Jetta</t>
  </si>
  <si>
    <t>D17AJ</t>
  </si>
  <si>
    <t>GLS</t>
  </si>
  <si>
    <t>VR6GLS</t>
  </si>
  <si>
    <t>1KM</t>
  </si>
  <si>
    <t>16</t>
  </si>
  <si>
    <t>CBT</t>
  </si>
  <si>
    <t>Jetta GP 2.0 TDI BMT</t>
  </si>
  <si>
    <t>Multivan</t>
  </si>
  <si>
    <t>7HMCA</t>
  </si>
  <si>
    <t>ZZZ7H</t>
  </si>
  <si>
    <t>Newbeetle</t>
  </si>
  <si>
    <t>1C</t>
  </si>
  <si>
    <t>9C</t>
  </si>
  <si>
    <t>1Y</t>
  </si>
  <si>
    <t>Passat</t>
  </si>
  <si>
    <t>AP7A3</t>
  </si>
  <si>
    <t>AT7A3</t>
  </si>
  <si>
    <t>B8</t>
  </si>
  <si>
    <t>BT7A3</t>
  </si>
  <si>
    <t>CP7A3</t>
  </si>
  <si>
    <t>DT7A3</t>
  </si>
  <si>
    <t>MN7AN</t>
  </si>
  <si>
    <t>Passat 1.8T</t>
  </si>
  <si>
    <t>BV7A3</t>
  </si>
  <si>
    <t>Passat 2.8 V64 Motion</t>
  </si>
  <si>
    <t>Passat 21.8</t>
  </si>
  <si>
    <t>Passat 3.6 4Motion</t>
  </si>
  <si>
    <t>Passat GT 2.0 TDI</t>
  </si>
  <si>
    <t>Passat GT 2.0 TDI 4Motion</t>
  </si>
  <si>
    <t>3D</t>
  </si>
  <si>
    <t>Phaeton 4.2 LWB</t>
  </si>
  <si>
    <t>Polo</t>
  </si>
  <si>
    <t>ZZZAW</t>
  </si>
  <si>
    <t>Polo 1.6T DI</t>
  </si>
  <si>
    <t>6R</t>
  </si>
  <si>
    <t>Polo 5FL 1.4 TDI BMT</t>
  </si>
  <si>
    <t>Rabbit</t>
  </si>
  <si>
    <t>BA71K</t>
  </si>
  <si>
    <t>Scirocco 2.0 TDI R-Line</t>
  </si>
  <si>
    <t>13</t>
  </si>
  <si>
    <t>SciroccoR-Line</t>
  </si>
  <si>
    <t>Sharan</t>
    <phoneticPr fontId="0" type="noConversion"/>
  </si>
  <si>
    <t>ZZZ7N</t>
  </si>
  <si>
    <t>TheBeetle 2.0 TDI</t>
  </si>
  <si>
    <t>Tiguan</t>
  </si>
  <si>
    <t>2B7AX</t>
  </si>
  <si>
    <t>AV3AX</t>
  </si>
  <si>
    <t>5N</t>
  </si>
  <si>
    <t>Tiguan 2.0 TDI 4Motion</t>
  </si>
  <si>
    <t>Tiguan 2.0 TDI BMT</t>
  </si>
  <si>
    <t>Tiguan 2.0 TDI R-Line</t>
  </si>
  <si>
    <t>Tiguan AllsPACE 2.0 TDI</t>
  </si>
  <si>
    <t>7L</t>
  </si>
  <si>
    <t>7P</t>
  </si>
  <si>
    <t>Touareg V6 3.0 TDI BMT</t>
  </si>
  <si>
    <t>Vento GL2.0</t>
  </si>
  <si>
    <t>VOLVO</t>
  </si>
  <si>
    <t>C40 Recharge Twin</t>
  </si>
  <si>
    <t>XKED</t>
  </si>
  <si>
    <t>Polestar 2 Long Range Dual Motor</t>
    <phoneticPr fontId="3" type="noConversion"/>
  </si>
  <si>
    <t>VSED</t>
  </si>
  <si>
    <t>Polestar 2 Long Range Single Motor</t>
  </si>
  <si>
    <t>VSEG</t>
  </si>
  <si>
    <t>S40 T4</t>
  </si>
  <si>
    <t>S40T4</t>
  </si>
  <si>
    <t>S60 B5</t>
    <phoneticPr fontId="3" type="noConversion"/>
  </si>
  <si>
    <t>ZSL1</t>
  </si>
  <si>
    <t>S60 R</t>
  </si>
  <si>
    <t>RS52</t>
  </si>
  <si>
    <t>S90 B5</t>
    <phoneticPr fontId="3" type="noConversion"/>
  </si>
  <si>
    <t>PTL1</t>
  </si>
  <si>
    <t>S90 B6 AWD</t>
    <phoneticPr fontId="3" type="noConversion"/>
  </si>
  <si>
    <t>PT06</t>
  </si>
  <si>
    <t>S90 T8 AWD</t>
    <phoneticPr fontId="3" type="noConversion"/>
  </si>
  <si>
    <t xml:space="preserve"> PTBR</t>
  </si>
  <si>
    <t>VOLVO</t>
    <phoneticPr fontId="3" type="noConversion"/>
  </si>
  <si>
    <t>PTBR</t>
  </si>
  <si>
    <t>V60CC B5 AWD</t>
    <phoneticPr fontId="3" type="noConversion"/>
  </si>
  <si>
    <t>ZZL1</t>
  </si>
  <si>
    <t>V90CC B5 AWD</t>
    <phoneticPr fontId="3" type="noConversion"/>
  </si>
  <si>
    <t>PZL1</t>
  </si>
  <si>
    <t>V90CC B6 AWD</t>
    <phoneticPr fontId="3" type="noConversion"/>
  </si>
  <si>
    <t>PZ06</t>
  </si>
  <si>
    <t>XC40 B4 AWD</t>
    <phoneticPr fontId="3" type="noConversion"/>
  </si>
  <si>
    <t>XZK9</t>
  </si>
  <si>
    <t>XC40 Recharge Twin</t>
  </si>
  <si>
    <t>XZED</t>
  </si>
  <si>
    <t>XC60 B5 AWD</t>
    <phoneticPr fontId="3" type="noConversion"/>
  </si>
  <si>
    <t>UZL1</t>
  </si>
  <si>
    <t>XC60 B6 AWD</t>
    <phoneticPr fontId="3" type="noConversion"/>
  </si>
  <si>
    <t>UZ06</t>
  </si>
  <si>
    <t>XC60 T8 AWD</t>
  </si>
  <si>
    <t>UZBR</t>
  </si>
  <si>
    <t>XC90 B5 AWD</t>
    <phoneticPr fontId="3" type="noConversion"/>
  </si>
  <si>
    <t>LFL1</t>
  </si>
  <si>
    <t>XC90 B6 AWD</t>
    <phoneticPr fontId="3" type="noConversion"/>
  </si>
  <si>
    <t>LF06</t>
  </si>
  <si>
    <t>XC90 T8 AWD</t>
  </si>
  <si>
    <t>LFBC</t>
  </si>
  <si>
    <t>LFBR</t>
  </si>
  <si>
    <t>LTBC</t>
  </si>
  <si>
    <t>LTBR</t>
  </si>
  <si>
    <t>240</t>
  </si>
  <si>
    <t>240 DL</t>
  </si>
  <si>
    <t>244</t>
  </si>
  <si>
    <t>264</t>
  </si>
  <si>
    <t>740 GL</t>
  </si>
  <si>
    <t>740 GLE 16 Valve</t>
  </si>
  <si>
    <t>740 Turbo Wagon</t>
  </si>
  <si>
    <t>760 GLE</t>
  </si>
  <si>
    <t>80 2.8T</t>
  </si>
  <si>
    <t>850 Estate</t>
  </si>
  <si>
    <t>850 Estate(DLX)</t>
  </si>
  <si>
    <t>850 GLE</t>
  </si>
  <si>
    <t>850 GLE(Deluxe)</t>
  </si>
  <si>
    <t>850 GLT</t>
  </si>
  <si>
    <t>850 T-5R</t>
  </si>
  <si>
    <t>850 Turbo</t>
  </si>
  <si>
    <t>850 Wagon</t>
  </si>
  <si>
    <t>940 Estate</t>
  </si>
  <si>
    <t>940 GL</t>
  </si>
  <si>
    <t>940 GL Turbo</t>
  </si>
  <si>
    <t>940 GLE</t>
  </si>
  <si>
    <t>940 GLX</t>
  </si>
  <si>
    <t>940 SE</t>
  </si>
  <si>
    <t>940 Turbo</t>
  </si>
  <si>
    <t>945 GL</t>
  </si>
  <si>
    <t>960</t>
  </si>
  <si>
    <t>960 2.5</t>
  </si>
  <si>
    <t>960 2.5 L</t>
  </si>
  <si>
    <t>960 3</t>
  </si>
  <si>
    <t xml:space="preserve">960 EXE </t>
  </si>
  <si>
    <t>960 Royal</t>
  </si>
  <si>
    <t>960 Royal Deluxe</t>
  </si>
  <si>
    <t>C 30 2.4 i</t>
  </si>
  <si>
    <t>C 30 2.4 i C-package</t>
  </si>
  <si>
    <t>C 30 D4</t>
  </si>
  <si>
    <t>C 30 T5</t>
  </si>
  <si>
    <t>C 40 T4</t>
  </si>
  <si>
    <t>C 70</t>
  </si>
  <si>
    <t>C 70 Convertible</t>
  </si>
  <si>
    <t>C 70 Coupe</t>
  </si>
  <si>
    <t>C 70 T5</t>
  </si>
  <si>
    <t>Cross Country</t>
  </si>
  <si>
    <t>Cross Country V60 T5 AWD Cross Country</t>
  </si>
  <si>
    <t>Cross Country V60 T5 AWD Cross Country Pro</t>
  </si>
  <si>
    <t>New 70(OrderBase)</t>
  </si>
  <si>
    <t>New 940 GL Turbo</t>
  </si>
  <si>
    <t>PS 60</t>
  </si>
  <si>
    <t>PS 70</t>
  </si>
  <si>
    <t>PS 80</t>
  </si>
  <si>
    <t>S 40 2.4i</t>
  </si>
  <si>
    <t>S 40 T4</t>
  </si>
  <si>
    <t>S 40 T5</t>
  </si>
  <si>
    <t>S 60 2.0T</t>
  </si>
  <si>
    <t>S 60 2.4</t>
  </si>
  <si>
    <t>S 60 2.4D</t>
  </si>
  <si>
    <t>S 60 2.4T</t>
  </si>
  <si>
    <t>S 60 2.5T</t>
  </si>
  <si>
    <t>S 60 AWD</t>
  </si>
  <si>
    <t>S 60 D2</t>
  </si>
  <si>
    <t>S 60 D5</t>
  </si>
  <si>
    <t>S 60 D5(Diesel)</t>
  </si>
  <si>
    <t>S 60 Momentum(D3)</t>
  </si>
  <si>
    <t>S 60 R</t>
  </si>
  <si>
    <t>S 60 S ummum(D4)</t>
  </si>
  <si>
    <t>S 60 S ummum(T5)</t>
  </si>
  <si>
    <t>S 60 T4</t>
  </si>
  <si>
    <t>S 60 T6</t>
  </si>
  <si>
    <t>S 60(MY18) Momentum(D3) MY18</t>
  </si>
  <si>
    <t>S 60(MY18) Summum(D4)</t>
  </si>
  <si>
    <t>S 60(MY18) Summum(T5)</t>
  </si>
  <si>
    <t>S 70 2.4</t>
  </si>
  <si>
    <t>S 70 2.5</t>
  </si>
  <si>
    <t>S 70 R</t>
  </si>
  <si>
    <t>S 70 T4</t>
  </si>
  <si>
    <t>S 70 T5</t>
  </si>
  <si>
    <t>S 80 2.0</t>
  </si>
  <si>
    <t>S 80 2.0T</t>
  </si>
  <si>
    <t>S 80 2.4(Diesel)</t>
  </si>
  <si>
    <t>S 80 2.8T</t>
  </si>
  <si>
    <t>S 80 2.9</t>
  </si>
  <si>
    <t>S 80 3.2</t>
  </si>
  <si>
    <t>S 80 3.2 AWD</t>
  </si>
  <si>
    <t>S 80 3.2 Executive</t>
  </si>
  <si>
    <t>S 80 4.4 AWD</t>
  </si>
  <si>
    <t>S 80 4.4 AWD Executive</t>
  </si>
  <si>
    <t>S 80 D2</t>
  </si>
  <si>
    <t>S 80 D3</t>
  </si>
  <si>
    <t>S 80 D4</t>
  </si>
  <si>
    <t>S 80 D5</t>
  </si>
  <si>
    <t xml:space="preserve">S 80 EXE </t>
  </si>
  <si>
    <t>S 80 T5</t>
  </si>
  <si>
    <t>S 80 T6</t>
  </si>
  <si>
    <t>S 80 T6 Exe</t>
  </si>
  <si>
    <t>S 80 V8</t>
  </si>
  <si>
    <t>S 90 InS cription(D5 AWD)</t>
  </si>
  <si>
    <t>S 90 InS cription(T5)</t>
  </si>
  <si>
    <t>S 90 Momentum(D5 AWD)</t>
  </si>
  <si>
    <t>S 90 Momentum(T5)</t>
  </si>
  <si>
    <t>S 90(MY20) InScription(T5)</t>
  </si>
  <si>
    <t>Sedan S60 T5 Inscription</t>
  </si>
  <si>
    <t>Sedan S60 T5 Momentum</t>
  </si>
  <si>
    <t>Sedan S90 T8 AWD Excellence</t>
  </si>
  <si>
    <t>Station Wagon 240</t>
  </si>
  <si>
    <t>Station Wagon 245</t>
  </si>
  <si>
    <t>Station Wagon 265</t>
  </si>
  <si>
    <t>SUV XC90 T8 AWD Excellence</t>
  </si>
  <si>
    <t>SUV XC90 T8 AWD Inscription</t>
  </si>
  <si>
    <t>V 40 CC</t>
  </si>
  <si>
    <t>V 40 D2</t>
  </si>
  <si>
    <t>V 40 D3 Cross Country</t>
  </si>
  <si>
    <t>V 40 D4</t>
  </si>
  <si>
    <t>V 40 D4 Cross Country</t>
  </si>
  <si>
    <t>V 40 Momentum(D3)</t>
  </si>
  <si>
    <t>V 40 T4</t>
  </si>
  <si>
    <t>V 40 T5</t>
  </si>
  <si>
    <t>V 50 2.4i</t>
  </si>
  <si>
    <t>V 60 D2</t>
  </si>
  <si>
    <t>V 60 D3</t>
  </si>
  <si>
    <t>V 60 D4</t>
  </si>
  <si>
    <t>V 60 D5</t>
  </si>
  <si>
    <t>V 70 2.4</t>
  </si>
  <si>
    <t>V 70 2.5</t>
  </si>
  <si>
    <t>V 70 Cross</t>
  </si>
  <si>
    <t>V 70 R</t>
  </si>
  <si>
    <t>V 70 T5</t>
  </si>
  <si>
    <t>V 70 XC</t>
  </si>
  <si>
    <t>V 90 Cross Country Pro(D5 AWD)</t>
  </si>
  <si>
    <t>V 90 Cross Country Pro(T5 AWD)</t>
  </si>
  <si>
    <t>V 90 Cross Country(D5 AWD)</t>
  </si>
  <si>
    <t>V 90 Cross Country(T5 AWD)</t>
  </si>
  <si>
    <t>X 40(MY98)</t>
  </si>
  <si>
    <t>X 70 2.5(MY99)</t>
  </si>
  <si>
    <t>XC 40 Inscription(T4 AWD)</t>
  </si>
  <si>
    <t>XC 40 Momentum(T4 AWD)</t>
  </si>
  <si>
    <t>XC 40 R-Design(T4 AWD)</t>
  </si>
  <si>
    <t>XC 60 D3</t>
  </si>
  <si>
    <t>XC 60 D4</t>
  </si>
  <si>
    <t>XC 60 D5</t>
  </si>
  <si>
    <t>XC 60 EXC ellence(T8 Twin Engine)</t>
  </si>
  <si>
    <t>XC 60 Inscription(D5 AWD)</t>
  </si>
  <si>
    <t>XC 60 Inscription(T6 AWD)</t>
  </si>
  <si>
    <t>XC 60 Inscription(T8 AWD)</t>
  </si>
  <si>
    <t>XC 60 Inscription(T8 Twin Engine)</t>
  </si>
  <si>
    <t>XC 60 Momentum(D5 AWD)</t>
  </si>
  <si>
    <t>XC 60 Momentum(T6 AWD)</t>
  </si>
  <si>
    <t>XC 60 T6</t>
  </si>
  <si>
    <t>XC 70</t>
  </si>
  <si>
    <t>XC 70 AWD</t>
  </si>
  <si>
    <t>XC 70 Cross Country</t>
  </si>
  <si>
    <t>XC 70 D4</t>
  </si>
  <si>
    <t>XC 70 D5</t>
  </si>
  <si>
    <t>XC 70 D5 AWD</t>
  </si>
  <si>
    <t>XC 90 2.5T</t>
  </si>
  <si>
    <t>XC 90 2.5T AWD</t>
  </si>
  <si>
    <t>XC 90 3.2</t>
  </si>
  <si>
    <t>XC 90 3.2 AWD</t>
  </si>
  <si>
    <t>XC 90 D5</t>
  </si>
  <si>
    <t>XC 90 D5 AWD</t>
  </si>
  <si>
    <t>XC 90 D5 AWD(Diesel)</t>
  </si>
  <si>
    <t>XC 90 Excellence(T8 Twin Engine)</t>
  </si>
  <si>
    <t>XC 90 Inscription(D5 AWD)</t>
  </si>
  <si>
    <t>XC 90 Inscription(T6 AWD)</t>
  </si>
  <si>
    <t>XC 90 Inscription(T8 Twin Engine)</t>
  </si>
  <si>
    <t>XC 90 Momentum 5 seater(T6 AWD)</t>
  </si>
  <si>
    <t>XC 90 Momentum(D5 AWD)</t>
  </si>
  <si>
    <t>XC 90 T6</t>
  </si>
  <si>
    <t>XC 90 T6 AWD</t>
  </si>
  <si>
    <t>XC 90 V8</t>
  </si>
  <si>
    <t>VOLVO</t>
    <phoneticPr fontId="0" type="noConversion"/>
  </si>
  <si>
    <t xml:space="preserve"> 뉴S40 2.4i</t>
    <phoneticPr fontId="0" type="noConversion"/>
  </si>
  <si>
    <t>MS3849</t>
  </si>
  <si>
    <t>C30</t>
  </si>
  <si>
    <t>MK38</t>
  </si>
  <si>
    <t>C30 D4</t>
  </si>
  <si>
    <t>MK50</t>
  </si>
  <si>
    <t>C30 T5</t>
  </si>
  <si>
    <t>MK67</t>
  </si>
  <si>
    <t>C70</t>
  </si>
  <si>
    <t>MC67</t>
  </si>
  <si>
    <t>MC68</t>
  </si>
  <si>
    <t>S40 2.4</t>
  </si>
  <si>
    <t>MS6649</t>
  </si>
  <si>
    <t>S40 2.4i</t>
  </si>
  <si>
    <t>MS38</t>
  </si>
  <si>
    <t>MS382</t>
  </si>
  <si>
    <t>S60 2.0T</t>
  </si>
  <si>
    <t>RS49</t>
  </si>
  <si>
    <t>RS49K</t>
  </si>
  <si>
    <t>S60 2.4</t>
  </si>
  <si>
    <t>S60R(S61P)</t>
  </si>
  <si>
    <t>S60 2.4D</t>
  </si>
  <si>
    <t>RS69</t>
  </si>
  <si>
    <t>S60 2.4T</t>
  </si>
  <si>
    <t>S60R(S58K)</t>
  </si>
  <si>
    <t>S60 2.5T</t>
  </si>
  <si>
    <t>RS59</t>
  </si>
  <si>
    <t>S60 AWD</t>
  </si>
  <si>
    <t>RS59G</t>
  </si>
  <si>
    <t>S60 CCD4</t>
  </si>
  <si>
    <t>FHA8</t>
  </si>
  <si>
    <t>S60 CCD4 AWD</t>
  </si>
  <si>
    <t>FHA5</t>
  </si>
  <si>
    <t>S60 D2</t>
  </si>
  <si>
    <t>FS84</t>
  </si>
  <si>
    <t>S60 D3</t>
  </si>
  <si>
    <t>F88</t>
  </si>
  <si>
    <t>FS79</t>
  </si>
  <si>
    <t>S60 D4</t>
  </si>
  <si>
    <t>FS73</t>
  </si>
  <si>
    <t>FSA8</t>
  </si>
  <si>
    <t>S60 D5</t>
  </si>
  <si>
    <t>FS70</t>
  </si>
  <si>
    <t>FS82</t>
  </si>
  <si>
    <t>FSA4</t>
  </si>
  <si>
    <t>S60 Polestar</t>
  </si>
  <si>
    <t>FSA0</t>
  </si>
  <si>
    <t>RS52X</t>
  </si>
  <si>
    <t>S60 T4</t>
  </si>
  <si>
    <t>F63</t>
  </si>
  <si>
    <t>S60 T5</t>
  </si>
  <si>
    <t>FS</t>
  </si>
  <si>
    <t>FS40</t>
  </si>
  <si>
    <t>RS53K</t>
  </si>
  <si>
    <t>S60 T6</t>
  </si>
  <si>
    <t>FS49</t>
  </si>
  <si>
    <t>S60T5</t>
    <phoneticPr fontId="3" type="noConversion"/>
  </si>
  <si>
    <t>ZS10</t>
  </si>
  <si>
    <t>S70</t>
  </si>
  <si>
    <t>S70 2.4</t>
  </si>
  <si>
    <t>S702.4</t>
  </si>
  <si>
    <t>S70 2.5</t>
  </si>
  <si>
    <t>S702.5</t>
  </si>
  <si>
    <t>S70 R</t>
  </si>
  <si>
    <t>S70R</t>
  </si>
  <si>
    <t>S80 2.0T</t>
  </si>
  <si>
    <t>TS49</t>
  </si>
  <si>
    <t>TS49K</t>
  </si>
  <si>
    <t>S80 2.4</t>
  </si>
  <si>
    <t>S802.4</t>
  </si>
  <si>
    <t>S80 3.2</t>
  </si>
  <si>
    <t>AS98</t>
  </si>
  <si>
    <t>S80 4.4</t>
  </si>
  <si>
    <t>AH85</t>
  </si>
  <si>
    <t>S80 D2</t>
  </si>
  <si>
    <t>AS84</t>
  </si>
  <si>
    <t>S80 D3</t>
  </si>
  <si>
    <t>A88</t>
  </si>
  <si>
    <t>S80 D4</t>
  </si>
  <si>
    <t>AS73</t>
  </si>
  <si>
    <t>S80 D5</t>
  </si>
  <si>
    <t>A70</t>
  </si>
  <si>
    <t>A71</t>
  </si>
  <si>
    <t>A82</t>
  </si>
  <si>
    <t>S80 T5</t>
  </si>
  <si>
    <t>AS40</t>
  </si>
  <si>
    <t>S80 T6</t>
  </si>
  <si>
    <t>A99</t>
  </si>
  <si>
    <t>S90 D4</t>
  </si>
  <si>
    <t>PSA8</t>
  </si>
  <si>
    <t>S90 D5 AWD</t>
  </si>
  <si>
    <t>PS68</t>
  </si>
  <si>
    <t>S90 T5</t>
  </si>
  <si>
    <t>PS10</t>
  </si>
  <si>
    <t>V40</t>
  </si>
  <si>
    <t>M63</t>
  </si>
  <si>
    <t>V40 CC</t>
  </si>
  <si>
    <t>MZ79</t>
  </si>
  <si>
    <t>MZA8</t>
  </si>
  <si>
    <t>V40 CCD3</t>
  </si>
  <si>
    <t>MZ72</t>
  </si>
  <si>
    <t>V40 CCT5 AWD</t>
  </si>
  <si>
    <t>MZ40</t>
  </si>
  <si>
    <t>V40 D2</t>
  </si>
  <si>
    <t>MV84</t>
  </si>
  <si>
    <t>V40 D3</t>
  </si>
  <si>
    <t>MV79</t>
  </si>
  <si>
    <t>V40 D4</t>
  </si>
  <si>
    <t>MV55</t>
  </si>
  <si>
    <t>MVA8</t>
  </si>
  <si>
    <t>V40 T4</t>
  </si>
  <si>
    <t>V40V(W376)</t>
  </si>
  <si>
    <t>V40 T5</t>
  </si>
  <si>
    <t>MV40</t>
  </si>
  <si>
    <t>V50 2.4i</t>
  </si>
  <si>
    <t>MW38</t>
  </si>
  <si>
    <t>V60 CCD4</t>
  </si>
  <si>
    <t>FZA8</t>
  </si>
  <si>
    <t>V60 CCD4 AWD</t>
  </si>
  <si>
    <t>FZA5</t>
  </si>
  <si>
    <t>V60 CCT5 AWD</t>
  </si>
  <si>
    <t>FZ40</t>
  </si>
  <si>
    <t>FZ61</t>
  </si>
  <si>
    <t>ZZ10</t>
  </si>
  <si>
    <t>V60 D2</t>
  </si>
  <si>
    <t>FW84</t>
  </si>
  <si>
    <t>V60 D3</t>
  </si>
  <si>
    <t>FW79</t>
  </si>
  <si>
    <t>V60 D4</t>
  </si>
  <si>
    <t>FW73</t>
  </si>
  <si>
    <t>FWA8</t>
  </si>
  <si>
    <t>V60 D5</t>
  </si>
  <si>
    <t>FW82</t>
  </si>
  <si>
    <t>FWA4</t>
  </si>
  <si>
    <t>V60 Polestar</t>
  </si>
  <si>
    <t>FWA0</t>
  </si>
  <si>
    <t>V70 2.4</t>
  </si>
  <si>
    <t>V70S(W61P)</t>
  </si>
  <si>
    <t>V70 CrossCountry</t>
  </si>
  <si>
    <t>V70S(Z58K)</t>
  </si>
  <si>
    <t>V90 CCD5 AWD</t>
  </si>
  <si>
    <t>PZ68</t>
  </si>
  <si>
    <t>V90 CCT5 AWD</t>
  </si>
  <si>
    <t>PZ10</t>
  </si>
  <si>
    <t>XC40</t>
  </si>
  <si>
    <t>162XZ</t>
  </si>
  <si>
    <t>XC40 T4 AWD</t>
  </si>
  <si>
    <t>XZAC</t>
  </si>
  <si>
    <t>XC60 D3</t>
  </si>
  <si>
    <t>DZ88</t>
  </si>
  <si>
    <t>DZAR</t>
  </si>
  <si>
    <t>XC60 D4</t>
  </si>
  <si>
    <t>DZ73</t>
  </si>
  <si>
    <t>DZA8</t>
  </si>
  <si>
    <t>XC60 D4 AWD</t>
  </si>
  <si>
    <t>UZA8</t>
  </si>
  <si>
    <t>XC60 D5</t>
  </si>
  <si>
    <t>D70</t>
  </si>
  <si>
    <t>D71</t>
  </si>
  <si>
    <t>D82</t>
  </si>
  <si>
    <t>DZ70</t>
  </si>
  <si>
    <t>DZ97</t>
  </si>
  <si>
    <t>XC60 D5 AWD</t>
  </si>
  <si>
    <t>UZ68</t>
  </si>
  <si>
    <t>XC60 T6</t>
  </si>
  <si>
    <t>D99</t>
  </si>
  <si>
    <t>XC60 T6 AWD</t>
  </si>
  <si>
    <t>UZA2</t>
  </si>
  <si>
    <t>XC70</t>
  </si>
  <si>
    <t>SZ59</t>
  </si>
  <si>
    <t>XC70 D4</t>
  </si>
  <si>
    <t>BZ73</t>
  </si>
  <si>
    <t>XC70 D5</t>
  </si>
  <si>
    <t>B70</t>
  </si>
  <si>
    <t>B71</t>
  </si>
  <si>
    <t>B82</t>
  </si>
  <si>
    <t>BZ97</t>
  </si>
  <si>
    <t>SZ71</t>
  </si>
  <si>
    <t>XC90</t>
    <phoneticPr fontId="0" type="noConversion"/>
  </si>
  <si>
    <t>A22PK</t>
  </si>
  <si>
    <t>CY982</t>
  </si>
  <si>
    <t>XC90 2.5T</t>
  </si>
  <si>
    <t>CZ59</t>
  </si>
  <si>
    <t>XC90 3.2</t>
  </si>
  <si>
    <t>C98</t>
  </si>
  <si>
    <t>XC90 4.4</t>
  </si>
  <si>
    <t>CZ85</t>
  </si>
  <si>
    <t>XC90 D5</t>
  </si>
  <si>
    <t>C71</t>
  </si>
  <si>
    <t>R-DESIGN</t>
  </si>
  <si>
    <t>XC90 D5 AWD</t>
  </si>
  <si>
    <t>LC68</t>
  </si>
  <si>
    <t>LF68</t>
  </si>
  <si>
    <t>XC90 T6</t>
  </si>
  <si>
    <t>CZ91</t>
  </si>
  <si>
    <t>XC90 T6 AWD</t>
  </si>
  <si>
    <t>LCA2</t>
  </si>
  <si>
    <t>LFA2</t>
  </si>
  <si>
    <t>가연스포츠</t>
  </si>
  <si>
    <t>알파로메오줄리아(GIULIA)</t>
  </si>
  <si>
    <t>FAEDN</t>
  </si>
  <si>
    <t>고려자동차</t>
  </si>
  <si>
    <t>고려 Linclon MKX 2.7 장의차</t>
  </si>
  <si>
    <t>고려 짚그랜드 체로키 장의차</t>
  </si>
  <si>
    <t>노바자동차</t>
  </si>
  <si>
    <t>노바 MKX 장의차</t>
  </si>
  <si>
    <t>더밴</t>
  </si>
  <si>
    <t>더밴9인승스프린터</t>
  </si>
  <si>
    <t>319KB-A2H1-9P</t>
  </si>
  <si>
    <t>319KB-A3H2-2P</t>
  </si>
  <si>
    <t>로드마인</t>
  </si>
  <si>
    <t>EXPEDITION</t>
  </si>
  <si>
    <t>JK2AT</t>
  </si>
  <si>
    <t>르노삼성</t>
    <phoneticPr fontId="3" type="noConversion"/>
  </si>
  <si>
    <t>CLIO</t>
  </si>
  <si>
    <t>A2K15-5C</t>
  </si>
  <si>
    <t>보람정보산업</t>
  </si>
  <si>
    <t>캐딜락에스컬레이드장의차</t>
  </si>
  <si>
    <t>S4HKJ</t>
  </si>
  <si>
    <t>북기은상</t>
  </si>
  <si>
    <t>KENBO600</t>
  </si>
  <si>
    <t>BJ6470CKV6Z</t>
  </si>
  <si>
    <t>비드(BEAD)</t>
  </si>
  <si>
    <t>뷰익라크로스(LACROSSE)</t>
    <phoneticPr fontId="0" type="noConversion"/>
  </si>
  <si>
    <t>ZP5SS</t>
  </si>
  <si>
    <t>비딩모터스</t>
  </si>
  <si>
    <t>짚체로키(CHEROKEE)</t>
  </si>
  <si>
    <t>PJMBN</t>
  </si>
  <si>
    <t>세화자동차</t>
  </si>
  <si>
    <t>링컨MKT장의차</t>
  </si>
  <si>
    <t>세화에스컬레이드장의차</t>
  </si>
  <si>
    <t>세화익스플로러장의차</t>
  </si>
  <si>
    <t>수영자동차</t>
  </si>
  <si>
    <t>수영DURANGO장의차</t>
  </si>
  <si>
    <t>D2V5-SXTAWD-DURANGO</t>
  </si>
  <si>
    <t>수영LincolnMKX2.7장의차</t>
  </si>
  <si>
    <t>D2V-AWD-7400</t>
  </si>
  <si>
    <t>수영포드익스플로러장의차</t>
  </si>
  <si>
    <t>D2V-EXP-7200</t>
  </si>
  <si>
    <t>신원씨케이모터스</t>
  </si>
  <si>
    <t>FENGON ix5</t>
  </si>
  <si>
    <t>DXK6471AS</t>
  </si>
  <si>
    <t>KENBO 600</t>
  </si>
  <si>
    <t xml:space="preserve">알파로메오 </t>
  </si>
  <si>
    <t>96000</t>
  </si>
  <si>
    <t>에이블 코리아</t>
  </si>
  <si>
    <t>캐딜락XT5장의차</t>
  </si>
  <si>
    <t>KNDRS</t>
  </si>
  <si>
    <t>에이치케이모터즈 주식회사</t>
  </si>
  <si>
    <t>부가티시론(CHIRON)</t>
  </si>
  <si>
    <t>오토스테이트</t>
  </si>
  <si>
    <t>Grand Cherokee 장의차</t>
  </si>
  <si>
    <t>C8X-GC-7200</t>
  </si>
  <si>
    <t>C8X-GC7-8200</t>
  </si>
  <si>
    <t>벤츠GLE350장의차</t>
  </si>
  <si>
    <t>166 057</t>
  </si>
  <si>
    <t>오토 스테이트 그랜드 체로키 장의차</t>
  </si>
  <si>
    <t>C8X-GC-7500</t>
  </si>
  <si>
    <t>C8X-GCWK-7500</t>
  </si>
  <si>
    <t>오토스테이트DURANGO장의차</t>
  </si>
  <si>
    <t>RDJAG</t>
  </si>
  <si>
    <t>오토스테이트MKX장의차</t>
  </si>
  <si>
    <t>C8X-KP-AWD-7500</t>
  </si>
  <si>
    <t>오토스테이트짚그랜드체로키장의차</t>
  </si>
  <si>
    <t>C8X-NGCWK-7500</t>
  </si>
  <si>
    <t>오토씨앤티</t>
  </si>
  <si>
    <t>벤츠GLE350 4MATIC</t>
  </si>
  <si>
    <t>오토젠</t>
  </si>
  <si>
    <t>쉐보레익스프레스(EXPRESS)</t>
  </si>
  <si>
    <t>WG9CG</t>
  </si>
  <si>
    <t>쉐보레타호(TAHOE)</t>
  </si>
  <si>
    <t>SCCKJ</t>
  </si>
  <si>
    <t>쉐보레트래버스(TRAVERSE)</t>
  </si>
  <si>
    <t>EVJKW</t>
  </si>
  <si>
    <t>쉐보레트레버스(TRAVERSE)</t>
  </si>
  <si>
    <t>ERKKW</t>
  </si>
  <si>
    <t>와이즈오토홀딩스</t>
  </si>
  <si>
    <t>V-STAR</t>
  </si>
  <si>
    <t>V-STAR VIP</t>
  </si>
  <si>
    <t>외국산기타</t>
  </si>
  <si>
    <t>AMC Jeep 4250</t>
  </si>
  <si>
    <t>American Motors Hornet</t>
  </si>
  <si>
    <t>American Motors Station Wagon</t>
  </si>
  <si>
    <t>Bandura 2500</t>
  </si>
  <si>
    <t>FA 8</t>
  </si>
  <si>
    <t>GM Daewoo Veritas Deluxe A/T</t>
  </si>
  <si>
    <t>GM Daewoo Veritas Luxury A/T</t>
  </si>
  <si>
    <t>GM Daewoo Veritas Premium A/T</t>
  </si>
  <si>
    <t>Kia Sable 3.0</t>
  </si>
  <si>
    <t>Kia Sable 3.0 GS</t>
  </si>
  <si>
    <t>Kia Sable 3.0 LS</t>
  </si>
  <si>
    <t>Primos Horizon</t>
  </si>
  <si>
    <t>Primos Relient</t>
  </si>
  <si>
    <t>Primos Relient Station Wagon</t>
  </si>
  <si>
    <t>QM3 RE Signatyre</t>
  </si>
  <si>
    <t>Ticon</t>
  </si>
  <si>
    <t>Triumph Acciain</t>
  </si>
  <si>
    <t>violet 1600</t>
  </si>
  <si>
    <t>violet1400</t>
  </si>
  <si>
    <t>Warner Bergri Alta</t>
  </si>
  <si>
    <t>Hyundai Azera</t>
  </si>
  <si>
    <t>FC41B</t>
  </si>
  <si>
    <t>FH41H</t>
  </si>
  <si>
    <t>GLS2007</t>
  </si>
  <si>
    <t>TG-27G-5A</t>
  </si>
  <si>
    <t>TG-33G2007</t>
  </si>
  <si>
    <t>TG-33G-5A</t>
  </si>
  <si>
    <t>TG-38G-5A</t>
  </si>
  <si>
    <t>TG-38GS-A1</t>
  </si>
  <si>
    <t>TG-G33C-A</t>
  </si>
  <si>
    <t>Hyundai Azera3.8</t>
  </si>
  <si>
    <t>TG38G</t>
  </si>
  <si>
    <t>Hyundai AzeraGrandeur</t>
  </si>
  <si>
    <t>FC46D</t>
  </si>
  <si>
    <t>FC46F</t>
  </si>
  <si>
    <t>TG-33G</t>
  </si>
  <si>
    <t>TG-38G</t>
  </si>
  <si>
    <t>TG-38U-A</t>
  </si>
  <si>
    <t>TG-G33C-5A</t>
  </si>
  <si>
    <t>TG-G33C-A1</t>
  </si>
  <si>
    <t>TG-G38C-A1</t>
  </si>
  <si>
    <t>TG-G38C-A4</t>
  </si>
  <si>
    <t>Hyundai Elantra</t>
  </si>
  <si>
    <t>DH4AE</t>
  </si>
  <si>
    <t>DU46D</t>
  </si>
  <si>
    <t>Hyundai ElantraAvante</t>
  </si>
  <si>
    <t>DU46D2008</t>
  </si>
  <si>
    <t>HD-20GS-A2S</t>
  </si>
  <si>
    <t>Hyundai Entourage</t>
  </si>
  <si>
    <t>MC233</t>
  </si>
  <si>
    <t>MCL933B8</t>
  </si>
  <si>
    <t>Hyundai Equus</t>
  </si>
  <si>
    <t>GH4JF</t>
  </si>
  <si>
    <t>Hyundai Genesis</t>
  </si>
  <si>
    <t>BH-G38</t>
  </si>
  <si>
    <t>G4C4DD</t>
  </si>
  <si>
    <t>GC4D</t>
  </si>
  <si>
    <t>HT6KD</t>
  </si>
  <si>
    <t>Hyundai Grandeur</t>
  </si>
  <si>
    <t>Hyundai Sonata</t>
  </si>
  <si>
    <t>E34AF</t>
  </si>
  <si>
    <t>EB4AC</t>
  </si>
  <si>
    <t>EC4AC</t>
  </si>
  <si>
    <t>Hyundai Tucson</t>
  </si>
  <si>
    <t>JM-12B-2007</t>
  </si>
  <si>
    <t>LM5VCH-L</t>
  </si>
  <si>
    <t>TL55GC-L-8</t>
  </si>
  <si>
    <t>TL55GC-S-8</t>
  </si>
  <si>
    <t>TL55GD-S-7</t>
  </si>
  <si>
    <t>TL5ABC-T-8</t>
  </si>
  <si>
    <t>TL5ADC-S-7</t>
  </si>
  <si>
    <t>TL5ADC-S-8</t>
  </si>
  <si>
    <t>TL5ADD-L-8</t>
  </si>
  <si>
    <t>TL5ADD-S-8</t>
  </si>
  <si>
    <t>Hyundai Veracruz</t>
  </si>
  <si>
    <t>EN-38G-A6</t>
  </si>
  <si>
    <t>Kia Amanti</t>
  </si>
  <si>
    <t>LD225</t>
  </si>
  <si>
    <t>LDN43D</t>
  </si>
  <si>
    <t>Kia Amanti Opirus</t>
  </si>
  <si>
    <t>LD124</t>
  </si>
  <si>
    <t>LD125</t>
  </si>
  <si>
    <t>LD1253</t>
  </si>
  <si>
    <t>LDN52F</t>
  </si>
  <si>
    <t>LDN53E6</t>
  </si>
  <si>
    <t>LDN53F-S</t>
  </si>
  <si>
    <t>Kia Mohave</t>
  </si>
  <si>
    <t>HM73DFG-H</t>
  </si>
  <si>
    <t>Kia Optima Lotze</t>
  </si>
  <si>
    <t>MS24A</t>
  </si>
  <si>
    <t>Kia Rondo NewCarens</t>
  </si>
  <si>
    <t>FG743A</t>
  </si>
  <si>
    <t>Kia Sedona</t>
  </si>
  <si>
    <t>MB733A</t>
  </si>
  <si>
    <t>Kia Sedona Grand Carnival</t>
  </si>
  <si>
    <t>NB233</t>
  </si>
  <si>
    <t>Winstorm 2.0S Diesel</t>
  </si>
  <si>
    <t>DD26R</t>
  </si>
  <si>
    <t>르노삼성 QM3</t>
  </si>
  <si>
    <t>C1K15-5C</t>
  </si>
  <si>
    <t>C1K15-5C-0</t>
  </si>
  <si>
    <t xml:space="preserve">이엔피시컨버젼 </t>
  </si>
  <si>
    <t>C12-GLE-7000</t>
  </si>
  <si>
    <t>제이더블유통상</t>
  </si>
  <si>
    <t xml:space="preserve">스바루아웃백(OUTBACK) </t>
  </si>
  <si>
    <t>BSFNC</t>
  </si>
  <si>
    <t>제이엠컴퍼니</t>
  </si>
  <si>
    <t>허머(HUMMER)H2</t>
  </si>
  <si>
    <t>RN25706</t>
  </si>
  <si>
    <t>조인수입차</t>
  </si>
  <si>
    <t>2018 ADRIA Aviva 360DK</t>
  </si>
  <si>
    <t>베일리 PHOENIX 760</t>
  </si>
  <si>
    <t>아드리아 360DK</t>
  </si>
  <si>
    <t>지산자동차</t>
  </si>
  <si>
    <t>지산MKX장의차</t>
  </si>
  <si>
    <t>지산짚그랜드체로키장의차</t>
  </si>
  <si>
    <t>지엘오토</t>
    <phoneticPr fontId="0" type="noConversion"/>
  </si>
  <si>
    <t>지엘오토DURANGO장의차</t>
    <phoneticPr fontId="0" type="noConversion"/>
  </si>
  <si>
    <t>CEX5-SXTAWD-DURANGO</t>
  </si>
  <si>
    <t>지엘오토DURANGO장의차</t>
  </si>
  <si>
    <t>CEX8-SXTAWD-DURANGO</t>
  </si>
  <si>
    <t>RDJDG</t>
  </si>
  <si>
    <t>지엘오토MKX장의차</t>
  </si>
  <si>
    <t>U540-AWD-7400</t>
  </si>
  <si>
    <t>케이디모터스</t>
  </si>
  <si>
    <t>GMC사바나(SAVANA)</t>
  </si>
  <si>
    <t>W7AFG</t>
  </si>
  <si>
    <t>코리아리모엔터프라이즈</t>
  </si>
  <si>
    <t>쉐보레타호(TAHOE)장의차</t>
  </si>
  <si>
    <t>SKBKC</t>
  </si>
  <si>
    <t>타임 모터스</t>
  </si>
  <si>
    <t>피아트500아바스(ABARTH)</t>
  </si>
  <si>
    <t>31200</t>
  </si>
  <si>
    <t>태화정공</t>
  </si>
  <si>
    <t>GrandCherokee장의차</t>
  </si>
  <si>
    <t>BZP-JWK750</t>
  </si>
  <si>
    <t>토르드라이브</t>
  </si>
  <si>
    <t>FORD TRANSIT CONNECT TITANIUM</t>
  </si>
  <si>
    <t>GE9G2</t>
  </si>
  <si>
    <t>티에이치지무역 주식회사</t>
  </si>
  <si>
    <t>맥라렌540C</t>
  </si>
  <si>
    <t>13CAB</t>
  </si>
  <si>
    <t>포스링크</t>
  </si>
  <si>
    <t>피아트500아바스(ABARTH)695C</t>
  </si>
  <si>
    <t>프린스</t>
  </si>
  <si>
    <t>기아세도나(SEDONA)</t>
  </si>
  <si>
    <t>MB5C1</t>
  </si>
  <si>
    <t>플라우인터내셔널</t>
  </si>
  <si>
    <t>쉐보레콜벳(CORVETTE)ZR1</t>
  </si>
  <si>
    <t>Y52D9</t>
  </si>
  <si>
    <t>한불모터스</t>
  </si>
  <si>
    <t>3AYHZ4</t>
  </si>
  <si>
    <t>한성짚그랜드체로키장의차</t>
  </si>
  <si>
    <t>EQS 450+</t>
  </si>
  <si>
    <t>EQE 350+</t>
  </si>
  <si>
    <t>EQE 350 4MATIC</t>
  </si>
  <si>
    <t>EQB 300 4MATIC</t>
  </si>
  <si>
    <t>EQA 250</t>
  </si>
  <si>
    <t xml:space="preserve">AMG GT 43 4MATIC + </t>
  </si>
  <si>
    <t>AMG G 63 Edition</t>
  </si>
  <si>
    <t>AMG G 63</t>
  </si>
  <si>
    <t>G 400d</t>
  </si>
  <si>
    <t>Maybach GLS 600 4MATIC</t>
  </si>
  <si>
    <t>GLS 580 4MATIC</t>
  </si>
  <si>
    <t>GLS 400d 4MATIC</t>
  </si>
  <si>
    <t>AMG GLE 63 S 4MATIC Coupe</t>
  </si>
  <si>
    <t>AMG GLE 53 4MATIC Coupe</t>
  </si>
  <si>
    <t>AMG GLE 53 4MATIC</t>
  </si>
  <si>
    <t>GLE 400d 4MATIC Coupe</t>
  </si>
  <si>
    <t>GLE 450 4MATIC</t>
  </si>
  <si>
    <t>GLE 350 e 4MATIC Coupe</t>
  </si>
  <si>
    <t>GLE 350 e 4MATIC</t>
  </si>
  <si>
    <t>GLE 300d 4MATIC</t>
  </si>
  <si>
    <t xml:space="preserve">AMG GLC 63 S 4MATIC Coupe </t>
  </si>
  <si>
    <t>AMG GLC 63 4MATIC</t>
  </si>
  <si>
    <t>AMG GLC 43 4MATIC Coupe</t>
  </si>
  <si>
    <t>AMG GLC 43 4MATIC</t>
  </si>
  <si>
    <t>GLC 300 e 4MATIC Coupe</t>
  </si>
  <si>
    <t>GLC 300 e 4MATIC</t>
  </si>
  <si>
    <t>GLC 300 4MATIC</t>
  </si>
  <si>
    <t>GLC 220d 4MATIC Coupe</t>
  </si>
  <si>
    <t>GLC 220d 4MATIC</t>
  </si>
  <si>
    <t xml:space="preserve">AMG CLS 53 4MATIC+ </t>
  </si>
  <si>
    <t>Maybach S 680</t>
  </si>
  <si>
    <t>Maybach S 580</t>
  </si>
  <si>
    <t>S 580 e 4MATIC L</t>
  </si>
  <si>
    <t>S 580 4MATIC L</t>
  </si>
  <si>
    <t>S 450 4MATIC L</t>
  </si>
  <si>
    <t>S 350d</t>
  </si>
  <si>
    <t>AMG E53 4MATIC Coupe</t>
  </si>
  <si>
    <t>AMG E53 4MATIC</t>
  </si>
  <si>
    <t>E 450 4MATIC EXCL</t>
  </si>
  <si>
    <t>E 350 4MATIC EXCL</t>
  </si>
  <si>
    <t>E 300d 4MATIC Coupe</t>
  </si>
  <si>
    <t>E 300 e 4MATIC EXCL</t>
  </si>
  <si>
    <t>E 250 AMG Line</t>
  </si>
  <si>
    <t>E 250 EXCL</t>
  </si>
  <si>
    <t>E 250 AV</t>
  </si>
  <si>
    <t>E 220d 4MATIC AMG Line</t>
  </si>
  <si>
    <t>E 220d 4MATIC EXCL</t>
  </si>
  <si>
    <t>AMG C43 4MATIC Coupe</t>
  </si>
  <si>
    <t>Roma Spider</t>
    <phoneticPr fontId="3" type="noConversion"/>
  </si>
  <si>
    <t>Purosangue V12</t>
    <phoneticPr fontId="3" type="noConversion"/>
  </si>
  <si>
    <t>296 GTB V6</t>
    <phoneticPr fontId="3" type="noConversion"/>
  </si>
  <si>
    <t>296 GTS</t>
    <phoneticPr fontId="3" type="noConversion"/>
  </si>
  <si>
    <t>Electric</t>
    <phoneticPr fontId="3" type="noConversion"/>
  </si>
  <si>
    <t>Electric T1</t>
    <phoneticPr fontId="3" type="noConversion"/>
  </si>
  <si>
    <t>ES 300h Executive</t>
    <phoneticPr fontId="3" type="noConversion"/>
  </si>
  <si>
    <t>ES 300h F Sport</t>
    <phoneticPr fontId="3" type="noConversion"/>
  </si>
  <si>
    <t>IS 300 Premium</t>
    <phoneticPr fontId="3" type="noConversion"/>
  </si>
  <si>
    <t>NX 350h Premium</t>
    <phoneticPr fontId="3" type="noConversion"/>
  </si>
  <si>
    <t>NX 350h Luxury</t>
    <phoneticPr fontId="3" type="noConversion"/>
  </si>
  <si>
    <t>NX 450h+ Premium</t>
    <phoneticPr fontId="3" type="noConversion"/>
  </si>
  <si>
    <t>NX 450h+ F Sport</t>
    <phoneticPr fontId="3" type="noConversion"/>
  </si>
  <si>
    <t>LC 500 Sport+ Convertible</t>
    <phoneticPr fontId="3" type="noConversion"/>
  </si>
  <si>
    <t>UX 250h Executive AWD</t>
    <phoneticPr fontId="3" type="noConversion"/>
  </si>
  <si>
    <t>Golf 2.0 GTI</t>
    <phoneticPr fontId="3" type="noConversion"/>
  </si>
  <si>
    <t>5008 1.5 Allure</t>
  </si>
  <si>
    <t>5008 1.2 Allure</t>
    <phoneticPr fontId="3" type="noConversion"/>
  </si>
  <si>
    <t>5008 1.2 GT</t>
    <phoneticPr fontId="3" type="noConversion"/>
  </si>
  <si>
    <t>5008 1.2 GT Pack</t>
    <phoneticPr fontId="3" type="noConversion"/>
  </si>
  <si>
    <t xml:space="preserve">3008 1.2 Allure </t>
    <phoneticPr fontId="3" type="noConversion"/>
  </si>
  <si>
    <t xml:space="preserve">3008 1.2 GT </t>
    <phoneticPr fontId="3" type="noConversion"/>
  </si>
  <si>
    <t>3008 1.2 GT Pack</t>
    <phoneticPr fontId="3" type="noConversion"/>
  </si>
  <si>
    <t xml:space="preserve">3008 1.5 Allure </t>
    <phoneticPr fontId="3" type="noConversion"/>
  </si>
  <si>
    <t xml:space="preserve">3008 1.5 GT </t>
    <phoneticPr fontId="3" type="noConversion"/>
  </si>
  <si>
    <t>3008 1.5 GT Pack</t>
    <phoneticPr fontId="3" type="noConversion"/>
  </si>
  <si>
    <t>e-2008 GT</t>
    <phoneticPr fontId="3" type="noConversion"/>
  </si>
  <si>
    <t>2008 1.5 GT</t>
    <phoneticPr fontId="3" type="noConversion"/>
  </si>
  <si>
    <t>308 1.5 Allure</t>
    <phoneticPr fontId="3" type="noConversion"/>
  </si>
  <si>
    <t>308 1.5 GT</t>
    <phoneticPr fontId="3" type="noConversion"/>
  </si>
  <si>
    <t>508 1.5 GT</t>
    <phoneticPr fontId="3" type="noConversion"/>
  </si>
  <si>
    <t>508 1.5 GT Pack</t>
    <phoneticPr fontId="3" type="noConversion"/>
  </si>
  <si>
    <t>e-208 GT</t>
    <phoneticPr fontId="3" type="noConversion"/>
  </si>
  <si>
    <t>MODEL X AWD</t>
  </si>
  <si>
    <t>MODEL X Plaid</t>
  </si>
  <si>
    <t>MODEL 3 RWD</t>
    <phoneticPr fontId="3" type="noConversion"/>
  </si>
  <si>
    <t>MODEL 3 Performance</t>
    <phoneticPr fontId="3" type="noConversion"/>
  </si>
  <si>
    <t>MODEL Y Long Range</t>
    <phoneticPr fontId="3" type="noConversion"/>
  </si>
  <si>
    <t>MODEL Y Performance</t>
    <phoneticPr fontId="3" type="noConversion"/>
  </si>
  <si>
    <t>MODEL S AWD</t>
    <phoneticPr fontId="3" type="noConversion"/>
  </si>
  <si>
    <t>MODEL S Plaid</t>
    <phoneticPr fontId="3" type="noConversion"/>
  </si>
  <si>
    <t>Crown 2.4 HEV Dual Boost</t>
    <phoneticPr fontId="3" type="noConversion"/>
  </si>
  <si>
    <t>Crown 2.5 HEV</t>
    <phoneticPr fontId="3" type="noConversion"/>
  </si>
  <si>
    <t>① 수입차 +1%
(`22.4월~)</t>
    <phoneticPr fontId="3" type="noConversion"/>
  </si>
  <si>
    <t>② 전기차 추가
(`22.12월~)</t>
    <phoneticPr fontId="3" type="noConversion"/>
  </si>
  <si>
    <t>③ 수입차 추가
(`23.6~8월)</t>
    <phoneticPr fontId="3" type="noConversion"/>
  </si>
  <si>
    <t>TOTAL</t>
    <phoneticPr fontId="3" type="noConversion"/>
  </si>
  <si>
    <t>■ APS 수입차 기본</t>
    <phoneticPr fontId="3" type="noConversion"/>
  </si>
  <si>
    <t>IRR</t>
    <phoneticPr fontId="3" type="noConversion"/>
  </si>
  <si>
    <t>차량제원</t>
    <phoneticPr fontId="11" type="noConversion"/>
  </si>
  <si>
    <t>APS
잔가등급</t>
    <phoneticPr fontId="3" type="noConversion"/>
  </si>
  <si>
    <t>APS 추가 잔가</t>
    <phoneticPr fontId="3" type="noConversion"/>
  </si>
  <si>
    <t>① 수입차 +1~3%
(`23.7~10월)</t>
    <phoneticPr fontId="3" type="noConversion"/>
  </si>
  <si>
    <t>스타자동차</t>
    <phoneticPr fontId="3" type="noConversion"/>
  </si>
  <si>
    <t>RS3 2.5 TFSI</t>
    <phoneticPr fontId="3" type="noConversion"/>
  </si>
  <si>
    <t>HIGHLANDER HEV LTD</t>
    <phoneticPr fontId="3" type="noConversion"/>
  </si>
  <si>
    <t>HIGHLANDER HEV PLT</t>
    <phoneticPr fontId="3" type="noConversion"/>
  </si>
  <si>
    <t>Alphard</t>
    <phoneticPr fontId="3" type="noConversion"/>
  </si>
  <si>
    <t>국산외산명</t>
  </si>
  <si>
    <t>차종구분</t>
  </si>
  <si>
    <t>차종명</t>
  </si>
  <si>
    <t>차종상세</t>
  </si>
  <si>
    <t>차종상세명</t>
  </si>
  <si>
    <t>차량메이커</t>
  </si>
  <si>
    <t>차량메이커명</t>
  </si>
  <si>
    <t>차량모델코드</t>
  </si>
  <si>
    <t>차량모델코드명</t>
  </si>
  <si>
    <t>세부모델코드</t>
  </si>
  <si>
    <t>세부모델코드명</t>
  </si>
  <si>
    <t>외산</t>
  </si>
  <si>
    <t>승용( 비영업용 )</t>
  </si>
  <si>
    <t>승용스포츠카</t>
  </si>
  <si>
    <t>AS</t>
  </si>
  <si>
    <t>Aston Martin</t>
  </si>
  <si>
    <t>ASDB</t>
  </si>
  <si>
    <t>DB11</t>
  </si>
  <si>
    <t>ASDB1E</t>
  </si>
  <si>
    <t>V8 Volante</t>
  </si>
  <si>
    <t>F</t>
  </si>
  <si>
    <t>ASDX</t>
  </si>
  <si>
    <t>DBX</t>
  </si>
  <si>
    <t>ASDX1A</t>
  </si>
  <si>
    <t>B</t>
  </si>
  <si>
    <t>ASVT</t>
  </si>
  <si>
    <t>VANTAGE</t>
  </si>
  <si>
    <t>ASVT1C</t>
  </si>
  <si>
    <t>Coupe (GA)</t>
  </si>
  <si>
    <t>ASVT1D</t>
  </si>
  <si>
    <t>V8 S 로드스터</t>
  </si>
  <si>
    <t>승용준중형</t>
  </si>
  <si>
    <t>AUA3</t>
  </si>
  <si>
    <t>AUA31K</t>
  </si>
  <si>
    <t>40 TFSI</t>
  </si>
  <si>
    <t>D</t>
  </si>
  <si>
    <t>승용중형</t>
  </si>
  <si>
    <t>AUA4</t>
  </si>
  <si>
    <t>AUA43D</t>
  </si>
  <si>
    <t>35 TDI Premium</t>
  </si>
  <si>
    <t>C</t>
  </si>
  <si>
    <t>AUA43H</t>
  </si>
  <si>
    <t>40 TFSI Premium</t>
  </si>
  <si>
    <t>AUA43I</t>
  </si>
  <si>
    <t>AUA5</t>
  </si>
  <si>
    <t>A5</t>
  </si>
  <si>
    <t>AUA51A</t>
  </si>
  <si>
    <t>40 TFSI Quattro</t>
  </si>
  <si>
    <t>AUA51F</t>
  </si>
  <si>
    <t>45 TFSI Quattro Premium</t>
  </si>
  <si>
    <t>AUA51H</t>
  </si>
  <si>
    <t>CB 45 TFSI Quattro</t>
  </si>
  <si>
    <t>AUA51I</t>
  </si>
  <si>
    <t>SB 40 TDI Quattro Premium</t>
  </si>
  <si>
    <t>AUA51J</t>
  </si>
  <si>
    <t>SB 40 TFSI Quattro Premium</t>
  </si>
  <si>
    <t>AUA6</t>
  </si>
  <si>
    <t>A6</t>
  </si>
  <si>
    <t>AUA61K</t>
  </si>
  <si>
    <t>40 TDI quattro Premium</t>
  </si>
  <si>
    <t>승용대형</t>
  </si>
  <si>
    <t>AUA61M</t>
  </si>
  <si>
    <t>50 TDI quattro Premium</t>
  </si>
  <si>
    <t>AUA62B</t>
  </si>
  <si>
    <t>AUA62E</t>
  </si>
  <si>
    <t>45 TFSI qu.Premium</t>
  </si>
  <si>
    <t>AUA62F</t>
  </si>
  <si>
    <t>40 TDI</t>
  </si>
  <si>
    <t>AUA62G</t>
  </si>
  <si>
    <t>40 TDI Premium</t>
  </si>
  <si>
    <t>AUA62H</t>
  </si>
  <si>
    <t>45 TDI Quattro Premium</t>
  </si>
  <si>
    <t>AUA62I</t>
  </si>
  <si>
    <t>45 TFSI Premium</t>
  </si>
  <si>
    <t>AUA62J</t>
  </si>
  <si>
    <t>45 TFSI</t>
  </si>
  <si>
    <t>AUA7</t>
  </si>
  <si>
    <t>A7</t>
  </si>
  <si>
    <t>AUA71A</t>
  </si>
  <si>
    <t>45 TDI Quattro</t>
  </si>
  <si>
    <t>AUA71B</t>
  </si>
  <si>
    <t>45 TDI Quattro Dynamic</t>
  </si>
  <si>
    <t>AUA71C</t>
  </si>
  <si>
    <t>AUA71H</t>
  </si>
  <si>
    <t>50 TFSI Quattro Premium (A/T)</t>
  </si>
  <si>
    <t>AUA71L</t>
  </si>
  <si>
    <t>AUA72E</t>
  </si>
  <si>
    <t>55 TFSI Quattro</t>
  </si>
  <si>
    <t>AUA72F</t>
  </si>
  <si>
    <t>55 TFSI e Quattro Premium</t>
  </si>
  <si>
    <t>AUA8</t>
  </si>
  <si>
    <t>AUA81A</t>
  </si>
  <si>
    <t>50 TDI NWB Quattro</t>
  </si>
  <si>
    <t>E</t>
  </si>
  <si>
    <t>AUA81B</t>
  </si>
  <si>
    <t>50 TDI LWB Quattro</t>
  </si>
  <si>
    <t>AUA81G</t>
  </si>
  <si>
    <t>60 TFSI LWB Quattro (5시트)</t>
  </si>
  <si>
    <t>AUA82C</t>
  </si>
  <si>
    <t>55 TFSI LWB Quattro</t>
  </si>
  <si>
    <t>AUA82E</t>
  </si>
  <si>
    <t>50 TDI Quattro</t>
  </si>
  <si>
    <t>AUA82F</t>
  </si>
  <si>
    <t>L 50 TDI Quattro</t>
  </si>
  <si>
    <t>AUA82G</t>
  </si>
  <si>
    <t>L 60 TFSI Quattro (5인승)</t>
  </si>
  <si>
    <t>SUV</t>
  </si>
  <si>
    <t>AUET</t>
  </si>
  <si>
    <t>e-Tron</t>
  </si>
  <si>
    <t>AUET1A</t>
  </si>
  <si>
    <t>55 Quattro</t>
  </si>
  <si>
    <t>A</t>
  </si>
  <si>
    <t>AUET1B</t>
  </si>
  <si>
    <t>50 Quattro</t>
  </si>
  <si>
    <t>AUET1C</t>
  </si>
  <si>
    <t>55 Quattro Sport back</t>
  </si>
  <si>
    <t>AUET1D</t>
  </si>
  <si>
    <t>SB 50 Quattro</t>
  </si>
  <si>
    <t>AUET1E</t>
  </si>
  <si>
    <t>AUET1F</t>
  </si>
  <si>
    <t>RS GT</t>
  </si>
  <si>
    <t>AUET1G</t>
  </si>
  <si>
    <t>S</t>
  </si>
  <si>
    <t>AUET1H</t>
  </si>
  <si>
    <t>S Sportback</t>
  </si>
  <si>
    <t>AUQ2</t>
  </si>
  <si>
    <t>AUQ21B</t>
  </si>
  <si>
    <t>AUQ3</t>
  </si>
  <si>
    <t>Q3</t>
  </si>
  <si>
    <t>AUQ31E</t>
  </si>
  <si>
    <t>35 TDI</t>
  </si>
  <si>
    <t>AUQ31F</t>
  </si>
  <si>
    <t>AUQ31G</t>
  </si>
  <si>
    <t>SB 35 TDI Premium</t>
  </si>
  <si>
    <t>AUQ31H</t>
  </si>
  <si>
    <t>SB 35 TDI</t>
  </si>
  <si>
    <t>AUQ31I</t>
  </si>
  <si>
    <t>AUQ4</t>
  </si>
  <si>
    <t>Q4</t>
  </si>
  <si>
    <t>AUQ41A</t>
  </si>
  <si>
    <t>e-tron 40</t>
  </si>
  <si>
    <t>AUQ41B</t>
  </si>
  <si>
    <t>e-tron 40 Premium</t>
  </si>
  <si>
    <t>AUQ41C</t>
  </si>
  <si>
    <t>SB e-tron 40</t>
  </si>
  <si>
    <t>AUQ5</t>
  </si>
  <si>
    <t>Q5</t>
  </si>
  <si>
    <t>AUQ5S1</t>
  </si>
  <si>
    <t>AUQ51G</t>
  </si>
  <si>
    <t>AUQ51H</t>
  </si>
  <si>
    <t>45 TFSI Quattro</t>
  </si>
  <si>
    <t>AUQ51I</t>
  </si>
  <si>
    <t>40 TDI Quattro</t>
  </si>
  <si>
    <t>AUQ51J</t>
  </si>
  <si>
    <t>40 TDI Quattro Premium</t>
  </si>
  <si>
    <t>AUQ51L</t>
  </si>
  <si>
    <t>SB 40 TDI Quattro</t>
  </si>
  <si>
    <t>AUQ51M</t>
  </si>
  <si>
    <t>SB 45 TFSI Quattro</t>
  </si>
  <si>
    <t>AUQ7</t>
  </si>
  <si>
    <t>Q7</t>
  </si>
  <si>
    <t>AUQ71E</t>
  </si>
  <si>
    <t>AUQ71G</t>
  </si>
  <si>
    <t>45 TDI quattro</t>
  </si>
  <si>
    <t>AUQ71I</t>
  </si>
  <si>
    <t>45 TDI</t>
  </si>
  <si>
    <t>AUQ71J</t>
  </si>
  <si>
    <t>50 TDI Quattro Premium</t>
  </si>
  <si>
    <t>AUQ71K</t>
  </si>
  <si>
    <t>55 TFSI Q Premium</t>
  </si>
  <si>
    <t>AUQ8</t>
  </si>
  <si>
    <t>Q8</t>
  </si>
  <si>
    <t>AUQ81A</t>
  </si>
  <si>
    <t>AUQ81C</t>
  </si>
  <si>
    <t>55 TFSI Quattro Premium</t>
  </si>
  <si>
    <t>AUQ81D</t>
  </si>
  <si>
    <t>AUQ81E</t>
  </si>
  <si>
    <t>AURS</t>
  </si>
  <si>
    <t>RS3</t>
  </si>
  <si>
    <t>AURS1A</t>
  </si>
  <si>
    <t>2.5 TFSI Quattro</t>
  </si>
  <si>
    <t>AUR6</t>
  </si>
  <si>
    <t>AUR61B</t>
  </si>
  <si>
    <t>Avant TFSI</t>
  </si>
  <si>
    <t>AUR7</t>
  </si>
  <si>
    <t>AUR71A</t>
  </si>
  <si>
    <t>4.0 TFSI Quattro</t>
  </si>
  <si>
    <t>AUR71B</t>
  </si>
  <si>
    <t>RS7 TFSI Quattro</t>
  </si>
  <si>
    <t>AUR8</t>
  </si>
  <si>
    <t>AUR81E</t>
  </si>
  <si>
    <t>V10 퍼포먼스</t>
  </si>
  <si>
    <t>AUSQ</t>
  </si>
  <si>
    <t>AUSQ1A</t>
  </si>
  <si>
    <t>3.0 TDI Quattro</t>
  </si>
  <si>
    <t>AUSQ1B</t>
  </si>
  <si>
    <t>TFSI</t>
  </si>
  <si>
    <t>AUS4</t>
  </si>
  <si>
    <t>AUS41A</t>
  </si>
  <si>
    <t>3.0 TFSI Quattro</t>
  </si>
  <si>
    <t>AUS7</t>
  </si>
  <si>
    <t>AUS71B</t>
  </si>
  <si>
    <t>3.0 TDI</t>
  </si>
  <si>
    <t>AUS8</t>
  </si>
  <si>
    <t>AUS81C</t>
  </si>
  <si>
    <t>L TFSI</t>
  </si>
  <si>
    <t>BT</t>
  </si>
  <si>
    <t>BTBT</t>
  </si>
  <si>
    <t>BENTAYGA</t>
  </si>
  <si>
    <t>BTBT1B</t>
  </si>
  <si>
    <t>V8</t>
  </si>
  <si>
    <t>BTCT</t>
  </si>
  <si>
    <t>CONTINENTAL</t>
  </si>
  <si>
    <t>BTCT1A</t>
  </si>
  <si>
    <t>BTCT1B</t>
  </si>
  <si>
    <t>GT V8</t>
  </si>
  <si>
    <t>BTFS</t>
  </si>
  <si>
    <t>플라잉 스퍼</t>
  </si>
  <si>
    <t>BTFS1A</t>
  </si>
  <si>
    <t>4.0 가솔린 터보</t>
  </si>
  <si>
    <t>BTFS1C</t>
  </si>
  <si>
    <t>플라잉스퍼</t>
  </si>
  <si>
    <t>BTFS1E</t>
  </si>
  <si>
    <t>4.0 V8</t>
  </si>
  <si>
    <t>BW</t>
  </si>
  <si>
    <t>BWIX</t>
  </si>
  <si>
    <t>IX</t>
  </si>
  <si>
    <t>BWIX1A</t>
  </si>
  <si>
    <t>BWIX1B</t>
  </si>
  <si>
    <t>BWIX1C</t>
  </si>
  <si>
    <t>BWIX1D</t>
  </si>
  <si>
    <t>M60</t>
  </si>
  <si>
    <t>BWIX1E</t>
  </si>
  <si>
    <t>xDrive50 Sport Plus</t>
  </si>
  <si>
    <t>IX1</t>
  </si>
  <si>
    <t>BWIX1F</t>
  </si>
  <si>
    <t>xDrive30 xLine</t>
  </si>
  <si>
    <t>BWIX1G</t>
  </si>
  <si>
    <t>xDrive30 M Sport</t>
  </si>
  <si>
    <t>BWI4</t>
  </si>
  <si>
    <t>I4</t>
  </si>
  <si>
    <t>BWI41A</t>
  </si>
  <si>
    <t>M50</t>
  </si>
  <si>
    <t>BWI41B</t>
  </si>
  <si>
    <t>eDrive M Sport</t>
  </si>
  <si>
    <t>BWI41C</t>
  </si>
  <si>
    <t>eDrive 40 M Sport Pro</t>
  </si>
  <si>
    <t>i4</t>
  </si>
  <si>
    <t>BWI41D</t>
  </si>
  <si>
    <t>i4 eDrive 40 Gran Coupe M Sport</t>
  </si>
  <si>
    <t>BWI7</t>
  </si>
  <si>
    <t>i7</t>
  </si>
  <si>
    <t>BWI71A</t>
  </si>
  <si>
    <t>xDrive60</t>
  </si>
  <si>
    <t>BWNM</t>
  </si>
  <si>
    <t>NEW M</t>
  </si>
  <si>
    <t>BWNM1A</t>
  </si>
  <si>
    <t>BWNM1B</t>
  </si>
  <si>
    <t>BWNM1D</t>
  </si>
  <si>
    <t>M3 Sedan Competiton</t>
  </si>
  <si>
    <t>BWNM1F</t>
  </si>
  <si>
    <t>BWNM1H</t>
  </si>
  <si>
    <t>M4 Convertible Competiton LCI</t>
  </si>
  <si>
    <t>BWNM1K</t>
  </si>
  <si>
    <t>M340i</t>
  </si>
  <si>
    <t>BWNM1M</t>
  </si>
  <si>
    <t>M8 Gran Coupe Competition</t>
  </si>
  <si>
    <t>BWNM1N</t>
  </si>
  <si>
    <t>BWNM1O</t>
  </si>
  <si>
    <t>M440i xDrive Coupe</t>
  </si>
  <si>
    <t>BWNM1P</t>
  </si>
  <si>
    <t>M135i xDrive</t>
  </si>
  <si>
    <t>BWNM1R</t>
  </si>
  <si>
    <t>M440i xDrive Convertible</t>
  </si>
  <si>
    <t>BWNM1S</t>
  </si>
  <si>
    <t>M4 Competition M xDrive Coupe</t>
  </si>
  <si>
    <t>BWXM</t>
  </si>
  <si>
    <t>XM</t>
  </si>
  <si>
    <t>BWXM1A</t>
  </si>
  <si>
    <t>BWX1</t>
  </si>
  <si>
    <t>BWX11L</t>
  </si>
  <si>
    <t>xDrive 20i M Sport</t>
  </si>
  <si>
    <t>BWX11M</t>
  </si>
  <si>
    <t>xDrive 20i xLine</t>
  </si>
  <si>
    <t>BWX11N</t>
  </si>
  <si>
    <t>sDrive 20i xLine</t>
  </si>
  <si>
    <t>BWX2</t>
  </si>
  <si>
    <t>X2</t>
  </si>
  <si>
    <t>BWX21D</t>
  </si>
  <si>
    <t>BWX21F</t>
  </si>
  <si>
    <t>M35i</t>
  </si>
  <si>
    <t>BWX21G</t>
  </si>
  <si>
    <t>xDrive 20i Advantage Special Edition</t>
  </si>
  <si>
    <t>BWX3</t>
  </si>
  <si>
    <t>X3</t>
  </si>
  <si>
    <t>BWX31B</t>
  </si>
  <si>
    <t>xDrive 20d xLine</t>
  </si>
  <si>
    <t>BWX31E</t>
  </si>
  <si>
    <t>xDrive 20d M Sport Pkg</t>
  </si>
  <si>
    <t>BWX31F</t>
  </si>
  <si>
    <t>BWX31G</t>
  </si>
  <si>
    <t>xDrive 20i Luxury Line</t>
  </si>
  <si>
    <t>BWX31H</t>
  </si>
  <si>
    <t>xDrive 30e xLine</t>
  </si>
  <si>
    <t>BWX31I</t>
  </si>
  <si>
    <t>xDrive 30e M Sport Package</t>
  </si>
  <si>
    <t>BWX31J</t>
  </si>
  <si>
    <t>M40i</t>
  </si>
  <si>
    <t>BWX31K</t>
  </si>
  <si>
    <t>xDrive 20i M Sport Package</t>
  </si>
  <si>
    <t>BWX31L</t>
  </si>
  <si>
    <t>BWX4</t>
  </si>
  <si>
    <t>X4</t>
  </si>
  <si>
    <t>BWX41A</t>
  </si>
  <si>
    <t>BWX41D</t>
  </si>
  <si>
    <t>BWX41F</t>
  </si>
  <si>
    <t>xDrive 20d M Sport X</t>
  </si>
  <si>
    <t>BWX41G</t>
  </si>
  <si>
    <t>xDrive 20d M Sport Package</t>
  </si>
  <si>
    <t>BWX41H</t>
  </si>
  <si>
    <t>BWX41I</t>
  </si>
  <si>
    <t>BWX41J</t>
  </si>
  <si>
    <t>xDrive 20i M Sport X</t>
  </si>
  <si>
    <t>BWX41K</t>
  </si>
  <si>
    <t>xDrive 20i M Sport Pro</t>
  </si>
  <si>
    <t>BWX41M</t>
  </si>
  <si>
    <t>BWX5</t>
  </si>
  <si>
    <t>BWX51B</t>
  </si>
  <si>
    <t>xDrive 40d M Sport Package</t>
  </si>
  <si>
    <t>BWX51E</t>
  </si>
  <si>
    <t>M (가솔린)</t>
  </si>
  <si>
    <t>BWX51F</t>
  </si>
  <si>
    <t>xDrive 30d xLine</t>
  </si>
  <si>
    <t>BWX51G</t>
  </si>
  <si>
    <t>xDrive 30d M Sport Package</t>
  </si>
  <si>
    <t>BWX51J</t>
  </si>
  <si>
    <t>xDrive 40i M Sport</t>
  </si>
  <si>
    <t>BWX51K</t>
  </si>
  <si>
    <t>xDrive 45e M Sport</t>
  </si>
  <si>
    <t>BWX51L</t>
  </si>
  <si>
    <t>M50i</t>
  </si>
  <si>
    <t>BWX51M</t>
  </si>
  <si>
    <t>xDrive 40i xLine</t>
  </si>
  <si>
    <t>BWX51N</t>
  </si>
  <si>
    <t>M50d</t>
  </si>
  <si>
    <t>BWX51O</t>
  </si>
  <si>
    <t>xDrive 45e xLine</t>
  </si>
  <si>
    <t>BWX51Q</t>
  </si>
  <si>
    <t>M60i</t>
  </si>
  <si>
    <t>BWX6</t>
  </si>
  <si>
    <t>X6</t>
  </si>
  <si>
    <t>BWX61A</t>
  </si>
  <si>
    <t>xDrive 30d</t>
  </si>
  <si>
    <t>BWX61B</t>
  </si>
  <si>
    <t>xDrive 40d M Sport Editon</t>
  </si>
  <si>
    <t>BWX61D</t>
  </si>
  <si>
    <t>BWX61E</t>
  </si>
  <si>
    <t>30d M Sport Package First Editon xDrive</t>
  </si>
  <si>
    <t>BWX61F</t>
  </si>
  <si>
    <t>BWX61G</t>
  </si>
  <si>
    <t>BWX61H</t>
  </si>
  <si>
    <t>30d M Sport Package</t>
  </si>
  <si>
    <t>BWX61I</t>
  </si>
  <si>
    <t>BWX61K</t>
  </si>
  <si>
    <t>xDrive 40i</t>
  </si>
  <si>
    <t>BWX61L</t>
  </si>
  <si>
    <t>xDrive 40d Online Exclusive</t>
  </si>
  <si>
    <t>BWX61M</t>
  </si>
  <si>
    <t>M60i xDrive</t>
  </si>
  <si>
    <t>BWX7</t>
  </si>
  <si>
    <t>X7</t>
  </si>
  <si>
    <t>BWX71J</t>
  </si>
  <si>
    <t>xDrive 40i M Sport (6인승)</t>
  </si>
  <si>
    <t>BWX71K</t>
  </si>
  <si>
    <t>xDrive 40i Design Pure Excellence</t>
  </si>
  <si>
    <t>BWX71N</t>
  </si>
  <si>
    <t>BWX71O</t>
  </si>
  <si>
    <t>xDrive 40d M Sport</t>
  </si>
  <si>
    <t>BWX71P</t>
  </si>
  <si>
    <t>xDrive 40d DPE (7인승)</t>
  </si>
  <si>
    <t>BWX71Q</t>
  </si>
  <si>
    <t>xDrive 40d DPE (6인승)</t>
  </si>
  <si>
    <t>BWX71R</t>
  </si>
  <si>
    <t>xDrive 40i M Sport (7인승)</t>
  </si>
  <si>
    <t>BWX71S</t>
  </si>
  <si>
    <t>BWZ4</t>
  </si>
  <si>
    <t>Z4</t>
  </si>
  <si>
    <t>BWZ41D</t>
  </si>
  <si>
    <t>BWZ41F</t>
  </si>
  <si>
    <t>20i M Sport Package</t>
  </si>
  <si>
    <t>BWZ41G</t>
  </si>
  <si>
    <t>sDrive 20i Sport Package</t>
  </si>
  <si>
    <t>BW1S</t>
  </si>
  <si>
    <t>1SERIES</t>
  </si>
  <si>
    <t>BW1S1F</t>
  </si>
  <si>
    <t>120i</t>
  </si>
  <si>
    <t>승용소형</t>
  </si>
  <si>
    <t>BW2S</t>
  </si>
  <si>
    <t>2SERIES</t>
  </si>
  <si>
    <t>BW2S1B</t>
  </si>
  <si>
    <t>Active TourerJoy</t>
  </si>
  <si>
    <t>BW2S1C</t>
  </si>
  <si>
    <t>BW2S1H</t>
  </si>
  <si>
    <t>M240i xDrive Coupe</t>
  </si>
  <si>
    <t>BW3S</t>
  </si>
  <si>
    <t>3SERIES</t>
  </si>
  <si>
    <t>BW3S1A</t>
  </si>
  <si>
    <t>BW3S1F</t>
  </si>
  <si>
    <t>BW3S1K</t>
  </si>
  <si>
    <t>320d Touring M Sports Package</t>
  </si>
  <si>
    <t>BW3S1R</t>
  </si>
  <si>
    <t>320d M Sport Package</t>
  </si>
  <si>
    <t>BW3S2C</t>
  </si>
  <si>
    <t>BW3S2I</t>
  </si>
  <si>
    <t>320i M Sport Package</t>
  </si>
  <si>
    <t>BW3S2J</t>
  </si>
  <si>
    <t>320i Luxury</t>
  </si>
  <si>
    <t>BW3S2L</t>
  </si>
  <si>
    <t>320d GT M Sport Premium</t>
  </si>
  <si>
    <t>BW3S2Q</t>
  </si>
  <si>
    <t>BW3S2R</t>
  </si>
  <si>
    <t>320e Lux</t>
  </si>
  <si>
    <t>BW3S2S</t>
  </si>
  <si>
    <t>320i Touring M Sport Package</t>
  </si>
  <si>
    <t>BW3X</t>
  </si>
  <si>
    <t>IX3</t>
  </si>
  <si>
    <t>BW3X1A</t>
  </si>
  <si>
    <t>M Sport Package</t>
  </si>
  <si>
    <t>BW4S</t>
  </si>
  <si>
    <t>4SERIES</t>
  </si>
  <si>
    <t>BW4S1D</t>
  </si>
  <si>
    <t>420d xDrive Sport LCI (Gran Coupe)</t>
  </si>
  <si>
    <t>BW4S1E</t>
  </si>
  <si>
    <t>420d Luxury LCI (Gran Coupe)</t>
  </si>
  <si>
    <t>BW4S1F</t>
  </si>
  <si>
    <t>420i Gran Coupe</t>
  </si>
  <si>
    <t>BW4S1I</t>
  </si>
  <si>
    <t>420d M Sport LCI (Coupe)</t>
  </si>
  <si>
    <t>BW4S1M</t>
  </si>
  <si>
    <t>420i Luxury LCI (Gran Coupe)</t>
  </si>
  <si>
    <t>BW4S2A</t>
  </si>
  <si>
    <t>420i M Sport LCI (Coupe)</t>
  </si>
  <si>
    <t>BW4S2B</t>
  </si>
  <si>
    <t>420d Coupe M Sport Package</t>
  </si>
  <si>
    <t>BW4S2C</t>
  </si>
  <si>
    <t>BW4S2I</t>
  </si>
  <si>
    <t>420i Convertible M Sport Package</t>
  </si>
  <si>
    <t>BW4S2K</t>
  </si>
  <si>
    <t>420d Gran Coupe M Sport</t>
  </si>
  <si>
    <t>BW5S</t>
  </si>
  <si>
    <t>5SERIES</t>
  </si>
  <si>
    <t>BW5S2D</t>
  </si>
  <si>
    <t>530i xDrive M Sport Package</t>
  </si>
  <si>
    <t>BW5S3F</t>
  </si>
  <si>
    <t>530i M Sport Package</t>
  </si>
  <si>
    <t>BW5S3G</t>
  </si>
  <si>
    <t>BW5S3H</t>
  </si>
  <si>
    <t>BW5S3L</t>
  </si>
  <si>
    <t>BW5S3O</t>
  </si>
  <si>
    <t>BW5S4B</t>
  </si>
  <si>
    <t>BW5S4D</t>
  </si>
  <si>
    <t>530e Luxury Line Plus</t>
  </si>
  <si>
    <t>BW5S4E</t>
  </si>
  <si>
    <t>520i M Sport Package</t>
  </si>
  <si>
    <t>BW5S4F</t>
  </si>
  <si>
    <t>523d M Sport Package</t>
  </si>
  <si>
    <t>BW5S4G</t>
  </si>
  <si>
    <t>523d Luxury LCI</t>
  </si>
  <si>
    <t>BW5S4H</t>
  </si>
  <si>
    <t>530e M Sport Package</t>
  </si>
  <si>
    <t>BW5S4I</t>
  </si>
  <si>
    <t>530i Luxury Line (OC)</t>
  </si>
  <si>
    <t>BW5S4J</t>
  </si>
  <si>
    <t>523d xDrive M Sport Package</t>
  </si>
  <si>
    <t>5SERISE</t>
  </si>
  <si>
    <t>BW5S4L</t>
  </si>
  <si>
    <t>530e Luxury</t>
  </si>
  <si>
    <t>BW6S</t>
  </si>
  <si>
    <t>6SERIES</t>
  </si>
  <si>
    <t>BW6S1F</t>
  </si>
  <si>
    <t>640i GT xDrive M Sport Package</t>
  </si>
  <si>
    <t>BW6S1H</t>
  </si>
  <si>
    <t>640i GT xDrive Luxury</t>
  </si>
  <si>
    <t>BW6S1J</t>
  </si>
  <si>
    <t>620d xDrive GT</t>
  </si>
  <si>
    <t>BW6S1K</t>
  </si>
  <si>
    <t>630i xDrive GT M Sport Package</t>
  </si>
  <si>
    <t>BW6S1L</t>
  </si>
  <si>
    <t>620d GT M Sport Package</t>
  </si>
  <si>
    <t>BW6S1M</t>
  </si>
  <si>
    <t>630i xDrive GT Luxury</t>
  </si>
  <si>
    <t>BW6S1N</t>
  </si>
  <si>
    <t>620d xDrive GT M Sport Package</t>
  </si>
  <si>
    <t>BW6S1O</t>
  </si>
  <si>
    <t>620d xDrive GT Luxury</t>
  </si>
  <si>
    <t>BW6S1P</t>
  </si>
  <si>
    <t>620d GT Luxury</t>
  </si>
  <si>
    <t>BW7S</t>
  </si>
  <si>
    <t>7SERIES</t>
  </si>
  <si>
    <t>BW7S1A</t>
  </si>
  <si>
    <t>BW7S1E</t>
  </si>
  <si>
    <t>BW7S2B</t>
  </si>
  <si>
    <t>BW7S2D</t>
  </si>
  <si>
    <t>BW7S2E</t>
  </si>
  <si>
    <t>M 760Li xDrive</t>
  </si>
  <si>
    <t>BW7S2J</t>
  </si>
  <si>
    <t>BW7S2L</t>
  </si>
  <si>
    <t>745Le Desing Pure Excellence</t>
  </si>
  <si>
    <t>BW7S2M</t>
  </si>
  <si>
    <t>740Ld xDrive D/Pure Excellence LCI</t>
  </si>
  <si>
    <t>BW7S2O</t>
  </si>
  <si>
    <t>BW7S2P</t>
  </si>
  <si>
    <t>745e xDrive Design Pure Excellence</t>
  </si>
  <si>
    <t>BW7S2Q</t>
  </si>
  <si>
    <t>740i M Sport Package</t>
  </si>
  <si>
    <t>BW7S2R</t>
  </si>
  <si>
    <t>740i sDrive D/Pure Excellence LCI</t>
  </si>
  <si>
    <t>BW7S2S</t>
  </si>
  <si>
    <t>740i sDrive M Sport Package</t>
  </si>
  <si>
    <t>BW8S</t>
  </si>
  <si>
    <t>8SERIES</t>
  </si>
  <si>
    <t>BW8S1B</t>
  </si>
  <si>
    <t>840i xDrive M Sport (Gran Coupe)</t>
  </si>
  <si>
    <t>BW8S1C</t>
  </si>
  <si>
    <t>840d xDrive M Sport (Gran Coupe)</t>
  </si>
  <si>
    <t>BW8S1F</t>
  </si>
  <si>
    <t>M850i</t>
  </si>
  <si>
    <t>BW8S1G</t>
  </si>
  <si>
    <t>M850i xDrive Gran Coupe</t>
  </si>
  <si>
    <t>BW8S1H</t>
  </si>
  <si>
    <t>M850i xDrive Coupe</t>
  </si>
  <si>
    <t>BZ</t>
  </si>
  <si>
    <t>Benz</t>
  </si>
  <si>
    <t>BZAC</t>
  </si>
  <si>
    <t>A-Class</t>
  </si>
  <si>
    <t>BZAC1C</t>
  </si>
  <si>
    <t>A45 AMG 4MATIC</t>
  </si>
  <si>
    <t>BZAC1H</t>
  </si>
  <si>
    <t>A220 Sedan</t>
  </si>
  <si>
    <t>BZAC1I</t>
  </si>
  <si>
    <t>A250</t>
  </si>
  <si>
    <t>BZAC1J</t>
  </si>
  <si>
    <t>A220 Hatchback</t>
  </si>
  <si>
    <t>BZAC1K</t>
  </si>
  <si>
    <t>AMG A35 4M</t>
  </si>
  <si>
    <t>BZAC1L</t>
  </si>
  <si>
    <t>A200 d</t>
  </si>
  <si>
    <t>BZAM</t>
  </si>
  <si>
    <t>BZAM1E</t>
  </si>
  <si>
    <t>43 4M</t>
  </si>
  <si>
    <t>BZAM1G</t>
  </si>
  <si>
    <t>43 4M +</t>
  </si>
  <si>
    <t>BZCA</t>
  </si>
  <si>
    <t>CLA-Class</t>
  </si>
  <si>
    <t>BZCA1D</t>
  </si>
  <si>
    <t>BZCA1E</t>
  </si>
  <si>
    <t>CLA 45 AMG 4M</t>
  </si>
  <si>
    <t>BZCA1I</t>
  </si>
  <si>
    <t>CLA 250 4M AMG Line</t>
  </si>
  <si>
    <t>BZCA1J</t>
  </si>
  <si>
    <t>45 S 4M</t>
  </si>
  <si>
    <t>BZCC</t>
  </si>
  <si>
    <t>C-Class</t>
  </si>
  <si>
    <t>BZCC1A</t>
  </si>
  <si>
    <t>BZCC1B</t>
  </si>
  <si>
    <t>C200 Avantgarde</t>
  </si>
  <si>
    <t>BZCC1N</t>
  </si>
  <si>
    <t>BZCC1Q</t>
  </si>
  <si>
    <t>BZCC2F</t>
  </si>
  <si>
    <t>C300 AMG Line</t>
  </si>
  <si>
    <t>BZCC2G</t>
  </si>
  <si>
    <t>C200 4M AV</t>
  </si>
  <si>
    <t>BZCC2H</t>
  </si>
  <si>
    <t>C300 4M AV</t>
  </si>
  <si>
    <t>BZCS</t>
  </si>
  <si>
    <t>CLS-Class</t>
  </si>
  <si>
    <t>BZCS2J</t>
  </si>
  <si>
    <t>CLS 300d 4MATIC</t>
  </si>
  <si>
    <t>BZCS2K</t>
  </si>
  <si>
    <t>CLS 450 4M AMG</t>
  </si>
  <si>
    <t>BZCS2L</t>
  </si>
  <si>
    <t>CLS 53 AMG 4M Edition</t>
  </si>
  <si>
    <t>BZCS2M</t>
  </si>
  <si>
    <t>53 AMG 4M+</t>
  </si>
  <si>
    <t>BZCS2N</t>
  </si>
  <si>
    <t>450 4M Design Exclusive</t>
  </si>
  <si>
    <t>BZCS2O</t>
  </si>
  <si>
    <t>300d AMG Line</t>
  </si>
  <si>
    <t>BZCS2P</t>
  </si>
  <si>
    <t>CLS 450 4M</t>
  </si>
  <si>
    <t>BZEA</t>
  </si>
  <si>
    <t>EQA</t>
  </si>
  <si>
    <t>BZEA1A</t>
  </si>
  <si>
    <t>BZEA1B</t>
  </si>
  <si>
    <t>250 AMG</t>
  </si>
  <si>
    <t>BZEA1C</t>
  </si>
  <si>
    <t>250 AMG Plus</t>
  </si>
  <si>
    <t>BZEB</t>
  </si>
  <si>
    <t>EQB</t>
  </si>
  <si>
    <t>BZEB1A</t>
  </si>
  <si>
    <t>BZEC</t>
  </si>
  <si>
    <t>E-Class</t>
  </si>
  <si>
    <t>BZEC2F</t>
  </si>
  <si>
    <t>E300 4M Exclusive</t>
  </si>
  <si>
    <t>BZEC2T</t>
  </si>
  <si>
    <t>E220d 4M Exclusive</t>
  </si>
  <si>
    <t>BZEC2W</t>
  </si>
  <si>
    <t>E450 4Matic Exclusive</t>
  </si>
  <si>
    <t>BZEC2X</t>
  </si>
  <si>
    <t>E450 4M Cabriolet</t>
  </si>
  <si>
    <t>BZEC2Y</t>
  </si>
  <si>
    <t>E450 4M Coupe</t>
  </si>
  <si>
    <t>BZEC2Z</t>
  </si>
  <si>
    <t>E350 4M AMG Line</t>
  </si>
  <si>
    <t>BZEC3A</t>
  </si>
  <si>
    <t>E300 e</t>
  </si>
  <si>
    <t>BZEC3B</t>
  </si>
  <si>
    <t>E250 AV</t>
  </si>
  <si>
    <t>BZEC3C</t>
  </si>
  <si>
    <t>E53 AMG 4M</t>
  </si>
  <si>
    <t>BZEC3D</t>
  </si>
  <si>
    <t>E300e 4M Exclusive</t>
  </si>
  <si>
    <t>BZEC3E</t>
  </si>
  <si>
    <t>E220d 4M AMG Line</t>
  </si>
  <si>
    <t>BZEC3F</t>
  </si>
  <si>
    <t>E350 4M AMG Line Edition</t>
  </si>
  <si>
    <t>BZEC3G</t>
  </si>
  <si>
    <t>E250 Exclusive</t>
  </si>
  <si>
    <t>BZEC3H</t>
  </si>
  <si>
    <t>E250 AMG Line</t>
  </si>
  <si>
    <t>BZEC3I</t>
  </si>
  <si>
    <t>E300d 4M Coupe</t>
  </si>
  <si>
    <t>BZEC3J</t>
  </si>
  <si>
    <t>E350 4M Exclusive</t>
  </si>
  <si>
    <t>BZEQ</t>
  </si>
  <si>
    <t>EQE</t>
  </si>
  <si>
    <t>BZEQ1A</t>
  </si>
  <si>
    <t>BZEQ1D</t>
  </si>
  <si>
    <t>BZEQ1E</t>
  </si>
  <si>
    <t>500 4MATIC</t>
  </si>
  <si>
    <t>BZEQ1F</t>
  </si>
  <si>
    <t>AMG 53 4MATIC</t>
  </si>
  <si>
    <t>BZEQ1G</t>
  </si>
  <si>
    <t>350 SUV</t>
  </si>
  <si>
    <t>BZES</t>
  </si>
  <si>
    <t>EQS</t>
  </si>
  <si>
    <t>BZES1A</t>
  </si>
  <si>
    <t>450+ AMG Line</t>
  </si>
  <si>
    <t>BZES1B</t>
  </si>
  <si>
    <t>450+</t>
  </si>
  <si>
    <t>BZES1C</t>
  </si>
  <si>
    <t>BZES1D</t>
  </si>
  <si>
    <t>53 4+</t>
  </si>
  <si>
    <t>BZES1E</t>
  </si>
  <si>
    <t>580 4M</t>
  </si>
  <si>
    <t>BZES1F</t>
  </si>
  <si>
    <t>450 SUV</t>
  </si>
  <si>
    <t>BZES1G</t>
  </si>
  <si>
    <t>580 SUV</t>
  </si>
  <si>
    <t>BZES1H</t>
  </si>
  <si>
    <t>450 4M</t>
  </si>
  <si>
    <t>BZGA</t>
  </si>
  <si>
    <t>GLA-Class</t>
  </si>
  <si>
    <t>BZGA1C</t>
  </si>
  <si>
    <t>GLA 45 AMG 4MATIC</t>
  </si>
  <si>
    <t>BZGA2E</t>
  </si>
  <si>
    <t>GLA 250 4M</t>
  </si>
  <si>
    <t>BZGA2F</t>
  </si>
  <si>
    <t>GLA 45 AMG 4M</t>
  </si>
  <si>
    <t>BZGB</t>
  </si>
  <si>
    <t>GLC</t>
  </si>
  <si>
    <t>BZGB1E</t>
  </si>
  <si>
    <t>220d 4MATIC</t>
  </si>
  <si>
    <t>BZGB1H</t>
  </si>
  <si>
    <t>43 AMG 4M</t>
  </si>
  <si>
    <t>BZGB1K</t>
  </si>
  <si>
    <t>220d 4Matic Coupe</t>
  </si>
  <si>
    <t>BZGB1M</t>
  </si>
  <si>
    <t>350e 4M Premium</t>
  </si>
  <si>
    <t>BZGB1N</t>
  </si>
  <si>
    <t>300 4M Coupe</t>
  </si>
  <si>
    <t>BZGB1Q</t>
  </si>
  <si>
    <t>43 AMG 4M Coupe</t>
  </si>
  <si>
    <t>BZGB1R</t>
  </si>
  <si>
    <t>300 4M</t>
  </si>
  <si>
    <t>BZGB1X</t>
  </si>
  <si>
    <t>300e 4M Coupe</t>
  </si>
  <si>
    <t>BZGB1Y</t>
  </si>
  <si>
    <t>300e 4M</t>
  </si>
  <si>
    <t>BZGB2A</t>
  </si>
  <si>
    <t>63 AMG S 4M+ Coupe</t>
  </si>
  <si>
    <t>BZGC</t>
  </si>
  <si>
    <t>G-Class</t>
  </si>
  <si>
    <t>BZGC1B</t>
  </si>
  <si>
    <t>BZGC1F</t>
  </si>
  <si>
    <t>G400d</t>
  </si>
  <si>
    <t>BZGC1G</t>
  </si>
  <si>
    <t>G63 AMG Edition</t>
  </si>
  <si>
    <t>BZGE</t>
  </si>
  <si>
    <t>GLE</t>
  </si>
  <si>
    <t>BZGE1E</t>
  </si>
  <si>
    <t>AMG 63 S 4M Coupe</t>
  </si>
  <si>
    <t>BZGE1G</t>
  </si>
  <si>
    <t>450 4Matic</t>
  </si>
  <si>
    <t>BZGE1H</t>
  </si>
  <si>
    <t>300d 4M</t>
  </si>
  <si>
    <t>BZGE1I</t>
  </si>
  <si>
    <t>400d 4M Coupe</t>
  </si>
  <si>
    <t>BZGE1J</t>
  </si>
  <si>
    <t>53 AMG Coupe</t>
  </si>
  <si>
    <t>BZGE1K</t>
  </si>
  <si>
    <t>53 4M+ AMG</t>
  </si>
  <si>
    <t>BZGE1L</t>
  </si>
  <si>
    <t>350e 4M Coupe</t>
  </si>
  <si>
    <t>BZGE1M</t>
  </si>
  <si>
    <t>350e 4M</t>
  </si>
  <si>
    <t>BZGE1N</t>
  </si>
  <si>
    <t>53 AMG 4M Coupe</t>
  </si>
  <si>
    <t>BZGE1O</t>
  </si>
  <si>
    <t>53 4M AMG</t>
  </si>
  <si>
    <t>BZGE1P</t>
  </si>
  <si>
    <t>450d 4M Coupe</t>
  </si>
  <si>
    <t>BZGS</t>
  </si>
  <si>
    <t>GLS-Class</t>
  </si>
  <si>
    <t>BZGS1C</t>
  </si>
  <si>
    <t>400d 4M</t>
  </si>
  <si>
    <t>BZGS1D</t>
  </si>
  <si>
    <t>BZGS1E</t>
  </si>
  <si>
    <t>Maybach 600</t>
  </si>
  <si>
    <t>BZGS1F</t>
  </si>
  <si>
    <t>GLS 600 4M</t>
  </si>
  <si>
    <t>BZGS1G</t>
  </si>
  <si>
    <t>BZLB</t>
  </si>
  <si>
    <t>GLB-Class</t>
  </si>
  <si>
    <t>BZLB1B</t>
  </si>
  <si>
    <t>250 4M</t>
  </si>
  <si>
    <t>BZLB1C</t>
  </si>
  <si>
    <t>200d</t>
  </si>
  <si>
    <t>BZLB1D</t>
  </si>
  <si>
    <t>35 4M AMG</t>
  </si>
  <si>
    <t>BZMS</t>
  </si>
  <si>
    <t>S580</t>
  </si>
  <si>
    <t>BZMS5R</t>
  </si>
  <si>
    <t>The Maybach S580</t>
  </si>
  <si>
    <t>BZSC</t>
  </si>
  <si>
    <t>S-Class</t>
  </si>
  <si>
    <t>BZSC1F</t>
  </si>
  <si>
    <t>S400 4MATIC</t>
  </si>
  <si>
    <t>BZSC1G</t>
  </si>
  <si>
    <t>S500 Long</t>
  </si>
  <si>
    <t>BZSC1H</t>
  </si>
  <si>
    <t>S500 4MATIC Long</t>
  </si>
  <si>
    <t>BZSC1Q</t>
  </si>
  <si>
    <t>S350 d 4M</t>
  </si>
  <si>
    <t>BZSC1R</t>
  </si>
  <si>
    <t>S350 d 4MATIC Long</t>
  </si>
  <si>
    <t>BZSC2C</t>
  </si>
  <si>
    <t>S350d (new)</t>
  </si>
  <si>
    <t>BZSC2F</t>
  </si>
  <si>
    <t>S400d 4Matic Long</t>
  </si>
  <si>
    <t>BZSC2I</t>
  </si>
  <si>
    <t>S450 4M Long</t>
  </si>
  <si>
    <t>BZSC2U</t>
  </si>
  <si>
    <t>S580 4M</t>
  </si>
  <si>
    <t>BZSC2V</t>
  </si>
  <si>
    <t>S400d 4M</t>
  </si>
  <si>
    <t>BZSC2W</t>
  </si>
  <si>
    <t>S450 4M</t>
  </si>
  <si>
    <t>BZSC2X</t>
  </si>
  <si>
    <t>S680 Maybach 4Matic</t>
  </si>
  <si>
    <t>BZSC2Y</t>
  </si>
  <si>
    <t>S580 e 4MATIC LONG</t>
  </si>
  <si>
    <t>BZSC2Z</t>
  </si>
  <si>
    <t>S450 4M L</t>
  </si>
  <si>
    <t>BZSL</t>
  </si>
  <si>
    <t>SL-Class</t>
  </si>
  <si>
    <t>BZSL1B</t>
  </si>
  <si>
    <t>BZSL1C</t>
  </si>
  <si>
    <t>BZSL1D</t>
  </si>
  <si>
    <t>AMG SL63 4MATIC+</t>
  </si>
  <si>
    <t>BZSP</t>
  </si>
  <si>
    <t>스프린터</t>
  </si>
  <si>
    <t>BZSP1A</t>
  </si>
  <si>
    <t>노멀 휠베이스 VIP</t>
  </si>
  <si>
    <t>BZSP1B</t>
  </si>
  <si>
    <t>Eurostar VIP</t>
  </si>
  <si>
    <t>BZSP1C</t>
  </si>
  <si>
    <t>DIVINE 5</t>
  </si>
  <si>
    <t>BZSP1D</t>
  </si>
  <si>
    <t>DIVINE 3</t>
  </si>
  <si>
    <t>BZSP1E</t>
  </si>
  <si>
    <t>패널밴</t>
  </si>
  <si>
    <t>BZSP1F</t>
  </si>
  <si>
    <t>519 Ex-Long</t>
  </si>
  <si>
    <t>BZSP1G</t>
  </si>
  <si>
    <t>319 CDI</t>
  </si>
  <si>
    <t>BZSP1H</t>
  </si>
  <si>
    <t>CD</t>
  </si>
  <si>
    <t>CDAC</t>
  </si>
  <si>
    <t>ESCALADE</t>
  </si>
  <si>
    <t>CDAC1A</t>
  </si>
  <si>
    <t>6.2 4WD</t>
  </si>
  <si>
    <t>CDAC1B</t>
  </si>
  <si>
    <t>6.2 AWD Platinum</t>
  </si>
  <si>
    <t>CDAC1D</t>
  </si>
  <si>
    <t>ESV (직수입)</t>
  </si>
  <si>
    <t>CDAC1E</t>
  </si>
  <si>
    <t>Sport Platinum</t>
  </si>
  <si>
    <t>CDAC1F</t>
  </si>
  <si>
    <t>Premium Luxury Platinum</t>
  </si>
  <si>
    <t>CDC5</t>
  </si>
  <si>
    <t>CT5</t>
  </si>
  <si>
    <t>CDC51A</t>
  </si>
  <si>
    <t>CT5-V 블랙윙</t>
  </si>
  <si>
    <t>CDC51B</t>
  </si>
  <si>
    <t>Premium Luxury</t>
  </si>
  <si>
    <t>CDXT</t>
  </si>
  <si>
    <t>CDXT1A</t>
  </si>
  <si>
    <t>Premium</t>
  </si>
  <si>
    <t>CDXT1C</t>
  </si>
  <si>
    <t>Sport</t>
  </si>
  <si>
    <t>CDX4</t>
  </si>
  <si>
    <t>XT4</t>
  </si>
  <si>
    <t>CDX41A</t>
  </si>
  <si>
    <t>CDX6</t>
  </si>
  <si>
    <t>XT6</t>
  </si>
  <si>
    <t>CDX61A</t>
  </si>
  <si>
    <t>3.6 Sport</t>
  </si>
  <si>
    <t>CRDC</t>
  </si>
  <si>
    <t>Dodge</t>
  </si>
  <si>
    <t>CRDC1A</t>
  </si>
  <si>
    <t>Challenger SRT</t>
  </si>
  <si>
    <t>CRDC1B</t>
  </si>
  <si>
    <t>Challenger RT</t>
  </si>
  <si>
    <t>CRDR</t>
  </si>
  <si>
    <t>Dodge RAM</t>
  </si>
  <si>
    <t>CRDR1A</t>
  </si>
  <si>
    <t>CT</t>
  </si>
  <si>
    <t>Citroen</t>
  </si>
  <si>
    <t>CTC5</t>
  </si>
  <si>
    <t>CTC51A</t>
  </si>
  <si>
    <t>Aircross Shine 1.5</t>
  </si>
  <si>
    <t>CTD3</t>
  </si>
  <si>
    <t>DS3</t>
  </si>
  <si>
    <t>CTD31F</t>
  </si>
  <si>
    <t>Crossback 1.5 BlueHDI</t>
  </si>
  <si>
    <t>CTD4</t>
  </si>
  <si>
    <t>DS4</t>
  </si>
  <si>
    <t>CTD41C</t>
  </si>
  <si>
    <t>2.0 HDi Chic</t>
  </si>
  <si>
    <t>CTD7</t>
  </si>
  <si>
    <t>DS7</t>
  </si>
  <si>
    <t>CTD71B</t>
  </si>
  <si>
    <t>Crossback Louvre Edition</t>
  </si>
  <si>
    <t>FD</t>
  </si>
  <si>
    <t>FDBR</t>
  </si>
  <si>
    <t>Bronco</t>
  </si>
  <si>
    <t>FDBR1A</t>
  </si>
  <si>
    <t>4Door</t>
  </si>
  <si>
    <t>FDED</t>
  </si>
  <si>
    <t>Expedition</t>
  </si>
  <si>
    <t>FDED1A</t>
  </si>
  <si>
    <t>FDEP</t>
  </si>
  <si>
    <t>FDEP1E</t>
  </si>
  <si>
    <t>2.3 LTD</t>
  </si>
  <si>
    <t>FDEP2G</t>
  </si>
  <si>
    <t>3.0 Platinum AWD</t>
  </si>
  <si>
    <t>FDEP3A</t>
  </si>
  <si>
    <t>FHEV 3.3</t>
  </si>
  <si>
    <t>FDF1</t>
  </si>
  <si>
    <t>F150</t>
  </si>
  <si>
    <t>FDF11A</t>
  </si>
  <si>
    <t>FDMS</t>
  </si>
  <si>
    <t>FDMS1A</t>
  </si>
  <si>
    <t>2.3L EcoBoost Premium Coupe</t>
  </si>
  <si>
    <t>FDMS1B</t>
  </si>
  <si>
    <t>2.3L EcoBoost Premium Convertible</t>
  </si>
  <si>
    <t>FDMS1C</t>
  </si>
  <si>
    <t>5.0L GT Premium Coupe</t>
  </si>
  <si>
    <t>FDMS1D</t>
  </si>
  <si>
    <t>5.0L GT Premium Convertible</t>
  </si>
  <si>
    <t>FDMS1E</t>
  </si>
  <si>
    <t>GT Coupe</t>
  </si>
  <si>
    <t>FDRG</t>
  </si>
  <si>
    <t>Ranger</t>
  </si>
  <si>
    <t>FDRG1A</t>
  </si>
  <si>
    <t>Wildtrak</t>
  </si>
  <si>
    <t>FDRG1B</t>
  </si>
  <si>
    <t>Raptor</t>
  </si>
  <si>
    <t>FDRT</t>
  </si>
  <si>
    <t>Rapter</t>
  </si>
  <si>
    <t>FDRT1B</t>
  </si>
  <si>
    <t>Ranger Raptor</t>
  </si>
  <si>
    <t>RV</t>
  </si>
  <si>
    <t>Coachmen(Ford)</t>
  </si>
  <si>
    <t>FDTR</t>
  </si>
  <si>
    <t>ORION 20CB</t>
  </si>
  <si>
    <t>FDTR1B</t>
  </si>
  <si>
    <t>Luxury</t>
  </si>
  <si>
    <t>FEF8</t>
  </si>
  <si>
    <t>FEF81B</t>
  </si>
  <si>
    <t>Spider</t>
  </si>
  <si>
    <t>FEPF</t>
  </si>
  <si>
    <t>FEPF1A</t>
  </si>
  <si>
    <t>3.9 가솔린</t>
  </si>
  <si>
    <t>FERM</t>
  </si>
  <si>
    <t>Roma</t>
  </si>
  <si>
    <t>FERM1A</t>
  </si>
  <si>
    <t>3.9가솔린</t>
  </si>
  <si>
    <t>FESF</t>
  </si>
  <si>
    <t>FESF1B</t>
  </si>
  <si>
    <t>GTS V12</t>
  </si>
  <si>
    <t>FES9</t>
  </si>
  <si>
    <t>SF</t>
  </si>
  <si>
    <t>FES91A</t>
  </si>
  <si>
    <t>SF90 SPIDER</t>
  </si>
  <si>
    <t>FE2G</t>
  </si>
  <si>
    <t>FE2G1A</t>
  </si>
  <si>
    <t>GTB</t>
  </si>
  <si>
    <t>GMA1</t>
  </si>
  <si>
    <t>SIERRA</t>
  </si>
  <si>
    <t>GMA11D</t>
  </si>
  <si>
    <t>DENALI (정식수입)</t>
  </si>
  <si>
    <t>HO</t>
  </si>
  <si>
    <t>HOAC</t>
  </si>
  <si>
    <t>HOAC3A</t>
  </si>
  <si>
    <t>2.0 Hybrid</t>
  </si>
  <si>
    <t>HOAC4A</t>
  </si>
  <si>
    <t>1.5 Turbo</t>
  </si>
  <si>
    <t>HOCR</t>
  </si>
  <si>
    <t>HOCR1B</t>
  </si>
  <si>
    <t>4WD Touring</t>
  </si>
  <si>
    <t>HOCR1C</t>
  </si>
  <si>
    <t>4WD Touring HEV</t>
  </si>
  <si>
    <t>HOOD</t>
  </si>
  <si>
    <t>ODYSSEY</t>
  </si>
  <si>
    <t>HOOD1A</t>
  </si>
  <si>
    <t>JE</t>
  </si>
  <si>
    <t>제일모빌</t>
  </si>
  <si>
    <t>JEAC</t>
  </si>
  <si>
    <t>Acier AVENUE</t>
  </si>
  <si>
    <t>JEAC71</t>
  </si>
  <si>
    <t>G</t>
  </si>
  <si>
    <t>JEAC81</t>
  </si>
  <si>
    <t>JEAR</t>
  </si>
  <si>
    <t>Acier 790R</t>
  </si>
  <si>
    <t>JEAR79</t>
  </si>
  <si>
    <t>790R</t>
  </si>
  <si>
    <t>JG</t>
  </si>
  <si>
    <t>JGFP</t>
  </si>
  <si>
    <t>F-PACE</t>
  </si>
  <si>
    <t>JGFP1E</t>
  </si>
  <si>
    <t>D200 SE</t>
  </si>
  <si>
    <t>JP</t>
  </si>
  <si>
    <t>Jeep</t>
  </si>
  <si>
    <t>JPCH</t>
  </si>
  <si>
    <t>All-New Cherokee</t>
  </si>
  <si>
    <t>JPCH1F</t>
  </si>
  <si>
    <t>리미티드 FWD</t>
  </si>
  <si>
    <t>Cherokee</t>
  </si>
  <si>
    <t>JPCH1J</t>
  </si>
  <si>
    <t>Limited AWD</t>
  </si>
  <si>
    <t>JPCM</t>
  </si>
  <si>
    <t>Compass</t>
  </si>
  <si>
    <t>JPCM1A</t>
  </si>
  <si>
    <t>2.4 Limited</t>
  </si>
  <si>
    <t>JPCM1B</t>
  </si>
  <si>
    <t>JPGA</t>
  </si>
  <si>
    <t>Gladiator</t>
  </si>
  <si>
    <t>JPGA1A</t>
  </si>
  <si>
    <t>Rubicon 3.6</t>
  </si>
  <si>
    <t>JPGC</t>
  </si>
  <si>
    <t>Grand Cherokee</t>
  </si>
  <si>
    <t>JPGC1D</t>
  </si>
  <si>
    <t>3.6 가솔린 오버랜드</t>
  </si>
  <si>
    <t>JPGC1E</t>
  </si>
  <si>
    <t>3.6 가솔린 리미티드</t>
  </si>
  <si>
    <t>JPGC1F</t>
  </si>
  <si>
    <t>JPGC1G</t>
  </si>
  <si>
    <t>Summit Reserve</t>
  </si>
  <si>
    <t>JPGC1H</t>
  </si>
  <si>
    <t>PHEV Summit Reserve</t>
  </si>
  <si>
    <t>JPRG</t>
  </si>
  <si>
    <t>Renegade</t>
  </si>
  <si>
    <t>JPRG1A</t>
  </si>
  <si>
    <t>론지튜드 2.4 FWD</t>
  </si>
  <si>
    <t>JPRG1E</t>
  </si>
  <si>
    <t>리미티드 2.4 FWD</t>
  </si>
  <si>
    <t>JPRG1G</t>
  </si>
  <si>
    <t>1.3 FWD</t>
  </si>
  <si>
    <t>JPWG</t>
  </si>
  <si>
    <t>JPWG1A</t>
  </si>
  <si>
    <t>Rubicon 2Door</t>
  </si>
  <si>
    <t>JPWG2A</t>
  </si>
  <si>
    <t>JPWG2C</t>
  </si>
  <si>
    <t>Rubicon High 4Door 2.0</t>
  </si>
  <si>
    <t>JPWG2D</t>
  </si>
  <si>
    <t>Overland 4Door 2.0</t>
  </si>
  <si>
    <t>JPWG2F</t>
  </si>
  <si>
    <t>4door Rubicon Power Top (A/T)</t>
  </si>
  <si>
    <t>JPWG2G</t>
  </si>
  <si>
    <t>Rubicon 4Door 2.0</t>
  </si>
  <si>
    <t>JPWG2H</t>
  </si>
  <si>
    <t>Overland Power Top</t>
  </si>
  <si>
    <t>JPWG2I</t>
  </si>
  <si>
    <t>Overland 4xe</t>
  </si>
  <si>
    <t>LB</t>
  </si>
  <si>
    <t>LBAV</t>
  </si>
  <si>
    <t>아벤타도르</t>
  </si>
  <si>
    <t>LBAV1B</t>
  </si>
  <si>
    <t>S Roadster</t>
  </si>
  <si>
    <t>LBUR</t>
  </si>
  <si>
    <t>우라칸</t>
  </si>
  <si>
    <t>LBUR1B</t>
  </si>
  <si>
    <t>LP 640 Evo Spyder</t>
  </si>
  <si>
    <t>LBUR1D</t>
  </si>
  <si>
    <t>EVO RWD</t>
  </si>
  <si>
    <t>LBUR1E</t>
  </si>
  <si>
    <t>Tecnica</t>
  </si>
  <si>
    <t>LCAV</t>
  </si>
  <si>
    <t>LCAV1A</t>
  </si>
  <si>
    <t>3.0 Black Label</t>
  </si>
  <si>
    <t>LCAV1B</t>
  </si>
  <si>
    <t>Reserve</t>
  </si>
  <si>
    <t>LCAV1C</t>
  </si>
  <si>
    <t>Grand Touring</t>
  </si>
  <si>
    <t>LCCS</t>
  </si>
  <si>
    <t>Corsair</t>
  </si>
  <si>
    <t>LCCS1A</t>
  </si>
  <si>
    <t>LCNA</t>
  </si>
  <si>
    <t>NAUTILUS</t>
  </si>
  <si>
    <t>LCNA1B</t>
  </si>
  <si>
    <t>2.7 Reserve</t>
  </si>
  <si>
    <t>LCNA1C</t>
  </si>
  <si>
    <t>Reserve 202A</t>
  </si>
  <si>
    <t>LCNV</t>
  </si>
  <si>
    <t>Navigator</t>
  </si>
  <si>
    <t>LCNV1A</t>
  </si>
  <si>
    <t>3.5 직수입</t>
  </si>
  <si>
    <t>LCNV1B</t>
  </si>
  <si>
    <t>LCNV1C</t>
  </si>
  <si>
    <t>BLACK LABEL</t>
  </si>
  <si>
    <t>Landrover</t>
  </si>
  <si>
    <t>LRDF</t>
  </si>
  <si>
    <t>LRDF1D</t>
  </si>
  <si>
    <t>90 D250 S</t>
  </si>
  <si>
    <t>LRDF1E</t>
  </si>
  <si>
    <t>90 D250 SE</t>
  </si>
  <si>
    <t>LRDF1G</t>
  </si>
  <si>
    <t>110 D250 SE</t>
  </si>
  <si>
    <t>LRDF1H</t>
  </si>
  <si>
    <t>110 D300 HSE</t>
  </si>
  <si>
    <t>LRDF1I</t>
  </si>
  <si>
    <t>110 P300 X-Dynamic SE</t>
  </si>
  <si>
    <t>LRDF1J</t>
  </si>
  <si>
    <t>110 P400 X</t>
  </si>
  <si>
    <t>LRDF1K</t>
  </si>
  <si>
    <t>LRDN</t>
  </si>
  <si>
    <t>New Discovery</t>
  </si>
  <si>
    <t>LRDN1H</t>
  </si>
  <si>
    <t>P360 R-Dynamic SE</t>
  </si>
  <si>
    <t>LRDN1I</t>
  </si>
  <si>
    <t>D250 S</t>
  </si>
  <si>
    <t>LRDN1J</t>
  </si>
  <si>
    <t>D250 SE</t>
  </si>
  <si>
    <t>LRND</t>
  </si>
  <si>
    <t>New Discovery Sport</t>
  </si>
  <si>
    <t>LRND2C</t>
  </si>
  <si>
    <t>P 250 SE</t>
  </si>
  <si>
    <t>LRND2F</t>
  </si>
  <si>
    <t>P250 S</t>
  </si>
  <si>
    <t>LRNR</t>
  </si>
  <si>
    <t>New RangeRover</t>
  </si>
  <si>
    <t>LRNRP1</t>
  </si>
  <si>
    <t>P530</t>
  </si>
  <si>
    <t>New RangeRover EVOQUE</t>
  </si>
  <si>
    <t>LRNR2F</t>
  </si>
  <si>
    <t>2.0 P250 SE</t>
  </si>
  <si>
    <t>LRNR2I</t>
  </si>
  <si>
    <t>2.0 P250 R-Dynamic SE</t>
  </si>
  <si>
    <t>LRRR</t>
  </si>
  <si>
    <t>LRRR1G</t>
  </si>
  <si>
    <t>5.0 SC Autobiography</t>
  </si>
  <si>
    <t>LRRR1I</t>
  </si>
  <si>
    <t>5.0 SC Autobiography LWB</t>
  </si>
  <si>
    <t>LRRR2D</t>
  </si>
  <si>
    <t>5.0 SC Vogue SE SWB</t>
  </si>
  <si>
    <t>LRRR2E</t>
  </si>
  <si>
    <t>D350 Autobiography SWB</t>
  </si>
  <si>
    <t>LRRR2F</t>
  </si>
  <si>
    <t>D350 Vogue SE SWB</t>
  </si>
  <si>
    <t>LRRR2G</t>
  </si>
  <si>
    <t>D350 HSE SWB</t>
  </si>
  <si>
    <t>LRRR2H</t>
  </si>
  <si>
    <t>D350 Autobiography LWB</t>
  </si>
  <si>
    <t>LRRS</t>
  </si>
  <si>
    <t>RangeRoverSport</t>
  </si>
  <si>
    <t>LRRS1J</t>
  </si>
  <si>
    <t>P360 HSE Dynamic</t>
  </si>
  <si>
    <t>LRRS1K</t>
  </si>
  <si>
    <t>D300 HSE Dynamic</t>
  </si>
  <si>
    <t>LRRS1L</t>
  </si>
  <si>
    <t>P360 Autobiography</t>
  </si>
  <si>
    <t>LRVE</t>
  </si>
  <si>
    <t>RangeRover VELAR</t>
  </si>
  <si>
    <t>LRVE1D</t>
  </si>
  <si>
    <t>P250 R-Dynamic SE</t>
  </si>
  <si>
    <t>LRVE1F</t>
  </si>
  <si>
    <t>P400 R-Dynamic HSE</t>
  </si>
  <si>
    <t>LU</t>
  </si>
  <si>
    <t>LUES</t>
  </si>
  <si>
    <t>LUES1F</t>
  </si>
  <si>
    <t>300h Executive</t>
  </si>
  <si>
    <t>LUES2D</t>
  </si>
  <si>
    <t>300h Luxury</t>
  </si>
  <si>
    <t>LUES2E</t>
  </si>
  <si>
    <t>300h Luxury+</t>
  </si>
  <si>
    <t>LULC</t>
  </si>
  <si>
    <t>LULC1A</t>
  </si>
  <si>
    <t>LULS</t>
  </si>
  <si>
    <t>LULS1G</t>
  </si>
  <si>
    <t>500 AWD Platinum</t>
  </si>
  <si>
    <t>LULS1H</t>
  </si>
  <si>
    <t>500 AWD Luxury</t>
  </si>
  <si>
    <t>LULS1I</t>
  </si>
  <si>
    <t>500h AWD Luxury</t>
  </si>
  <si>
    <t>LUNX</t>
  </si>
  <si>
    <t>LUNX1E</t>
  </si>
  <si>
    <t>LUNX1F</t>
  </si>
  <si>
    <t>450h+ F Sport</t>
  </si>
  <si>
    <t>LUNX1G</t>
  </si>
  <si>
    <t>350h Premium</t>
  </si>
  <si>
    <t>LUNX1H</t>
  </si>
  <si>
    <t>450h+</t>
  </si>
  <si>
    <t>LUNX1I</t>
  </si>
  <si>
    <t>350h Luxury</t>
  </si>
  <si>
    <t>LURX</t>
  </si>
  <si>
    <t>RX</t>
  </si>
  <si>
    <t>LURX1E</t>
  </si>
  <si>
    <t>450h Executive</t>
  </si>
  <si>
    <t>LURX1G</t>
  </si>
  <si>
    <t>350 h</t>
  </si>
  <si>
    <t>LURX1H</t>
  </si>
  <si>
    <t>500h</t>
  </si>
  <si>
    <t>LURX1I</t>
  </si>
  <si>
    <t>450h</t>
  </si>
  <si>
    <t>LUUX</t>
  </si>
  <si>
    <t>UX</t>
  </si>
  <si>
    <t>LUUX1A</t>
  </si>
  <si>
    <t>250h 2WD</t>
  </si>
  <si>
    <t>MA</t>
  </si>
  <si>
    <t>Maserati</t>
  </si>
  <si>
    <t>MAGB</t>
  </si>
  <si>
    <t>MAGB1B</t>
  </si>
  <si>
    <t>MAGB1C</t>
  </si>
  <si>
    <t>S Q4</t>
  </si>
  <si>
    <t>MAGB2A</t>
  </si>
  <si>
    <t>S Q4 Gransport (18MY)</t>
  </si>
  <si>
    <t>MAGB2J</t>
  </si>
  <si>
    <t>Hybrid GranSport</t>
  </si>
  <si>
    <t>MAGB2L</t>
  </si>
  <si>
    <t>MAGC</t>
  </si>
  <si>
    <t>Grecale</t>
  </si>
  <si>
    <t>MAGC1A</t>
  </si>
  <si>
    <t>2.0 GT</t>
  </si>
  <si>
    <t>MALV</t>
  </si>
  <si>
    <t>MALV1C</t>
  </si>
  <si>
    <t>가솔린</t>
  </si>
  <si>
    <t>MALV1N</t>
  </si>
  <si>
    <t>MALV2K</t>
  </si>
  <si>
    <t>GT Base Hybrid</t>
  </si>
  <si>
    <t>MALV2L</t>
  </si>
  <si>
    <t>GT Hybrid</t>
  </si>
  <si>
    <t>MALV2M</t>
  </si>
  <si>
    <t>MAMC</t>
  </si>
  <si>
    <t>MC20</t>
  </si>
  <si>
    <t>MAMC1A</t>
  </si>
  <si>
    <t>CIELO</t>
  </si>
  <si>
    <t>MAQT</t>
  </si>
  <si>
    <t>Quattroporte</t>
  </si>
  <si>
    <t>MAQT1K</t>
  </si>
  <si>
    <t>GranSport S Q4</t>
  </si>
  <si>
    <t>MAQT2L</t>
  </si>
  <si>
    <t>GT(23MY)</t>
  </si>
  <si>
    <t>MC</t>
  </si>
  <si>
    <t>McLaren</t>
  </si>
  <si>
    <t>MC02</t>
  </si>
  <si>
    <t>720S</t>
  </si>
  <si>
    <t>MC0202</t>
  </si>
  <si>
    <t>승합소형</t>
  </si>
  <si>
    <t>MN</t>
  </si>
  <si>
    <t>Mini</t>
  </si>
  <si>
    <t>MNCM</t>
  </si>
  <si>
    <t>Clubman</t>
  </si>
  <si>
    <t>MNCM1A</t>
  </si>
  <si>
    <t>Cooper Clubman (A/T)</t>
  </si>
  <si>
    <t>MNCM1B</t>
  </si>
  <si>
    <t>Cooper Clubman S (A/T)</t>
  </si>
  <si>
    <t>MNCM1E</t>
  </si>
  <si>
    <t>JCW Clubman All 4 T51</t>
  </si>
  <si>
    <t>MNCP</t>
  </si>
  <si>
    <t>MNCP1B</t>
  </si>
  <si>
    <t>MNCP1D</t>
  </si>
  <si>
    <t>JCW</t>
  </si>
  <si>
    <t>MNCP1E</t>
  </si>
  <si>
    <t>MNCT</t>
  </si>
  <si>
    <t>Countryman</t>
  </si>
  <si>
    <t>MNCT1D</t>
  </si>
  <si>
    <t>MNCT1E</t>
  </si>
  <si>
    <t>Cooper S ALL 4</t>
  </si>
  <si>
    <t>MNCT1G</t>
  </si>
  <si>
    <t>Cooper Classic</t>
  </si>
  <si>
    <t>MNCV</t>
  </si>
  <si>
    <t>Convertible</t>
  </si>
  <si>
    <t>MNCV1B</t>
  </si>
  <si>
    <t>MNCV1D</t>
  </si>
  <si>
    <t>MNCV1E</t>
  </si>
  <si>
    <t>Cooper JCW</t>
  </si>
  <si>
    <t>MNEL</t>
  </si>
  <si>
    <t>Electric</t>
  </si>
  <si>
    <t>MNEL1A</t>
  </si>
  <si>
    <t>MN3D</t>
  </si>
  <si>
    <t>3DOOR</t>
  </si>
  <si>
    <t>MN3D1A</t>
  </si>
  <si>
    <t>MN3D1C</t>
  </si>
  <si>
    <t>MN3D1H</t>
  </si>
  <si>
    <t>JCW 2.0 가솔린</t>
  </si>
  <si>
    <t>MN5D</t>
  </si>
  <si>
    <t>5DOOR</t>
  </si>
  <si>
    <t>MN5D1A</t>
  </si>
  <si>
    <t>MN5D1C</t>
  </si>
  <si>
    <t>MN5D1D</t>
  </si>
  <si>
    <t>Cooper D</t>
  </si>
  <si>
    <t>PG</t>
  </si>
  <si>
    <t>PG2T</t>
  </si>
  <si>
    <t>PG2T1E</t>
  </si>
  <si>
    <t>1.5 GT</t>
  </si>
  <si>
    <t>PG3H</t>
  </si>
  <si>
    <t>PG3H1J</t>
  </si>
  <si>
    <t>PG3T</t>
  </si>
  <si>
    <t>PG3T1E</t>
  </si>
  <si>
    <t>1.2 GT</t>
  </si>
  <si>
    <t>PG4H</t>
  </si>
  <si>
    <t>PG4H1A</t>
  </si>
  <si>
    <t>PG5T</t>
  </si>
  <si>
    <t>PG5T1C</t>
  </si>
  <si>
    <t>PG5T1E</t>
  </si>
  <si>
    <t>PO</t>
  </si>
  <si>
    <t>POBX</t>
  </si>
  <si>
    <t>POBX1D</t>
  </si>
  <si>
    <t>718 Boxster (A/T)</t>
  </si>
  <si>
    <t>POBX1F</t>
  </si>
  <si>
    <t>POBX1G</t>
  </si>
  <si>
    <t>718 Boxter GTS 4.0</t>
  </si>
  <si>
    <t>POCA</t>
  </si>
  <si>
    <t>Carrera</t>
  </si>
  <si>
    <t>POCA1A</t>
  </si>
  <si>
    <t>992 Carrera 4S</t>
  </si>
  <si>
    <t>POCA1B</t>
  </si>
  <si>
    <t>POCN</t>
  </si>
  <si>
    <t>POCN1A</t>
  </si>
  <si>
    <t>POCN1G</t>
  </si>
  <si>
    <t>POCN1J</t>
  </si>
  <si>
    <t>E-Hybrid</t>
  </si>
  <si>
    <t>POCN1K</t>
  </si>
  <si>
    <t>POCN1L</t>
  </si>
  <si>
    <t>Coupe Turbo</t>
  </si>
  <si>
    <t>POCN1M</t>
  </si>
  <si>
    <t>E-Hybrid Coupe</t>
  </si>
  <si>
    <t>POCN1N</t>
  </si>
  <si>
    <t>Turbo GT</t>
  </si>
  <si>
    <t>POCY</t>
  </si>
  <si>
    <t>POCY1E</t>
  </si>
  <si>
    <t>POCY1F</t>
  </si>
  <si>
    <t>718 GT4</t>
  </si>
  <si>
    <t>POMC</t>
  </si>
  <si>
    <t>POMC1A</t>
  </si>
  <si>
    <t>POMC1D</t>
  </si>
  <si>
    <t>POMC1E</t>
  </si>
  <si>
    <t>Macan A/T</t>
  </si>
  <si>
    <t>POPM</t>
  </si>
  <si>
    <t>POPM1C</t>
  </si>
  <si>
    <t>POPM1H</t>
  </si>
  <si>
    <t>POPM1I</t>
  </si>
  <si>
    <t>POPM1J</t>
  </si>
  <si>
    <t>POPM1M</t>
  </si>
  <si>
    <t>4 E-Hybrid</t>
  </si>
  <si>
    <t>POPM1N</t>
  </si>
  <si>
    <t>POPM1O</t>
  </si>
  <si>
    <t>4 Executive</t>
  </si>
  <si>
    <t>POPM1P</t>
  </si>
  <si>
    <t>Panamera Turbo S E-Hyvrid</t>
  </si>
  <si>
    <t>POTA</t>
  </si>
  <si>
    <t>Targa</t>
  </si>
  <si>
    <t>POTA1A</t>
  </si>
  <si>
    <t>POTA1B</t>
  </si>
  <si>
    <t>POTC</t>
  </si>
  <si>
    <t>POTC1A</t>
  </si>
  <si>
    <t>4S</t>
  </si>
  <si>
    <t>POTC1B</t>
  </si>
  <si>
    <t>Turbo</t>
  </si>
  <si>
    <t>POTC1C</t>
  </si>
  <si>
    <t>POTC1D</t>
  </si>
  <si>
    <t>Turbo S</t>
  </si>
  <si>
    <t>POTC1E</t>
  </si>
  <si>
    <t>4 Cross Tourismo</t>
  </si>
  <si>
    <t>POTC1F</t>
  </si>
  <si>
    <t>4S Cross Tourismo</t>
  </si>
  <si>
    <t>POTC1G</t>
  </si>
  <si>
    <t>PO91</t>
  </si>
  <si>
    <t>PO911B</t>
  </si>
  <si>
    <t>PO911D</t>
  </si>
  <si>
    <t>Turbo S Cabriolet</t>
  </si>
  <si>
    <t>PO911E</t>
  </si>
  <si>
    <t>PO911F</t>
  </si>
  <si>
    <t>PO911G</t>
  </si>
  <si>
    <t>PO911H</t>
  </si>
  <si>
    <t>Carrera S Cabriolet</t>
  </si>
  <si>
    <t>PO911J</t>
  </si>
  <si>
    <t>Carrera 4S</t>
  </si>
  <si>
    <t>PO911K</t>
  </si>
  <si>
    <t>Carrera 4 Cabriolet</t>
  </si>
  <si>
    <t>PO911L</t>
  </si>
  <si>
    <t>Carrera 4S Cabriolet</t>
  </si>
  <si>
    <t>PO911M</t>
  </si>
  <si>
    <t>GT3</t>
  </si>
  <si>
    <t>PO911O</t>
  </si>
  <si>
    <t>GT3 RS</t>
  </si>
  <si>
    <t>PO911P</t>
  </si>
  <si>
    <t>Targa 4 GTS</t>
  </si>
  <si>
    <t>PO911Q</t>
  </si>
  <si>
    <t>Carrera 4 GTS</t>
  </si>
  <si>
    <t>PO911V</t>
  </si>
  <si>
    <t>Carrera 4s Coupe</t>
  </si>
  <si>
    <t>PO911W</t>
  </si>
  <si>
    <t>Carrera GTS Cabriolet</t>
  </si>
  <si>
    <t>PO911X</t>
  </si>
  <si>
    <t>Carrera 4 GTS Cabriolet</t>
  </si>
  <si>
    <t>RO</t>
  </si>
  <si>
    <t>Rolls-Royce</t>
  </si>
  <si>
    <t>ROCU</t>
  </si>
  <si>
    <t>ROCU1A</t>
  </si>
  <si>
    <t>Cullinan 6.75</t>
  </si>
  <si>
    <t>ROGO</t>
  </si>
  <si>
    <t>ROGO1A</t>
  </si>
  <si>
    <t>Standard Wheel Base</t>
  </si>
  <si>
    <t>ROGO1B</t>
  </si>
  <si>
    <t>Extended Wheel</t>
  </si>
  <si>
    <t>ROPH</t>
  </si>
  <si>
    <t>ROPH1B</t>
  </si>
  <si>
    <t>6.75 가솔린</t>
  </si>
  <si>
    <t>TS</t>
  </si>
  <si>
    <t>Tesla</t>
  </si>
  <si>
    <t>TSMS</t>
  </si>
  <si>
    <t>모델S</t>
  </si>
  <si>
    <t>TSMS1A</t>
  </si>
  <si>
    <t>모델S Plaid</t>
  </si>
  <si>
    <t>TSMX</t>
  </si>
  <si>
    <t>모델X</t>
  </si>
  <si>
    <t>TSMX1A</t>
  </si>
  <si>
    <t>모델X Plaid</t>
  </si>
  <si>
    <t>TSMY</t>
  </si>
  <si>
    <t>모델Y</t>
  </si>
  <si>
    <t>TSMY1A</t>
  </si>
  <si>
    <t>TY</t>
  </si>
  <si>
    <t>TYAL</t>
  </si>
  <si>
    <t>Alphard</t>
  </si>
  <si>
    <t>TYAL1A</t>
  </si>
  <si>
    <t>TYCM</t>
  </si>
  <si>
    <t>TYCM1C</t>
  </si>
  <si>
    <t>2.5 Hybrid</t>
  </si>
  <si>
    <t>TYCM1D</t>
  </si>
  <si>
    <t>Hybrid LE</t>
  </si>
  <si>
    <t>TYCM1E</t>
  </si>
  <si>
    <t>Hybrid XSE</t>
  </si>
  <si>
    <t>TYCR</t>
  </si>
  <si>
    <t>TYCR1A</t>
  </si>
  <si>
    <t>2.5 HEV</t>
  </si>
  <si>
    <t>TYHL</t>
  </si>
  <si>
    <t>HIGHLANDER</t>
  </si>
  <si>
    <t>TYHL1A</t>
  </si>
  <si>
    <t>HIGHLANDER HEV LTD</t>
  </si>
  <si>
    <t>TYHL1B</t>
  </si>
  <si>
    <t>HIGHLANDER HEV PLT</t>
  </si>
  <si>
    <t>TYNC</t>
  </si>
  <si>
    <t>New Camry</t>
  </si>
  <si>
    <t>TYNC1B</t>
  </si>
  <si>
    <t>HYBRID XLE</t>
  </si>
  <si>
    <t>TYNC1C</t>
  </si>
  <si>
    <t>HYBRID LE</t>
  </si>
  <si>
    <t>TYPR</t>
  </si>
  <si>
    <t>TYPR1C</t>
  </si>
  <si>
    <t>1.8 E Hybrid</t>
  </si>
  <si>
    <t>TYR4</t>
  </si>
  <si>
    <t>TYR41C</t>
  </si>
  <si>
    <t>HYBRID</t>
  </si>
  <si>
    <t>TYSN</t>
  </si>
  <si>
    <t>SIENNA</t>
  </si>
  <si>
    <t>TYSN1C</t>
  </si>
  <si>
    <t>2.5 HEV 2WD</t>
  </si>
  <si>
    <t>TYSN1D</t>
  </si>
  <si>
    <t>2.5 HEV AWD</t>
  </si>
  <si>
    <t>TYSU</t>
  </si>
  <si>
    <t>SUPRA</t>
  </si>
  <si>
    <t>TYSU1A</t>
  </si>
  <si>
    <t>A/T</t>
  </si>
  <si>
    <t>TY86</t>
  </si>
  <si>
    <t>TOYOTA86</t>
  </si>
  <si>
    <t>TY861B</t>
  </si>
  <si>
    <t>2.0 MT</t>
  </si>
  <si>
    <t>VO</t>
  </si>
  <si>
    <t>VOC4</t>
  </si>
  <si>
    <t>C40</t>
  </si>
  <si>
    <t>VOC41A</t>
  </si>
  <si>
    <t>Recharge TwinUltimate</t>
  </si>
  <si>
    <t>VOP2</t>
  </si>
  <si>
    <t>POLESTAR2</t>
  </si>
  <si>
    <t>VOP2L1</t>
  </si>
  <si>
    <t>LONG RANGE SINGLE MOTOR</t>
  </si>
  <si>
    <t>VOP2L2</t>
  </si>
  <si>
    <t>LONG RANGE DUAL MOTOR</t>
  </si>
  <si>
    <t>VOS6</t>
  </si>
  <si>
    <t>S60</t>
  </si>
  <si>
    <t>VOS6B1</t>
  </si>
  <si>
    <t>B5 Ultimate Bright</t>
  </si>
  <si>
    <t>VOS62C</t>
  </si>
  <si>
    <t>Inscription 가솔린</t>
  </si>
  <si>
    <t>VOS9</t>
  </si>
  <si>
    <t>S90</t>
  </si>
  <si>
    <t>VOS92C</t>
  </si>
  <si>
    <t>B5 Inscription</t>
  </si>
  <si>
    <t>VOS92D</t>
  </si>
  <si>
    <t>T8 AWD Inscription</t>
  </si>
  <si>
    <t>VOS92E</t>
  </si>
  <si>
    <t>B6 Inscription</t>
  </si>
  <si>
    <t>VOS92F</t>
  </si>
  <si>
    <t>B5 ULT</t>
  </si>
  <si>
    <t>VOS92G</t>
  </si>
  <si>
    <t>B6 AWD Ultimate Bright</t>
  </si>
  <si>
    <t>VOS92H</t>
  </si>
  <si>
    <t>T8 AWD Ultimate Bright</t>
  </si>
  <si>
    <t>VOV6</t>
  </si>
  <si>
    <t>V60</t>
  </si>
  <si>
    <t>VOV61J</t>
  </si>
  <si>
    <t>CC B5 AWD</t>
  </si>
  <si>
    <t>VOV9</t>
  </si>
  <si>
    <t>V90</t>
  </si>
  <si>
    <t>VOV91A</t>
  </si>
  <si>
    <t>Cross Country Pro</t>
  </si>
  <si>
    <t>VOV91B</t>
  </si>
  <si>
    <t>Cross Country B6 AWD Ult</t>
  </si>
  <si>
    <t>VOV91C</t>
  </si>
  <si>
    <t>Cross Country B5 AWD Ultimate</t>
  </si>
  <si>
    <t>VOX4</t>
  </si>
  <si>
    <t>VOX41D</t>
  </si>
  <si>
    <t>Recharge</t>
  </si>
  <si>
    <t>VOX41E</t>
  </si>
  <si>
    <t>B4 AWD Inscription</t>
  </si>
  <si>
    <t>VOX41F</t>
  </si>
  <si>
    <t>B4 Ult Bright AWD</t>
  </si>
  <si>
    <t>VOX6</t>
  </si>
  <si>
    <t>XC60</t>
  </si>
  <si>
    <t>VOX61O</t>
  </si>
  <si>
    <t>T8 PHEV Inscription</t>
  </si>
  <si>
    <t>VOX61Q</t>
  </si>
  <si>
    <t>VOX61R</t>
  </si>
  <si>
    <t>T8 AWD Bright</t>
  </si>
  <si>
    <t>VOX61S</t>
  </si>
  <si>
    <t>B5 AWD Ult</t>
  </si>
  <si>
    <t>VOX9</t>
  </si>
  <si>
    <t>XC90</t>
  </si>
  <si>
    <t>VOX91H</t>
  </si>
  <si>
    <t>T8 AWD Excellence</t>
  </si>
  <si>
    <t>VOX91K</t>
  </si>
  <si>
    <t>T8 Inscription AWD</t>
  </si>
  <si>
    <t>VOX91L</t>
  </si>
  <si>
    <t>B6 AWD INS</t>
  </si>
  <si>
    <t>VOX91M</t>
  </si>
  <si>
    <t>T8 Ultimate Bright</t>
  </si>
  <si>
    <t>VOX91N</t>
  </si>
  <si>
    <t>B6 Ultimate Bright</t>
  </si>
  <si>
    <t>VW</t>
  </si>
  <si>
    <t>VWAR</t>
  </si>
  <si>
    <t>Arteon</t>
  </si>
  <si>
    <t>VWAR1B</t>
  </si>
  <si>
    <t>2.0 TDI Prestige</t>
  </si>
  <si>
    <t>VWGF</t>
  </si>
  <si>
    <t>Golf</t>
  </si>
  <si>
    <t>VWGF1A</t>
  </si>
  <si>
    <t>GTI</t>
  </si>
  <si>
    <t>VWGF1I</t>
  </si>
  <si>
    <t>VWID</t>
  </si>
  <si>
    <t>ID4</t>
  </si>
  <si>
    <t>VWIDP1</t>
  </si>
  <si>
    <t>Pro</t>
  </si>
  <si>
    <t>VWJT</t>
  </si>
  <si>
    <t>VWJT1C</t>
  </si>
  <si>
    <t>1.4 TSI Prestige</t>
  </si>
  <si>
    <t>VWJT1D</t>
  </si>
  <si>
    <t>1.5 TSI Prestige</t>
  </si>
  <si>
    <t>VWPS</t>
  </si>
  <si>
    <t>VWPS1E</t>
  </si>
  <si>
    <t>GT 2.0 TDI Premium</t>
  </si>
  <si>
    <t>VWPS1F</t>
  </si>
  <si>
    <t>GT 2.0 TDI Pretige</t>
  </si>
  <si>
    <t>VWTG</t>
  </si>
  <si>
    <t>VWTG1B</t>
  </si>
  <si>
    <t>2.0 TDI Premium</t>
  </si>
  <si>
    <t>VWTG1D</t>
  </si>
  <si>
    <t>VWTG1E</t>
  </si>
  <si>
    <t>TSI Prestige</t>
  </si>
  <si>
    <t>VWTG1F</t>
  </si>
  <si>
    <t>Allspace 2.0 TSI</t>
  </si>
  <si>
    <t>VWTR</t>
  </si>
  <si>
    <t>T-Roc</t>
  </si>
  <si>
    <t>VWTR1B</t>
  </si>
  <si>
    <t>2.0 TDI Style</t>
  </si>
  <si>
    <t>VWTR1C</t>
  </si>
  <si>
    <t>VWTU</t>
  </si>
  <si>
    <t>Touareg</t>
  </si>
  <si>
    <t>VWTU1E</t>
  </si>
  <si>
    <t>3.0 TDI Prestige</t>
  </si>
  <si>
    <t>VWTU1F</t>
  </si>
  <si>
    <t>3.0 TDI R-Line</t>
  </si>
  <si>
    <t>BW3S2O</t>
  </si>
  <si>
    <t>LBUS</t>
  </si>
  <si>
    <t>우루스</t>
  </si>
  <si>
    <t>LBUS1A</t>
  </si>
  <si>
    <t>4.0 가솔린</t>
  </si>
  <si>
    <t>AMG GLA 45 4MATIC</t>
  </si>
  <si>
    <t>GLB 200d</t>
  </si>
  <si>
    <t>GLB 250 4MATIC</t>
  </si>
  <si>
    <t>GLB 250 4MATIC (7인)</t>
  </si>
  <si>
    <t>AMG GLB 35 4MATIC</t>
  </si>
  <si>
    <t>A 200d Sedan</t>
  </si>
  <si>
    <t>A 220 Sedan</t>
  </si>
  <si>
    <t>A 250 4MATIC AMG Line</t>
  </si>
  <si>
    <t>A 220 Hatchback</t>
  </si>
  <si>
    <t>AMG A35 4MATIC Sedan</t>
  </si>
  <si>
    <t>AMG A45 4MATIC Hatchback</t>
  </si>
  <si>
    <t>C 300 4MATIC AV</t>
  </si>
  <si>
    <t>C 300 4MATIC AMG Line</t>
  </si>
  <si>
    <t>S 400d 4MATIC</t>
  </si>
  <si>
    <t>S 500 4MATIC L</t>
  </si>
  <si>
    <t>CLS 450 4MATIC</t>
  </si>
  <si>
    <t>GLE 450d 4MATIC Coupe</t>
  </si>
  <si>
    <t>AMG SL63 4MATIC</t>
  </si>
  <si>
    <t>AMG GT 43 4MATIC + Dynamic</t>
  </si>
  <si>
    <t>EQA 250 AMG Line</t>
  </si>
  <si>
    <t>EQB 300 4MATIC AMG Line</t>
  </si>
  <si>
    <t>EQB 300 4MATIC AMG Line (7인)</t>
  </si>
  <si>
    <t>EQE 300</t>
  </si>
  <si>
    <t>AMG EQE 53 4MATIC+</t>
  </si>
  <si>
    <t>EQE SUV 350 4MATIC</t>
  </si>
  <si>
    <t>EQE SUV 500 4MATIC</t>
  </si>
  <si>
    <t>EQS 450 4MATIC</t>
  </si>
  <si>
    <t>AMG EQS 53 4MATIC+</t>
  </si>
  <si>
    <t>EQS SUV 450 4MATIC</t>
  </si>
  <si>
    <t>EQS SUV 580 4MATIC</t>
  </si>
  <si>
    <t>엑셀잔가 차종</t>
    <phoneticPr fontId="3" type="noConversion"/>
  </si>
  <si>
    <t>(추가)</t>
    <phoneticPr fontId="3" type="noConversion"/>
  </si>
  <si>
    <t>기존</t>
  </si>
  <si>
    <t>기존</t>
    <phoneticPr fontId="3" type="noConversion"/>
  </si>
  <si>
    <t>120i Sport</t>
  </si>
  <si>
    <t>120i M Sport</t>
  </si>
  <si>
    <t>220i Gran Coupe M Sport</t>
  </si>
  <si>
    <t>Active Tourer Sport Line</t>
  </si>
  <si>
    <t>320d M Sport</t>
  </si>
  <si>
    <t>320d xDrive M Sport</t>
  </si>
  <si>
    <t>320i M Sport</t>
  </si>
  <si>
    <t>M340i Touring xDrive</t>
  </si>
  <si>
    <t>330e M Sport</t>
  </si>
  <si>
    <t>420i Gran Coupe M Sport</t>
  </si>
  <si>
    <t>420i Convertible M Sport</t>
  </si>
  <si>
    <t xml:space="preserve">523d Luxury </t>
  </si>
  <si>
    <t>523d M Sport</t>
  </si>
  <si>
    <t xml:space="preserve">523d xDrive Luxury </t>
  </si>
  <si>
    <t>523d xDrive M Sport</t>
  </si>
  <si>
    <t>520i M Sport</t>
  </si>
  <si>
    <t>530i M Sport</t>
  </si>
  <si>
    <t>530i xDruve Luxury</t>
  </si>
  <si>
    <t>530i xDrive M Sport</t>
  </si>
  <si>
    <t>530e M Sport</t>
  </si>
  <si>
    <t>Z4 sDrive 20i Sport</t>
  </si>
  <si>
    <t xml:space="preserve">Z4 sDrive 20i M Sport </t>
  </si>
  <si>
    <t>Z4 M40i</t>
  </si>
  <si>
    <t>620d GT M Sport</t>
  </si>
  <si>
    <t>620d xDrive GT M Sport</t>
  </si>
  <si>
    <t>630i xDrive GT M Sport</t>
  </si>
  <si>
    <t>640i xDrive GT Luxury</t>
  </si>
  <si>
    <t>640i xDrive GT M Sport</t>
  </si>
  <si>
    <t>740i sDrive Design Pure Excellence</t>
  </si>
  <si>
    <t>750e xDrive Design Pure Excellence Executive Package</t>
  </si>
  <si>
    <t>750e xDrive M Sport Executive Package</t>
  </si>
  <si>
    <t>M2 Coupe Competition</t>
  </si>
  <si>
    <t>M4 Conv. Competition</t>
  </si>
  <si>
    <t>M5 Competition Edition</t>
  </si>
  <si>
    <t>M8 Coupe Competition</t>
  </si>
  <si>
    <t>X1 18d xDrive xLine</t>
  </si>
  <si>
    <t>X1 18d xDrive M Sport</t>
  </si>
  <si>
    <t>X1 20i xDrive xLine</t>
  </si>
  <si>
    <t>X1 20i xDrive M Sport</t>
  </si>
  <si>
    <t>X2 20i xDrive M Sport</t>
  </si>
  <si>
    <t>X2 M35i</t>
  </si>
  <si>
    <t>X3 20d xDrive xLine</t>
  </si>
  <si>
    <t>X3 20d xDrive M Sport</t>
  </si>
  <si>
    <t>X3 20i xDrive xLine</t>
  </si>
  <si>
    <t>X3 20i xDrive M Sport</t>
  </si>
  <si>
    <t>X3 M40i</t>
  </si>
  <si>
    <t>X3 30e xDrive xLine</t>
  </si>
  <si>
    <t>X3 30e xDrive M Sport</t>
  </si>
  <si>
    <t xml:space="preserve">X4 20d xDrive xLine </t>
  </si>
  <si>
    <t>X4 20d xDrive M Sport</t>
  </si>
  <si>
    <t>X4 20i xDrive xLine</t>
  </si>
  <si>
    <t>X4 M</t>
  </si>
  <si>
    <t>X5 30d xDrive xLine (7인)</t>
  </si>
  <si>
    <t>X5 30d xDrive M Sport</t>
  </si>
  <si>
    <t>X5 40i xDrive xLine (7인)</t>
  </si>
  <si>
    <t>X5 40i xDrive M Sport</t>
  </si>
  <si>
    <t>X5 M50i</t>
  </si>
  <si>
    <t>X5 45e xDrive xLine</t>
  </si>
  <si>
    <t>X5 45e xDrive M Sport</t>
  </si>
  <si>
    <t>X6 30d M Sport</t>
  </si>
  <si>
    <t>X6 40i xDrive M Sport</t>
  </si>
  <si>
    <t>X6 M50i</t>
  </si>
  <si>
    <t>X7 40d xDrive Design Pure Excellence (7인)</t>
  </si>
  <si>
    <t>X7 40d xDrive Design Pure Excellence (6인)</t>
  </si>
  <si>
    <t>X7 40d xDrive M Sport (7인)</t>
  </si>
  <si>
    <t>X7 40d xDrive M Sport (6인)</t>
  </si>
  <si>
    <t>X7 40i xDrive Design Pure Excellence (7인)</t>
  </si>
  <si>
    <t>X7 40i xDrive Design Pure Excellence (6인)</t>
  </si>
  <si>
    <t>X7 40i xDrive M Sport (7인)</t>
  </si>
  <si>
    <t>X7 40i xDrive M Sport (6인)</t>
  </si>
  <si>
    <t>X7 M60i xDrive M Sport</t>
  </si>
  <si>
    <t>iX1 xDrive30 xLine</t>
  </si>
  <si>
    <t>iX1 xDrive30 M Sport</t>
  </si>
  <si>
    <t>iX xDrive40</t>
  </si>
  <si>
    <t>iX M60</t>
  </si>
  <si>
    <t>i4 eDrive40 M Sport</t>
  </si>
  <si>
    <t>i4 M50</t>
  </si>
  <si>
    <t>i7 xDrive60 Design Pure Excellence</t>
  </si>
  <si>
    <t>i7 xDrive60 M Sport</t>
  </si>
  <si>
    <t>???</t>
    <phoneticPr fontId="3" type="noConversion"/>
  </si>
  <si>
    <t>(추가)</t>
    <phoneticPr fontId="3" type="noConversion"/>
  </si>
  <si>
    <t>Macan Turbo</t>
    <phoneticPr fontId="3" type="noConversion"/>
  </si>
  <si>
    <t>BZAM1H</t>
  </si>
  <si>
    <t>63 S 4M +</t>
  </si>
  <si>
    <t>BZCC2C</t>
  </si>
  <si>
    <t>C43 AMG 4M Coupe</t>
  </si>
  <si>
    <t>BZEQ1H</t>
  </si>
  <si>
    <t>500 SUV</t>
  </si>
  <si>
    <t>BZGB1T</t>
  </si>
  <si>
    <t>63 AMG 4M +</t>
  </si>
  <si>
    <t>ASDB1D</t>
  </si>
  <si>
    <t>쿠페 4.0 가솔린</t>
  </si>
  <si>
    <t>ASDS</t>
  </si>
  <si>
    <t>ASDS1A</t>
  </si>
  <si>
    <t>Volante</t>
  </si>
  <si>
    <t>AUA43G</t>
  </si>
  <si>
    <t>AUA51G</t>
  </si>
  <si>
    <t>Coupe 45 TFSI Quattro</t>
  </si>
  <si>
    <t>신차 DB 없음</t>
    <phoneticPr fontId="3" type="noConversion"/>
  </si>
  <si>
    <t>AUS3</t>
  </si>
  <si>
    <t>AUS31A</t>
  </si>
  <si>
    <t>2.0 TFSI</t>
  </si>
  <si>
    <t>AUS5</t>
  </si>
  <si>
    <t>AUS51C</t>
  </si>
  <si>
    <t>Coupe TFSI</t>
  </si>
  <si>
    <t>AUS6</t>
  </si>
  <si>
    <t>AUS61B</t>
  </si>
  <si>
    <t>BW2S1E</t>
  </si>
  <si>
    <t>M235i Gran Coupe M Performance Edition xDrive</t>
  </si>
  <si>
    <t>BWX11K</t>
  </si>
  <si>
    <t>18d xDrive xLine</t>
  </si>
  <si>
    <t>BWX11I</t>
  </si>
  <si>
    <t>18d xDrive M Sport</t>
  </si>
  <si>
    <t>BW2S1I</t>
  </si>
  <si>
    <t>220i Active Tourer Advantage</t>
  </si>
  <si>
    <t>BW3S2E</t>
  </si>
  <si>
    <t>330i xDrive Luxury Line</t>
  </si>
  <si>
    <t>BW3S2A</t>
  </si>
  <si>
    <t>330i M Sport Package</t>
  </si>
  <si>
    <t>BW7S2U</t>
  </si>
  <si>
    <t>750e xDrive DPE Executive Package</t>
  </si>
  <si>
    <t>FEF81A</t>
  </si>
  <si>
    <t>Tributo</t>
  </si>
  <si>
    <t>HOPI</t>
  </si>
  <si>
    <t>HOPI1B</t>
  </si>
  <si>
    <t>3.5 Elite</t>
  </si>
  <si>
    <t>JGFP1F</t>
  </si>
  <si>
    <t>JGFP1G</t>
  </si>
  <si>
    <t>P250 SE</t>
  </si>
  <si>
    <t>JGFT</t>
  </si>
  <si>
    <t>JGFT1H</t>
  </si>
  <si>
    <t>P300 Convertible</t>
  </si>
  <si>
    <t>LRDF1L</t>
  </si>
  <si>
    <t>130 D300 x-Dynamic HSE</t>
  </si>
  <si>
    <t>LRDN1K</t>
  </si>
  <si>
    <t>D300 HSE</t>
  </si>
  <si>
    <t>LUES1G</t>
  </si>
  <si>
    <t>300h F-Sport</t>
  </si>
  <si>
    <t>LULC1B</t>
  </si>
  <si>
    <t>LUUX1B</t>
  </si>
  <si>
    <t>250h AWD</t>
  </si>
  <si>
    <t>MAQT2J</t>
  </si>
  <si>
    <t>3.8 Trefeo</t>
  </si>
  <si>
    <t>MAGT</t>
  </si>
  <si>
    <t>GranTurismo</t>
  </si>
  <si>
    <t>MAGT1B</t>
  </si>
  <si>
    <t>4.7 Sport(Automatic)</t>
  </si>
  <si>
    <t>MAGT1D</t>
  </si>
  <si>
    <t>4.7 MC</t>
  </si>
  <si>
    <t>MAGC1B</t>
  </si>
  <si>
    <t>MCGT</t>
  </si>
  <si>
    <t>MCGT1A</t>
  </si>
  <si>
    <t>MC0201</t>
  </si>
  <si>
    <t>PG2E</t>
  </si>
  <si>
    <t>e-208</t>
  </si>
  <si>
    <t>PG2E1A</t>
  </si>
  <si>
    <t>Allure</t>
  </si>
  <si>
    <t>PG2E1B</t>
  </si>
  <si>
    <t>GT Line</t>
  </si>
  <si>
    <t>PG2D</t>
  </si>
  <si>
    <t>e-2008</t>
  </si>
  <si>
    <t>PG2D1A</t>
  </si>
  <si>
    <t>PG2T1D</t>
  </si>
  <si>
    <t>PG3T1D</t>
  </si>
  <si>
    <t>1.5 GT Line</t>
  </si>
  <si>
    <t>PG5T1A</t>
  </si>
  <si>
    <t>PG5T1B</t>
  </si>
  <si>
    <t>POBX1E</t>
  </si>
  <si>
    <t>POCY1C</t>
  </si>
  <si>
    <t>POCY1D</t>
  </si>
  <si>
    <t>718 S</t>
  </si>
  <si>
    <t>POMC1C</t>
  </si>
  <si>
    <t>PO911A</t>
  </si>
  <si>
    <t>PO911I</t>
  </si>
  <si>
    <t>Carrera 4</t>
  </si>
  <si>
    <t>ROWR</t>
  </si>
  <si>
    <t>ROWR1A</t>
  </si>
  <si>
    <t>Wraith A/T</t>
  </si>
  <si>
    <t>TSM3</t>
  </si>
  <si>
    <t>모델3</t>
  </si>
  <si>
    <t>TSM31B</t>
  </si>
  <si>
    <t>TYCM1A</t>
  </si>
  <si>
    <t>2.5 가솔린</t>
  </si>
  <si>
    <t>VOX61P</t>
  </si>
  <si>
    <t>B5 AWD Inscription</t>
  </si>
  <si>
    <t>VWGF1G</t>
  </si>
  <si>
    <t>Vlookup구분값</t>
    <phoneticPr fontId="3" type="noConversion"/>
  </si>
  <si>
    <t>ADB잔가등급</t>
    <phoneticPr fontId="3" type="noConversion"/>
  </si>
  <si>
    <t>ADB잔가등급명</t>
    <phoneticPr fontId="3" type="noConversion"/>
  </si>
  <si>
    <t>ADB추가잔가</t>
    <phoneticPr fontId="3" type="noConversion"/>
  </si>
  <si>
    <t>APS잔가등급</t>
  </si>
  <si>
    <t>APS잔가등급명</t>
  </si>
  <si>
    <t>APS추가잔가</t>
  </si>
  <si>
    <t>H</t>
  </si>
  <si>
    <t>I</t>
  </si>
  <si>
    <t>J</t>
  </si>
  <si>
    <t>K</t>
  </si>
  <si>
    <t>Q</t>
  </si>
  <si>
    <t>R</t>
  </si>
  <si>
    <t>V</t>
  </si>
  <si>
    <t>잔가사 잔가등급</t>
    <phoneticPr fontId="3" type="noConversion"/>
  </si>
  <si>
    <t>당사 견적용 잔가등급</t>
    <phoneticPr fontId="3" type="noConversion"/>
  </si>
  <si>
    <t>DW 견적용 잔가등급</t>
    <phoneticPr fontId="3" type="noConversion"/>
  </si>
  <si>
    <t>APS잔가등급명(견적용)</t>
    <phoneticPr fontId="3" type="noConversion"/>
  </si>
  <si>
    <t>APS</t>
    <phoneticPr fontId="3" type="noConversion"/>
  </si>
  <si>
    <t>B</t>
    <phoneticPr fontId="3" type="noConversion"/>
  </si>
  <si>
    <t>MC20</t>
    <phoneticPr fontId="3" type="noConversion"/>
  </si>
  <si>
    <t>MC20 CIELO</t>
    <phoneticPr fontId="3" type="noConversion"/>
  </si>
  <si>
    <t>BW2S1F</t>
    <phoneticPr fontId="3" type="noConversion"/>
  </si>
  <si>
    <t>220i Gran Coupe M Sport</t>
    <phoneticPr fontId="3" type="noConversion"/>
  </si>
  <si>
    <t>BWI5</t>
  </si>
  <si>
    <t>I5</t>
  </si>
  <si>
    <t>BWI51A</t>
  </si>
  <si>
    <t>edrive 40</t>
  </si>
  <si>
    <t>BWI51B</t>
  </si>
  <si>
    <t>edrive 40 MSP</t>
  </si>
  <si>
    <t>BWI51C</t>
  </si>
  <si>
    <t>eD40 MSP Ppro</t>
  </si>
  <si>
    <t>BWI51D</t>
  </si>
  <si>
    <t>M60 xDrive</t>
  </si>
  <si>
    <t>B</t>
    <phoneticPr fontId="3" type="noConversion"/>
  </si>
  <si>
    <t>i5 edrive 40</t>
    <phoneticPr fontId="3" type="noConversion"/>
  </si>
  <si>
    <t>i5 edrive 40 MSP</t>
    <phoneticPr fontId="3" type="noConversion"/>
  </si>
  <si>
    <t>i5 eD40 MSP Ppro</t>
    <phoneticPr fontId="3" type="noConversion"/>
  </si>
  <si>
    <t>i5 M60 xDrive</t>
    <phoneticPr fontId="3" type="noConversion"/>
  </si>
  <si>
    <t>F</t>
    <phoneticPr fontId="3" type="noConversion"/>
  </si>
  <si>
    <t>E</t>
    <phoneticPr fontId="3" type="noConversion"/>
  </si>
  <si>
    <t>C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</si>
  <si>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</si>
  <si>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</si>
  <si>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</si>
  <si>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S</t>
    <phoneticPr fontId="3" type="noConversion"/>
  </si>
  <si>
    <t>Hatch Cooper Classic 3door</t>
  </si>
  <si>
    <t>Hatch Cooper Classic 5door</t>
  </si>
  <si>
    <t>Hatch Cooper S Classic 5door</t>
  </si>
  <si>
    <t>Hatch Cooper S Classic 3door</t>
  </si>
  <si>
    <t>Hatch Cooper JCW 3door</t>
  </si>
  <si>
    <t>Hatch Cooper JCW Launch Pack 3door</t>
  </si>
  <si>
    <t>Hatch Cooper S Classic Launch Pack 3door</t>
  </si>
  <si>
    <t>Hatch Cooper Classic Plus Launch Pack 5door</t>
  </si>
  <si>
    <t>Range Rover D350 Vogue SE SWB</t>
  </si>
  <si>
    <t>Range Rover D350 Autobiography SWB</t>
  </si>
  <si>
    <t>Range Rover D350 Autobiography LWB</t>
  </si>
  <si>
    <t>RX 350h</t>
  </si>
  <si>
    <t>RX 500h</t>
  </si>
  <si>
    <t>RX 450h+</t>
  </si>
  <si>
    <t>X6 M60i xDrive</t>
    <phoneticPr fontId="3" type="noConversion"/>
  </si>
  <si>
    <t>세영모빌리티</t>
    <phoneticPr fontId="3" type="noConversion"/>
  </si>
  <si>
    <t>F</t>
    <phoneticPr fontId="3" type="noConversion"/>
  </si>
  <si>
    <t>iX xDrive50 Sport Plus</t>
  </si>
  <si>
    <t>BWX51S</t>
  </si>
  <si>
    <t>xDrive 50e M Sport</t>
  </si>
  <si>
    <t>BWX51T</t>
  </si>
  <si>
    <t>xDrive 50e</t>
  </si>
  <si>
    <t>AUR5</t>
  </si>
  <si>
    <t>AUR51C</t>
  </si>
  <si>
    <t>Sportback</t>
  </si>
  <si>
    <t>RS5 Sportback</t>
  </si>
  <si>
    <t>X5 50e xDrive M Sport</t>
  </si>
  <si>
    <t>X5 50e xDrive</t>
  </si>
  <si>
    <t>BZGE1Q</t>
  </si>
  <si>
    <t>400e 4MATIC Coupe</t>
  </si>
  <si>
    <t>GLE 400 e 4MATIC Coupe</t>
    <phoneticPr fontId="3" type="noConversion"/>
  </si>
  <si>
    <t>BZSC3A</t>
  </si>
  <si>
    <t>S450d 4M</t>
  </si>
  <si>
    <t>S 450d 4MATIC</t>
  </si>
  <si>
    <t>BWI72A</t>
  </si>
  <si>
    <t>eDrive 50 M Sport</t>
  </si>
  <si>
    <t>i7 eDrive 50 M Sport</t>
    <phoneticPr fontId="3" type="noConversion"/>
  </si>
  <si>
    <t>X5 M60i</t>
    <phoneticPr fontId="3" type="noConversion"/>
  </si>
  <si>
    <t>GLS 450d 4MATIC</t>
    <phoneticPr fontId="3" type="noConversion"/>
  </si>
  <si>
    <t>BZGS1H</t>
  </si>
  <si>
    <t>450d 4Matic</t>
  </si>
  <si>
    <t>C</t>
    <phoneticPr fontId="3" type="noConversion"/>
  </si>
  <si>
    <t>■ A13B 수입차 기본</t>
  </si>
  <si>
    <t>GMC</t>
    <phoneticPr fontId="3" type="noConversion"/>
  </si>
  <si>
    <t>Polestar</t>
  </si>
  <si>
    <t>ADB
잔가등급</t>
    <phoneticPr fontId="3" type="noConversion"/>
  </si>
  <si>
    <t>ADB 추가 잔가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</si>
  <si>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</si>
  <si>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</si>
  <si>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</si>
  <si>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</si>
  <si>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</si>
  <si>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변경</t>
    <phoneticPr fontId="3" type="noConversion"/>
  </si>
  <si>
    <t>기존</t>
    <phoneticPr fontId="3" type="noConversion"/>
  </si>
  <si>
    <t>SA</t>
    <phoneticPr fontId="3" type="noConversion"/>
  </si>
  <si>
    <t>A</t>
    <phoneticPr fontId="3" type="noConversion"/>
  </si>
  <si>
    <t>AMG GT - GT 43 4매틱+</t>
  </si>
  <si>
    <t>AMG GT - GT 43 4매틱+ 다이내믹</t>
  </si>
  <si>
    <t>AMG GT - GT 63 S 4매틱+</t>
  </si>
  <si>
    <t>A클래스(4세대) - A 200 d 세단</t>
  </si>
  <si>
    <t>A클래스(4세대) - A 220</t>
  </si>
  <si>
    <t>A클래스(4세대) - A 220 세단</t>
  </si>
  <si>
    <t>A클래스(4세대) - A 250 4매틱 세단</t>
  </si>
  <si>
    <t>A클래스(4세대) - AMG A 35 4매틱 세단</t>
  </si>
  <si>
    <t>A클래스(4세대) - AMG A 45 4매틱+</t>
  </si>
  <si>
    <t>A클래스(4세대)_24MY - A 220</t>
  </si>
  <si>
    <t>A클래스(4세대)_24MY - A 220 세단</t>
  </si>
  <si>
    <t>A클래스(4세대)_24MY - A 220 세단 온라인 스페셜</t>
  </si>
  <si>
    <t>A클래스(4세대)_24MY - A 220 온라인 스페셜</t>
  </si>
  <si>
    <t>A클래스(4세대)_24MY - AMG A 35 4매틱 세단</t>
  </si>
  <si>
    <t>CLA(2세대) - AMG CLA 45 S 4매틱+</t>
  </si>
  <si>
    <t>CLA(2세대) - CLA 250 4매틱</t>
  </si>
  <si>
    <t>CLA(2세대)_24MY - CLA 250 4매틱</t>
  </si>
  <si>
    <t>CLE - CLE 200 쿠페</t>
  </si>
  <si>
    <t>CLE - CLE 450 4매틱 쿠페</t>
  </si>
  <si>
    <t>CLS(3세대) - AMG CLS 53 4매틱+</t>
  </si>
  <si>
    <t>CLS(3세대) - CLS 300 d 4매틱</t>
  </si>
  <si>
    <t>CLS(3세대) - CLS 450 4매틱</t>
  </si>
  <si>
    <t>C클래스(4세대) - AMG C 43 4매틱 쿠페</t>
  </si>
  <si>
    <t>C클래스(4세대) - C 200 카브리올레</t>
  </si>
  <si>
    <t>C클래스(4세대) - C 200 쿠페</t>
  </si>
  <si>
    <t>C클래스(5세대) - C 300 4매틱 AMG 라인 (23MY)</t>
  </si>
  <si>
    <t>C클래스(5세대) - C 300 4매틱 아방가르드 (23MY)</t>
  </si>
  <si>
    <t>C클래스(5세대)_24MY - C 300 4매틱 AMG 라인</t>
  </si>
  <si>
    <t>C클래스(5세대)_24MY - C 300 4매틱 아방가르드</t>
  </si>
  <si>
    <t>EQA - EQA 250</t>
  </si>
  <si>
    <t>EQA - EQA 250 AMG 라인 (23MY)</t>
  </si>
  <si>
    <t>EQA_24MY - EQA 250 AMG 라인</t>
  </si>
  <si>
    <t>EQA_24MY - EQA 250 일렉트릭 아트</t>
  </si>
  <si>
    <t>EQB - EQB 300 4매틱 AMG 라인 (23MY)</t>
  </si>
  <si>
    <t>EQB - EQB 300 4매틱 AMG 라인 (7인승)</t>
  </si>
  <si>
    <t>EQB - EQB 300 4매틱 일렉트릭 아트 (23MY)</t>
  </si>
  <si>
    <t>EQB_24MY - EQB 300 4매틱 AMG 라인</t>
  </si>
  <si>
    <t>EQB_24MY - EQB 300 4매틱 일렉트릭 아트</t>
  </si>
  <si>
    <t>EQE - AMG EQE 53 4매틱+</t>
  </si>
  <si>
    <t>EQE - EQE 300</t>
  </si>
  <si>
    <t>EQE - EQE 350 4매틱</t>
  </si>
  <si>
    <t>EQE - EQE 350 4매틱 SUV</t>
  </si>
  <si>
    <t>EQE - EQE 350+ (23MY)</t>
  </si>
  <si>
    <t>EQE - EQE 500 4매틱 SUV</t>
  </si>
  <si>
    <t>EQE - EQE 500 4매틱 SUV 어드밴스 카</t>
  </si>
  <si>
    <t>EQE_24MY - EQE 350 4매틱</t>
  </si>
  <si>
    <t>EQE_24MY - EQE 350+</t>
  </si>
  <si>
    <t>EQS - AMG EQS 53 4매틱+</t>
  </si>
  <si>
    <t>EQS - EQS 450 4매틱</t>
  </si>
  <si>
    <t>EQS - EQS 450 4매틱 SUV</t>
  </si>
  <si>
    <t>EQS - EQS 450 4매틱 SUV 런칭 에디션</t>
  </si>
  <si>
    <t>EQS - EQS 450+</t>
  </si>
  <si>
    <t>EQS - EQS 580 4매틱 SUV</t>
  </si>
  <si>
    <t>EQS - EQS 580 4매틱 SUV 런칭 에디션</t>
  </si>
  <si>
    <t>E클래스(5세대) - AMG E 53 4매틱+</t>
  </si>
  <si>
    <t>E클래스(5세대) - AMG E 53 4매틱+ 쿠페</t>
  </si>
  <si>
    <t>E클래스(5세대) - E 220 d 4매틱 AMG 라인</t>
  </si>
  <si>
    <t>E클래스(5세대) - E 220 d 4매틱 익스클루시브</t>
  </si>
  <si>
    <t>E클래스(5세대) - E 250 AMG 라인</t>
  </si>
  <si>
    <t>E클래스(5세대) - E 250 아방가르드</t>
  </si>
  <si>
    <t>E클래스(5세대) - E 250 익스클루시브</t>
  </si>
  <si>
    <t>E클래스(5세대) - E 300 d 4매틱 쿠페</t>
  </si>
  <si>
    <t>E클래스(5세대) - E 300 e 4매틱 익스클루시브</t>
  </si>
  <si>
    <t>E클래스(5세대) - E 350 4매틱 AMG 라인</t>
  </si>
  <si>
    <t>E클래스(5세대) - E 350 4매틱 익스클루시브</t>
  </si>
  <si>
    <t>E클래스(5세대) - E 450 4매틱 익스클루시브</t>
  </si>
  <si>
    <t>E클래스(5세대) - E 450 4매틱 카브리올레</t>
  </si>
  <si>
    <t>E클래스(5세대) - E 450 4매틱 쿠페</t>
  </si>
  <si>
    <t>E클래스(6세대) - E 200 아방가르드</t>
  </si>
  <si>
    <t>E클래스(6세대) - E 220 d 4매틱 익스클루시브</t>
  </si>
  <si>
    <t>E클래스(6세대) - E 300 4매틱 AMG 라인</t>
  </si>
  <si>
    <t>E클래스(6세대) - E 300 4매틱 AMG 라인 프리미어 스페셜</t>
  </si>
  <si>
    <t>E클래스(6세대) - E 300 4매틱 익스클루시브</t>
  </si>
  <si>
    <t>E클래스(6세대) - E 450 4매틱 익스클루시브</t>
  </si>
  <si>
    <t>GLA(2세대) - AMG GLA 45 4매틱+</t>
  </si>
  <si>
    <t>GLA(2세대) - GLA 250 4매틱</t>
  </si>
  <si>
    <t>GLA(2세대)_24MY - GLA 250 4매틱</t>
  </si>
  <si>
    <t>GLB - GLB 200 d</t>
  </si>
  <si>
    <t>GLB - GLB 250 4매틱</t>
  </si>
  <si>
    <t>GLB - GLB 250 4매틱 (7인승)</t>
  </si>
  <si>
    <t>GLB - GLB AMG 35 4매틱</t>
  </si>
  <si>
    <t>GLB_24MY - AMG GLB 35 4매틱</t>
  </si>
  <si>
    <t>GLB_24MY - GLB 200 d</t>
  </si>
  <si>
    <t>GLB_24MY - GLB 250 4매틱</t>
  </si>
  <si>
    <t>GLC(2세대) - AMG GLC 43 4매틱 쿠페</t>
  </si>
  <si>
    <t>GLC(2세대) - AMG GLC 63 S 4매틱+ 쿠페</t>
  </si>
  <si>
    <t>GLC(2세대) - GLC 220 d 4매틱 쿠페</t>
  </si>
  <si>
    <t>GLC(2세대) - GLC 300 4매틱 쿠페</t>
  </si>
  <si>
    <t>GLC(2세대) - GLC 300 e 4매틱 쿠페</t>
  </si>
  <si>
    <t>GLC(3세대) - GLC 220 d 4매틱</t>
  </si>
  <si>
    <t>GLC(3세대) - GLC 300 4매틱</t>
  </si>
  <si>
    <t>GLC(3세대) - GLC 300 4매틱 쿠페</t>
  </si>
  <si>
    <t>GLE - AMG GLE 63 4매틱+</t>
  </si>
  <si>
    <t>GLE(4세대) - AMG GLE 53 4매틱+</t>
  </si>
  <si>
    <t>GLE(4세대) - AMG GLE 53 4매틱+ 쿠페</t>
  </si>
  <si>
    <t>GLE(4세대) - GLE 300 d 4매틱</t>
  </si>
  <si>
    <t>GLE(4세대) - GLE 400 e 4매틱 쿠페</t>
  </si>
  <si>
    <t>GLE(4세대) - GLE 450 4매틱</t>
  </si>
  <si>
    <t>GLE(4세대) - GLE 450 d 4매틱 쿠페</t>
  </si>
  <si>
    <t>GLS(3세대) - GLS 400 d 4매틱</t>
  </si>
  <si>
    <t>GLS(3세대) - GLS 580 4매틱 (23MY)</t>
  </si>
  <si>
    <t>GLS(3세대)_24MY - GLS 450 d 4매틱</t>
  </si>
  <si>
    <t>GLS(3세대)_24MY - GLS 580 4매틱</t>
  </si>
  <si>
    <t>G클래스(2세대) - AMG G 63</t>
  </si>
  <si>
    <t>G클래스(2세대) - AMG G 63 매뉴팩쳐</t>
  </si>
  <si>
    <t>G클래스(2세대) - AMG G 63 헤리티지 에디션</t>
  </si>
  <si>
    <t>G클래스(2세대) - G 400 d</t>
  </si>
  <si>
    <t>SL(7세대) - SL 63 4매틱+</t>
  </si>
  <si>
    <t>SL(7세대) - SL 63 4매틱+ 퍼포먼스</t>
  </si>
  <si>
    <t>S클래스(7세대) - S 350 d</t>
  </si>
  <si>
    <t>S클래스(7세대) - S 400 d 4매틱</t>
  </si>
  <si>
    <t>S클래스(7세대) - S 450 4매틱 롱 (23MY)</t>
  </si>
  <si>
    <t>S클래스(7세대) - S 500 4매틱 롱 (23MY)</t>
  </si>
  <si>
    <t>S클래스(7세대) - S 580 4매틱 롱 (23MY)</t>
  </si>
  <si>
    <t>S클래스(7세대) - S 580 e 4매틱 롱 (23MY)</t>
  </si>
  <si>
    <t>S클래스(7세대)_24MY - S 450 4매틱 롱</t>
  </si>
  <si>
    <t>S클래스(7세대)_24MY - S 450 d 4매틱</t>
  </si>
  <si>
    <t>S클래스(7세대)_24MY - S 450 d 4매틱 AMG 라인</t>
  </si>
  <si>
    <t>S클래스(7세대)_24MY - S 500 4매틱 롱</t>
  </si>
  <si>
    <t>S클래스(7세대)_24MY - S 580 4매틱 롱</t>
  </si>
  <si>
    <t>S클래스(7세대)_24MY - S 580 e 4매틱 롱</t>
  </si>
  <si>
    <t>마이바흐 GLS(3세대) - GLS 600</t>
  </si>
  <si>
    <t>마이바흐 GLS(3세대) - GLS 600 4매틱</t>
  </si>
  <si>
    <t>마이바흐 GLS(3세대) - GLS 600 4매틱 매뉴팩쳐</t>
  </si>
  <si>
    <t>마이바흐 GLS(3세대) - GLS 600 매뉴팩쳐</t>
  </si>
  <si>
    <t>마이바흐 S클래스(7세대) - S 580 4매틱</t>
  </si>
  <si>
    <t>마이바흐 S클래스(7세대) - S 680 4매틱</t>
  </si>
  <si>
    <t>마이바흐 S클래스(7세대) - S 680 4매틱 버질 아블로 에디션</t>
  </si>
  <si>
    <t>마이바흐 S클래스(7세대)_24MY - S 580</t>
  </si>
  <si>
    <t>마이바흐 S클래스(7세대)_24MY - S 680</t>
  </si>
  <si>
    <t>마이바흐 S클래스(7세대)_24MY - S 680 4매틱 오뜨 부아튀르 에디션</t>
  </si>
  <si>
    <t>스프린터 - 319 CDI</t>
  </si>
  <si>
    <t>스프린터 - 519 CDI 롱</t>
  </si>
  <si>
    <t>스프린터 - 519 CDI 엑스트라 롱</t>
  </si>
  <si>
    <t>1시리즈(3세대) - 120i M 스포츠</t>
  </si>
  <si>
    <t>1시리즈(3세대) - 120i 스포츠</t>
  </si>
  <si>
    <t>1시리즈(3세대) - M135i x드라이브</t>
  </si>
  <si>
    <t>2시리즈 액티브 투어러(2세대) - 218d 럭셔리</t>
  </si>
  <si>
    <t>2시리즈 액티브 투어러(2세대) - 218d 어드밴티지</t>
  </si>
  <si>
    <t>2시리즈 액티브 투어러(2세대) - 220i 럭셔리</t>
  </si>
  <si>
    <t>2시리즈 액티브 투어러(2세대) - 220i 어드밴티지</t>
  </si>
  <si>
    <t>2시리즈(2세대) - 220i 그란 쿠페 M 스포츠</t>
  </si>
  <si>
    <t>2시리즈(2세대) - 220i 그란 쿠페 스포츠</t>
  </si>
  <si>
    <t>2시리즈(2세대) - M235i x드라이브 그란 쿠페</t>
  </si>
  <si>
    <t>2시리즈(2세대) - M240i x드라이브 쿠페</t>
  </si>
  <si>
    <t>3시리즈(7세대) - 320d</t>
  </si>
  <si>
    <t>3시리즈(7세대) - 320d M 스포츠</t>
  </si>
  <si>
    <t>3시리즈(7세대) - 320d x드라이브 M 스포츠</t>
  </si>
  <si>
    <t>3시리즈(7세대) - 320d 투어링</t>
  </si>
  <si>
    <t>3시리즈(7세대) - 320d 투어링 M 스포츠</t>
  </si>
  <si>
    <t>3시리즈(7세대) - 320i</t>
  </si>
  <si>
    <t>3시리즈(7세대) - 320i M 스포츠</t>
  </si>
  <si>
    <t>3시리즈(7세대) - 320i 투어링</t>
  </si>
  <si>
    <t>3시리즈(7세대) - 320i 투어링 M 스포츠</t>
  </si>
  <si>
    <t>3시리즈(7세대) - M340i</t>
  </si>
  <si>
    <t>3시리즈(7세대) - M340i x드라이브 투어링</t>
  </si>
  <si>
    <t>4시리즈(2세대) - 420d 그란 쿠페 M 스포츠</t>
  </si>
  <si>
    <t>4시리즈(2세대) - 420d 그란 쿠페 M 스포츠 퍼포먼스 패키지</t>
  </si>
  <si>
    <t>4시리즈(2세대) - 420i 그란 쿠페 M 스포츠</t>
  </si>
  <si>
    <t>4시리즈(2세대) - 420i 그란 쿠페 M 스포츠 퍼포먼스 패키지</t>
  </si>
  <si>
    <t>4시리즈(2세대) - 420i 컨버터블 M 스포츠</t>
  </si>
  <si>
    <t>4시리즈(2세대) - 420i 쿠페 M 스포츠</t>
  </si>
  <si>
    <t>4시리즈(2세대) - M440i x드라이브 컨버터블</t>
  </si>
  <si>
    <t>4시리즈(2세대) - M440i x드라이브 쿠페</t>
  </si>
  <si>
    <t>5SERIES - 530i xDrive Luxury</t>
  </si>
  <si>
    <t>5시리즈(8세대) - 520i</t>
  </si>
  <si>
    <t>5시리즈(8세대) - 520i M 스포츠</t>
  </si>
  <si>
    <t>5시리즈(8세대) - 520i 스페셜 에디션</t>
  </si>
  <si>
    <t>5시리즈(8세대) - 523d</t>
  </si>
  <si>
    <t>5시리즈(8세대) - 523d M 스포츠</t>
  </si>
  <si>
    <t>5시리즈(8세대) - 523d x드라이브</t>
  </si>
  <si>
    <t>5시리즈(8세대) - 523d x드라이브 M 스포츠</t>
  </si>
  <si>
    <t>5시리즈(8세대) - 530e</t>
  </si>
  <si>
    <t>5시리즈(8세대) - 530e M 스포츠</t>
  </si>
  <si>
    <t>5시리즈(8세대) - 530i x드라이브</t>
  </si>
  <si>
    <t>5시리즈(8세대) - 530i x드라이브 M 스포츠</t>
  </si>
  <si>
    <t>6시리즈 그란 투리스모(4세대) - 620d GT M 스포츠</t>
  </si>
  <si>
    <t>6시리즈 그란 투리스모(4세대) - 620d GT 럭셔리</t>
  </si>
  <si>
    <t>6시리즈 그란 투리스모(4세대) - 620d x드라이브 GT M 스포츠</t>
  </si>
  <si>
    <t>6시리즈 그란 투리스모(4세대) - 620d x드라이브 GT 럭셔리</t>
  </si>
  <si>
    <t>6시리즈 그란 투리스모(4세대) - 630i x드라이브 GT M 스포츠</t>
  </si>
  <si>
    <t>6시리즈 그란 투리스모(4세대) - 630i x드라이브 GT 럭셔리</t>
  </si>
  <si>
    <t>6시리즈 그란 투리스모(4세대) - 640i x드라이브 GT M 스포츠</t>
  </si>
  <si>
    <t>6시리즈 그란 투리스모(4세대) - 640i x드라이브 GT 럭셔리</t>
  </si>
  <si>
    <t>7시리즈(7세대) - 740d x드라이브 M 스포츠</t>
  </si>
  <si>
    <t>7시리즈(7세대) - 740i x드라이브 M 스포츠</t>
  </si>
  <si>
    <t>7시리즈(7세대) - 740i x드라이브 M 스포츠 리미티드</t>
  </si>
  <si>
    <t>7시리즈(7세대) - 750e x드라이브 M 스포츠</t>
  </si>
  <si>
    <t>7시리즈(7세대) - 750e x드라이브 디자인 퓨어 엑설런스</t>
  </si>
  <si>
    <t>8시리즈(2세대) - M850i x드라이브 그란 쿠페</t>
  </si>
  <si>
    <t>8시리즈(2세대) - M850i x드라이브 쿠페</t>
  </si>
  <si>
    <t>i4 - e드라이브40 M 스포츠 프로</t>
  </si>
  <si>
    <t>i4 - M50</t>
  </si>
  <si>
    <t>i4 - M50 프로</t>
  </si>
  <si>
    <t>i5 - e드라이브40</t>
  </si>
  <si>
    <t>i5 - e드라이브40 M 스포츠</t>
  </si>
  <si>
    <t>i5 - e드라이브40 M 스포츠 프로</t>
  </si>
  <si>
    <t>i5 - M60 x드라이브</t>
  </si>
  <si>
    <t>i7 - e드라이브50 M 스포츠</t>
  </si>
  <si>
    <t>i7 - e드라이브50 M 스포츠 리미티드</t>
  </si>
  <si>
    <t>i7 - M70 x드라이브</t>
  </si>
  <si>
    <t>i7 - M70 x드라이브 M 퍼포먼스</t>
  </si>
  <si>
    <t>i7 - x드라이브60 M 스포츠</t>
  </si>
  <si>
    <t>i7 - x드라이브60 디자인 퓨어 엑설런스</t>
  </si>
  <si>
    <t>iX - x드라이브50 스포츠 플러스</t>
  </si>
  <si>
    <t>iX_24MY - M60</t>
  </si>
  <si>
    <t>iX_24MY - x드라이브50 스포츠 플러스</t>
  </si>
  <si>
    <t>iX1 - x드라이브30 M 스포츠</t>
  </si>
  <si>
    <t>iX1 - x드라이브30 x라인</t>
  </si>
  <si>
    <t>iX3 - M 스포츠</t>
  </si>
  <si>
    <t>M2(2세대) - 스페셜 에디션</t>
  </si>
  <si>
    <t>M2(2세대) - 쿠페</t>
  </si>
  <si>
    <t>M3(6세대) - 컴페티션 M x드라이브</t>
  </si>
  <si>
    <t>M3(6세대) - 컴페티션 투어링 M x드라이브</t>
  </si>
  <si>
    <t>M4(2세대) - 컴페티션 M x드라이브</t>
  </si>
  <si>
    <t>M4(2세대) - 컴페티션 M x드라이브 컨버터블</t>
  </si>
  <si>
    <t>M4(2세대) - 컴페티션 스페셜 에디션</t>
  </si>
  <si>
    <t>M5(6세대) - 컴페티션</t>
  </si>
  <si>
    <t>M8(2세대) - 그란 쿠페 컴페티션</t>
  </si>
  <si>
    <t>M8(2세대) - 쿠페 컴페티션</t>
  </si>
  <si>
    <t>X1(3세대) - M35i x드라이브</t>
  </si>
  <si>
    <t>X1(3세대) - M35i 스페셜 에디션</t>
  </si>
  <si>
    <t>X1(3세대) - s드라이브18d M 스포츠</t>
  </si>
  <si>
    <t>X1(3세대) - s드라이브20i M 스포츠</t>
  </si>
  <si>
    <t>X1(3세대) - s드라이브20i x라인</t>
  </si>
  <si>
    <t>X1(3세대) - x드라이브20i M 스포츠</t>
  </si>
  <si>
    <t>X1(3세대) - x드라이브20i x라인</t>
  </si>
  <si>
    <t>X2 - M35i</t>
  </si>
  <si>
    <t>X2 - x드라이브20i M 스포츠</t>
  </si>
  <si>
    <t>X3 M - 컴페티션</t>
  </si>
  <si>
    <t>X3 M_24MY - 컴페티션</t>
  </si>
  <si>
    <t>X3(3세대) - M40i</t>
  </si>
  <si>
    <t>X3(3세대) - x드라이브20d M 스포츠</t>
  </si>
  <si>
    <t>X3(3세대) - x드라이브20d M 스포츠 프로</t>
  </si>
  <si>
    <t>X3(3세대) - x드라이브20d x라인</t>
  </si>
  <si>
    <t>X3(3세대) - x드라이브20i M 스포츠</t>
  </si>
  <si>
    <t>X3(3세대) - x드라이브20i M 스포츠 프로</t>
  </si>
  <si>
    <t>X3(3세대) - x드라이브20i x라인</t>
  </si>
  <si>
    <t>X3(3세대) - x드라이브30e M 스포츠</t>
  </si>
  <si>
    <t>X3(3세대) - x드라이브30e M 스포츠 프로</t>
  </si>
  <si>
    <t>X3(3세대) - x드라이브30e x라인</t>
  </si>
  <si>
    <t>X4 M - 컴페티션</t>
  </si>
  <si>
    <t>X4(2세대) - M40i</t>
  </si>
  <si>
    <t>X4(2세대) - x드라이브20d M 스포츠</t>
  </si>
  <si>
    <t>X4(2세대) - x드라이브20d M 스포츠 프로</t>
  </si>
  <si>
    <t>X4(2세대) - x드라이브20d x라인</t>
  </si>
  <si>
    <t>X4(2세대) - x드라이브20i M 스포츠</t>
  </si>
  <si>
    <t>X4(2세대) - x드라이브20i M 스포츠 프로</t>
  </si>
  <si>
    <t>X4(2세대) - x드라이브20i x라인</t>
  </si>
  <si>
    <t>X5 M(3세대) - 컴페티션</t>
  </si>
  <si>
    <t>X5(4세대) - M60i x드라이브</t>
  </si>
  <si>
    <t>X5(4세대) - x드라이브30d M 스포츠</t>
  </si>
  <si>
    <t>X5(4세대) - x드라이브30d M 스포츠 7인승</t>
  </si>
  <si>
    <t>X5(4세대) - x드라이브30d M 스포츠 프로</t>
  </si>
  <si>
    <t>X5(4세대) - x드라이브30d x라인</t>
  </si>
  <si>
    <t>X5(4세대) - x드라이브40d M 스포츠 프로</t>
  </si>
  <si>
    <t>X5(4세대) - x드라이브40d M 스포츠 프로 LCI</t>
  </si>
  <si>
    <t>X5(4세대) - x드라이브40i M 스포츠</t>
  </si>
  <si>
    <t>X5(4세대) - x드라이브40i M 스포츠 7인승</t>
  </si>
  <si>
    <t>X5(4세대) - x드라이브40i M 스포츠 프로</t>
  </si>
  <si>
    <t>X5(4세대) - x드라이브40i x라인</t>
  </si>
  <si>
    <t>X5(4세대) - x드라이브50e M 스포츠 프로</t>
  </si>
  <si>
    <t>X5(4세대) - x드라이브50e M 스포츠 프로 스페셜 에디션</t>
  </si>
  <si>
    <t>X5(4세대) - x드라이브50e x라인</t>
  </si>
  <si>
    <t>X6 M(3세대) - 컴페티션</t>
  </si>
  <si>
    <t>X6(3세대) - M60i x드라이브</t>
  </si>
  <si>
    <t>X6(3세대) - x드라이브30d M 스포츠</t>
  </si>
  <si>
    <t>X6(3세대) - x드라이브30d M 스포츠 프로</t>
  </si>
  <si>
    <t>X6(3세대) - x드라이브40d M 스포츠 프로</t>
  </si>
  <si>
    <t>X6(3세대) - x드라이브40i M 스포츠</t>
  </si>
  <si>
    <t>X6(3세대) - x드라이브40i M 스포츠 프로</t>
  </si>
  <si>
    <t>X7 - M60i x드라이브 M 스포츠 프로</t>
  </si>
  <si>
    <t>X7 - x드라이브40d M 스포츠 패키지 6인승</t>
  </si>
  <si>
    <t>X7 - x드라이브40d M 스포츠 패키지 7인승</t>
  </si>
  <si>
    <t>X7 - x드라이브40d 디자인 퓨어 엑설런스 6인승</t>
  </si>
  <si>
    <t>X7 - x드라이브40d 디자인 퓨어 엑설런스 7인승</t>
  </si>
  <si>
    <t>X7 - x드라이브40i M 스포츠 패키지 6인승</t>
  </si>
  <si>
    <t>X7 - x드라이브40i M 스포츠 패키지 7인승</t>
  </si>
  <si>
    <t>X7 - x드라이브40i 디자인 퓨어 엑설런스 6인승</t>
  </si>
  <si>
    <t>X7 - x드라이브40i 디자인 퓨어 엑설런스 7인승</t>
  </si>
  <si>
    <t>XM - 50e</t>
  </si>
  <si>
    <t>XM - 레이블 레드 리미티드 에디션</t>
  </si>
  <si>
    <t>Z4(3세대) - M40i</t>
  </si>
  <si>
    <t>Z4(3세대) - s드라이브20i M 스포츠 패키지</t>
  </si>
  <si>
    <t>718 박스터(3세대) - GTS 4.0</t>
  </si>
  <si>
    <t>718 카이맨(2세대) - GTS 4.0</t>
  </si>
  <si>
    <t>911(8세대) - 50주년 에디션</t>
  </si>
  <si>
    <t>911(8세대) - GT3</t>
  </si>
  <si>
    <t>911(8세대) - 카레라 4 GTS 카브리올레</t>
  </si>
  <si>
    <t>911(8세대) - 카레라 4 GTS 쿠페</t>
  </si>
  <si>
    <t>911(8세대) - 카레라 4 카브리올레</t>
  </si>
  <si>
    <t>911(8세대) - 카레라 4 쿠페</t>
  </si>
  <si>
    <t>911(8세대) - 카레라 4S</t>
  </si>
  <si>
    <t>911(8세대) - 카레라 4S 카브리올레</t>
  </si>
  <si>
    <t>911(8세대) - 카레라 GTS 카브리올레</t>
  </si>
  <si>
    <t>911(8세대) - 카레라 GTS 쿠페</t>
  </si>
  <si>
    <t>911(8세대) - 카레라 S</t>
  </si>
  <si>
    <t>911(8세대) - 카레라 S 카브리올레</t>
  </si>
  <si>
    <t>911(8세대) - 카레라 카브리올레</t>
  </si>
  <si>
    <t>911(8세대) - 카레라 쿠페</t>
  </si>
  <si>
    <t>911(8세대) - 타르가 4</t>
  </si>
  <si>
    <t>911(8세대) - 타르가 4 GTS</t>
  </si>
  <si>
    <t>911(8세대) - 타르가 4S</t>
  </si>
  <si>
    <t>911(8세대) - 터보 S</t>
  </si>
  <si>
    <t>911(8세대) - 터보 S 카브리올레</t>
  </si>
  <si>
    <t>마칸 - GTS</t>
  </si>
  <si>
    <t>마칸 - S</t>
  </si>
  <si>
    <t>카이엔(3세대) - 3</t>
  </si>
  <si>
    <t>카이엔(3세대) - 쿠페</t>
  </si>
  <si>
    <t>카이엔(3세대) - 터보 GT</t>
  </si>
  <si>
    <t>타이칸 - 4S(퍼포먼스 배터리 플러스)</t>
  </si>
  <si>
    <t>타이칸 - 4S(퍼포먼스 배터리)</t>
  </si>
  <si>
    <t>타이칸 - GTS</t>
  </si>
  <si>
    <t>타이칸 - 베이스(퍼포먼스 배터리 플러스)</t>
  </si>
  <si>
    <t>타이칸 - 베이스(퍼포먼스 배터리)</t>
  </si>
  <si>
    <t>타이칸 - 크로스 투리스모 4</t>
  </si>
  <si>
    <t>타이칸 - 크로스 투리스모 4S</t>
  </si>
  <si>
    <t>타이칸 - 크로스 투리스모 터보</t>
  </si>
  <si>
    <t>타이칸 - 터보</t>
  </si>
  <si>
    <t>타이칸 - 터보 S</t>
  </si>
  <si>
    <t>파나메라(2세대) - 4</t>
  </si>
  <si>
    <t>파나메라(2세대) - 4 E-하이브리드</t>
  </si>
  <si>
    <t>파나메라(2세대) - 4 E-하이브리드 플래티넘 에디션</t>
  </si>
  <si>
    <t>파나메라(2세대) - 4 이그제큐티브</t>
  </si>
  <si>
    <t>파나메라(2세대) - 4 플래티넘 에디션</t>
  </si>
  <si>
    <t>파나메라(2세대) - GTS</t>
  </si>
  <si>
    <t>파나메라(2세대) - 터보 S</t>
  </si>
  <si>
    <t>파나메라(2세대) - 터보 S E-하이브리드</t>
  </si>
  <si>
    <t>A3(4세대) - 세단 40 TFSI</t>
  </si>
  <si>
    <t>A3(4세대) - 세단 40 TFSI 프리미엄</t>
  </si>
  <si>
    <t>A4(5세대) - 35 TDI 프리미엄</t>
  </si>
  <si>
    <t>A4(5세대) - 40 TDI 콰트로 프리미엄</t>
  </si>
  <si>
    <t>A4(5세대) - 40 TFSI</t>
  </si>
  <si>
    <t>A4(5세대) - 40 TFSI 프리미엄</t>
  </si>
  <si>
    <t>A4(5세대) - 45 TFSI 콰트로 프리미엄</t>
  </si>
  <si>
    <t>A5(2세대) - 스포트백 40 TDI 콰트로 프리미엄</t>
  </si>
  <si>
    <t>A5(2세대) - 스포트백 40 TFSI 콰트로</t>
  </si>
  <si>
    <t>A5(2세대) - 스포트백 40 TFSI 콰트로 프리미엄</t>
  </si>
  <si>
    <t>A5(2세대) - 스포트백 45 TFSI 콰트로 프리미엄</t>
  </si>
  <si>
    <t>A5(2세대) - 카브리올레 45 TFSI 콰트로 프리미엄</t>
  </si>
  <si>
    <t>A5(2세대) - 쿠페 45 TFSI 콰트로 프리미엄</t>
  </si>
  <si>
    <t>A6(8세대) - 40 TDI</t>
  </si>
  <si>
    <t>A6(8세대) - 40 TDI 콰트로 프리미엄</t>
  </si>
  <si>
    <t>A6(8세대) - 40 TDI 프리미엄</t>
  </si>
  <si>
    <t>A6(8세대) - 45 TDI 콰트로 프리미엄</t>
  </si>
  <si>
    <t>A6(8세대) - 45 TFSI</t>
  </si>
  <si>
    <t>A6(8세대) - 45 TFSI 콰트로 프리미엄</t>
  </si>
  <si>
    <t>A6(8세대) - 45 TFSI 프리미엄</t>
  </si>
  <si>
    <t>A6(8세대) - 50 TDI 콰트로 프리미엄</t>
  </si>
  <si>
    <t>A7(2세대) - 45 TDI 콰트로 프리미엄</t>
  </si>
  <si>
    <t>A7(2세대) - 50 TDI 콰트로 프리미엄</t>
  </si>
  <si>
    <t>A7(2세대) - 55 TFSI e 콰트로 프리미엄</t>
  </si>
  <si>
    <t>A7(2세대) - 55 TFSI 콰트로 프리미엄</t>
  </si>
  <si>
    <t>A8(4세대) - 50 TDI 콰트로 프리미엄</t>
  </si>
  <si>
    <t>A8(4세대) - L 50 TDI 콰트로 프리미엄</t>
  </si>
  <si>
    <t>A8(4세대) - L 55 TFSI 콰트로 프리미엄</t>
  </si>
  <si>
    <t>A8(4세대) - L 60 TFSI 콰트로 프리미엄 4인승</t>
  </si>
  <si>
    <t>A8(4세대) - L 60 TFSI 콰트로 프리미엄 5인승</t>
  </si>
  <si>
    <t>e-트론 - 55 콰트로</t>
  </si>
  <si>
    <t>e-트론 - S</t>
  </si>
  <si>
    <t>e-트론 - S 스포트백</t>
  </si>
  <si>
    <t>e-트론 - 스포트백 55 콰트로</t>
  </si>
  <si>
    <t>e-트론 GT - 콰트로</t>
  </si>
  <si>
    <t>e-트론 GT - 콰트로 프리미엄</t>
  </si>
  <si>
    <t>Q2 - 35 TDI</t>
  </si>
  <si>
    <t>Q2 - 35 TDI 프리미엄</t>
  </si>
  <si>
    <t>Q3(2세대) - 35 TDI</t>
  </si>
  <si>
    <t>Q3(2세대) - 35 TDI 콰트로 프리미엄</t>
  </si>
  <si>
    <t>Q3(2세대) - 35 TDI 프리미엄</t>
  </si>
  <si>
    <t>Q3(2세대) - 40 TFSI 콰트로</t>
  </si>
  <si>
    <t>Q3(2세대) - 40 TFSI 콰트로 프리미엄</t>
  </si>
  <si>
    <t>Q3(2세대) - 스포트백 35 TDI</t>
  </si>
  <si>
    <t>Q3(2세대) - 스포트백 35 TDI 콰트로 프리미엄</t>
  </si>
  <si>
    <t>Q3(2세대) - 스포트백 35 TDI 프리미엄</t>
  </si>
  <si>
    <t>Q3(2세대) - 스포트백 40 TFSI 콰트로</t>
  </si>
  <si>
    <t>Q3(2세대) - 스포트백 40 TFSI 콰트로 프리미엄</t>
  </si>
  <si>
    <t>Q3(2세대)_24MY - 40 TFSI 콰트로</t>
  </si>
  <si>
    <t>Q3(2세대)_24MY - 40 TFSI 콰트로 프리미엄</t>
  </si>
  <si>
    <t>Q3(2세대)_24MY - 스포트백 40 TFSI 콰트로</t>
  </si>
  <si>
    <t>Q3(2세대)_24MY - 스포트백 40 TFSI 콰트로 프리미엄</t>
  </si>
  <si>
    <t>Q4 e-트론 - 40</t>
  </si>
  <si>
    <t>Q4 e-트론 - 40 프리미엄</t>
  </si>
  <si>
    <t>Q4 e-트론 - 스포트백 40</t>
  </si>
  <si>
    <t>Q4 e-트론 - 스포트백 40 프리미엄</t>
  </si>
  <si>
    <t>Q5(2세대) - 40 TDI 콰트로</t>
  </si>
  <si>
    <t>Q5(2세대) - 40 TDI 콰트로 프리미엄</t>
  </si>
  <si>
    <t>Q5(2세대) - 45 TFSI 콰트로</t>
  </si>
  <si>
    <t>Q5(2세대) - 45 TFSI 콰트로 프리미엄</t>
  </si>
  <si>
    <t>Q5(2세대) - 스포트백 40 TDI 콰트로</t>
  </si>
  <si>
    <t>Q5(2세대) - 스포트백 40 TDI 콰트로 프리미엄</t>
  </si>
  <si>
    <t>Q5(2세대) - 스포트백 45 TFSI 콰트로</t>
  </si>
  <si>
    <t>Q5(2세대) - 스포트백 45 TFSI 콰트로 프리미엄</t>
  </si>
  <si>
    <t>Q7(2세대) - 45 TDI 콰트로</t>
  </si>
  <si>
    <t>Q7(2세대) - 45 TDI 콰트로 프리미엄</t>
  </si>
  <si>
    <t>Q7(2세대) - 50 TDI 콰트로 프리미엄</t>
  </si>
  <si>
    <t>Q7(2세대) - 55 TFSI 콰트로 프리미엄</t>
  </si>
  <si>
    <t>Q8 - 45 TDI 콰트로</t>
  </si>
  <si>
    <t>Q8 - 45 TDI 콰트로 프리미엄</t>
  </si>
  <si>
    <t>Q8 - 50 TDI 콰트로 프리미엄</t>
  </si>
  <si>
    <t>Q8 - 55 TFSI 콰트로 프리미엄</t>
  </si>
  <si>
    <t>RS e-트론 GT - 콰트로</t>
  </si>
  <si>
    <t>RS3(4세대) - 2.5 TFSI</t>
  </si>
  <si>
    <t>RS5(2세대) - 스포트백</t>
  </si>
  <si>
    <t>RS6(8세대) - 아반트</t>
  </si>
  <si>
    <t>RS6(8세대) - 아반트 퍼포먼스</t>
  </si>
  <si>
    <t>RS7(2세대) - 스포트백</t>
  </si>
  <si>
    <t>RS7(2세대) - 퍼포먼스</t>
  </si>
  <si>
    <t>RSQ8 - 4</t>
  </si>
  <si>
    <t>S3(4세대) - 세단 2.0 TFSI</t>
  </si>
  <si>
    <t>S4(5세대) - 3.0 TFSI</t>
  </si>
  <si>
    <t>S5(2세대) - TFSI 쿠페</t>
  </si>
  <si>
    <t>S6(8세대) - TDI 콰트로</t>
  </si>
  <si>
    <t>S7(2세대) - 3.0 TDI</t>
  </si>
  <si>
    <t>S8(4세대) - L TFSI</t>
  </si>
  <si>
    <t>SQ5(2세대) - TFSI</t>
  </si>
  <si>
    <t>SQ5(2세대) - 스포트백 TFSI</t>
  </si>
  <si>
    <t>SQ7 - TFSI</t>
  </si>
  <si>
    <t>Land Rover</t>
  </si>
  <si>
    <t>디스커버리 - D 250 S</t>
  </si>
  <si>
    <t>디스커버리 - D 250 SE</t>
  </si>
  <si>
    <t>디스커버리 - D 300 R-다이내믹 HSE</t>
  </si>
  <si>
    <t>디스커버리 - P 300 SE</t>
  </si>
  <si>
    <t>디스커버리 - P 360 R-다이내믹 SE</t>
  </si>
  <si>
    <t>디스커버리 스포츠 - P250 S</t>
  </si>
  <si>
    <t>디스커버리 스포츠 - P250 SE</t>
  </si>
  <si>
    <t>디스커버리 스포츠_24MY - P250 S</t>
  </si>
  <si>
    <t>디스커버리 스포츠_24MY - P250 다이내믹 SE</t>
  </si>
  <si>
    <t>디펜더 - 110 D250 SE</t>
  </si>
  <si>
    <t>디펜더 - 110 D300 75주년 에디션</t>
  </si>
  <si>
    <t>디펜더 - 110 D300 HSE</t>
  </si>
  <si>
    <t>디펜더 - 110 P300 X-다이내믹 SE</t>
  </si>
  <si>
    <t>디펜더 - 110 P400 X</t>
  </si>
  <si>
    <t>디펜더 - 130 D300 X-다이내믹 HSE</t>
  </si>
  <si>
    <t>디펜더 - 130 P400 X-다이내믹 HSE</t>
  </si>
  <si>
    <t>디펜더 - 90 D250 SE</t>
  </si>
  <si>
    <t>디펜더 - 90 D250 XS 에디션</t>
  </si>
  <si>
    <t>디펜더_24MY - 110 D250 SE</t>
  </si>
  <si>
    <t>디펜더_24MY - 110 D250 SE 카운티 에디션</t>
  </si>
  <si>
    <t>디펜더_24MY - 110 D300 X-다이내믹 HSE</t>
  </si>
  <si>
    <t>디펜더_24MY - 110 P300 X-다이내믹 SE</t>
  </si>
  <si>
    <t>디펜더_24MY - 110 P400 X</t>
  </si>
  <si>
    <t>디펜더_24MY - 130 D300 X-다이내믹 HSE</t>
  </si>
  <si>
    <t>디펜더_24MY - 130 P400 X-다이내믹 HSE</t>
  </si>
  <si>
    <t>디펜더_24MY - 130 P400 아웃바운드</t>
  </si>
  <si>
    <t>디펜더_24MY - 90 D250 XS 에디션</t>
  </si>
  <si>
    <t>디펜더_24MY - 90 P400 X</t>
  </si>
  <si>
    <t>레인지로버 벨라 - P250 R-다이내믹 SE</t>
  </si>
  <si>
    <t>레인지로버 벨라 - P250 리미티드 에디션</t>
  </si>
  <si>
    <t>레인지로버 벨라 - P400 R-다이내믹 HSE</t>
  </si>
  <si>
    <t>레인지로버 벨라 - P400 R-다이내믹 SE</t>
  </si>
  <si>
    <t>레인지로버 벨라_24MY - P250 다이내믹 SE</t>
  </si>
  <si>
    <t>레인지로버 벨라_24MY - P400 다이내믹 HSE</t>
  </si>
  <si>
    <t>레인지로버 벨라_24MY - P400 다이내믹 SE</t>
  </si>
  <si>
    <t>레인지로버 벨라_24MY - P400e 다이내믹 SE</t>
  </si>
  <si>
    <t>레인지로버 스포츠(3세대) - D300 다이내믹 HSE</t>
  </si>
  <si>
    <t>레인지로버 스포츠(3세대) - P360 다이내믹 HSE</t>
  </si>
  <si>
    <t>레인지로버 스포츠(3세대) - P360 다이내믹 SE</t>
  </si>
  <si>
    <t>레인지로버 스포츠(3세대) - P360 오토바이오그래피</t>
  </si>
  <si>
    <t>레인지로버 스포츠(3세대) - P550e 다이내믹 HSE</t>
  </si>
  <si>
    <t>레인지로버 이보크(2세대) - 2.0 P250 R-다이내믹 SE</t>
  </si>
  <si>
    <t>레인지로버 이보크(2세대) - 2.0 P250 S</t>
  </si>
  <si>
    <t>레인지로버(5세대) - D350 오토바이오그래피 LWB 5인승</t>
  </si>
  <si>
    <t>레인지로버(5세대) - P530 오토바이오그래피 LWB 5인승</t>
  </si>
  <si>
    <t>레인지로버(5세대) - P530 오토바이오그래피 LWB 7인승</t>
  </si>
  <si>
    <t>레인지로버(5세대) - P530 오토바이오그래피 SWB 5인승</t>
  </si>
  <si>
    <t>레인지로버(5세대) - P550e 오토바이오그래피 SWB 5인승</t>
  </si>
  <si>
    <t>레인지로버(5세대) - P615 SV LWB 4인승</t>
  </si>
  <si>
    <t>C40 리차지 - 트윈 얼티메이트</t>
  </si>
  <si>
    <t>S60(3세대) - B5 얼티메이트 브라이트</t>
  </si>
  <si>
    <t>S90 - B5 얼티메이트 브라이트</t>
  </si>
  <si>
    <t>S90 - B5 플러스 브라이트</t>
  </si>
  <si>
    <t>S90 - B6 AWD 얼티메이트 브라이트</t>
  </si>
  <si>
    <t>S90 - T8 AWD 얼티메이트 브라이트</t>
  </si>
  <si>
    <t>V60 크로스 컨트리(2세대) - B5 AWD 얼티메이트</t>
  </si>
  <si>
    <t>V60 크로스 컨트리(2세대) - B5 AWD 플러스</t>
  </si>
  <si>
    <t>V90 크로스 컨트리 - B5 AWD 얼티메이트</t>
  </si>
  <si>
    <t>V90 크로스 컨트리 - B5 AWD 플러스</t>
  </si>
  <si>
    <t>XC40 - B4 AWD 얼티메이트 브라이트</t>
  </si>
  <si>
    <t>XC40 - B4 AWD 플러스 브라이트</t>
  </si>
  <si>
    <t>XC40 리차지 - 트윈</t>
  </si>
  <si>
    <t>XC60(2세대) - B5 AWD 얼티메이트 브라이트</t>
  </si>
  <si>
    <t>XC60(2세대) - B5 AWD 플러스 브라이트</t>
  </si>
  <si>
    <t>XC60(2세대) - B6 AWD 얼티메이트 브라이트</t>
  </si>
  <si>
    <t>XC60(2세대) - T8 AWD 얼티메이트 브라이트</t>
  </si>
  <si>
    <t>XC90(2세대) - B6 AWD 얼티메이트 브라이트</t>
  </si>
  <si>
    <t>XC90(2세대) - B6 AWD 플러스 브라이트</t>
  </si>
  <si>
    <t>XC90(2세대) - T8 AWD 얼티메이트 브라이트</t>
  </si>
  <si>
    <t>ES(7세대) - 300h F 스포츠</t>
  </si>
  <si>
    <t>ES(7세대) - 300h F 스포츠 디자인 패키지</t>
  </si>
  <si>
    <t>ES(7세대) - 300h 럭셔리 플러스</t>
  </si>
  <si>
    <t>ES(7세대) - 300h 이그제큐티브</t>
  </si>
  <si>
    <t>LC - 500</t>
  </si>
  <si>
    <t>LC - 500 컨버터블</t>
  </si>
  <si>
    <t>LC - 500h</t>
  </si>
  <si>
    <t>LS(5세대) - LS 500 AWD 럭셔리</t>
  </si>
  <si>
    <t>LS(5세대) - LS 500 AWD 슈프림</t>
  </si>
  <si>
    <t>LS(5세대) - LS 500 AWD 플래티넘</t>
  </si>
  <si>
    <t>LS(5세대) - LS 500h AWD 럭셔리</t>
  </si>
  <si>
    <t>LS(5세대) - LS 500h AWD 플래티넘</t>
  </si>
  <si>
    <t>LS(5세대)_24MY - LS 500 AWD 럭셔리</t>
  </si>
  <si>
    <t>LS(5세대)_24MY - LS 500 AWD 슈프림</t>
  </si>
  <si>
    <t>LS(5세대)_24MY - LS 500 AWD 플래티넘</t>
  </si>
  <si>
    <t>LS(5세대)_24MY - LS 500h AWD 럭셔리</t>
  </si>
  <si>
    <t>LS(5세대)_24MY - LS 500h AWD 플래티넘</t>
  </si>
  <si>
    <t>NX(2세대) - 350h 럭셔리</t>
  </si>
  <si>
    <t>NX(2세대) - 350h 프리미엄</t>
  </si>
  <si>
    <t>NX(2세대) - 450h+ F 스포츠</t>
  </si>
  <si>
    <t>NX(2세대) - 450h+ 프리미엄</t>
  </si>
  <si>
    <t>RX(5세대) - 350h</t>
  </si>
  <si>
    <t>RX(5세대) - 450h+</t>
  </si>
  <si>
    <t>RX(5세대) - 500h</t>
  </si>
  <si>
    <t>RZ - 450e 럭셔리</t>
  </si>
  <si>
    <t>RZ - 450e 슈프림</t>
  </si>
  <si>
    <t>UX - 250h 2WD</t>
  </si>
  <si>
    <t>UX - 250h AWD</t>
  </si>
  <si>
    <t>UX - 250h F 스포츠</t>
  </si>
  <si>
    <t>GR 수프라(5세대) - 3</t>
  </si>
  <si>
    <t>GR86 - 스탠다드</t>
  </si>
  <si>
    <t>GR86 - 프리미엄</t>
  </si>
  <si>
    <t>RAV4(5세대) - 플러그인 하이브리드 XSE</t>
  </si>
  <si>
    <t>RAV4(5세대) - 하이브리드 2WD XLE</t>
  </si>
  <si>
    <t>RAV4(5세대) - 하이브리드 4WD LTD</t>
  </si>
  <si>
    <t>시에나(4세대) - 하이브리드 2WD</t>
  </si>
  <si>
    <t>시에나(4세대) - 하이브리드 AWD</t>
  </si>
  <si>
    <t>알파드(4세대) - 2.5 하이브리드</t>
  </si>
  <si>
    <t>캠리(8세대) - 하이브리드 LE</t>
  </si>
  <si>
    <t>캠리(8세대) - 하이브리드 XLE</t>
  </si>
  <si>
    <t>캠리(8세대) - 하이브리드 XSE</t>
  </si>
  <si>
    <t>크라운 - 2.4 듀얼 부스트 하이브리드</t>
  </si>
  <si>
    <t>크라운 - 2.5 하이브리드</t>
  </si>
  <si>
    <t>프리우스(5세대) - 플러그인 하이브리드 SE</t>
  </si>
  <si>
    <t>프리우스(5세대) - 플러그인 하이브리드 XSE</t>
  </si>
  <si>
    <t>프리우스(5세대) - 하이브리드 LE</t>
  </si>
  <si>
    <t>프리우스(5세대) - 하이브리드 XLE</t>
  </si>
  <si>
    <t>하이랜더(4세대) - 리미티드</t>
  </si>
  <si>
    <t>하이랜더(4세대) - 플래티넘</t>
  </si>
  <si>
    <t>미니 일렉트릭 - 쿠퍼 SE 일렉트릭</t>
  </si>
  <si>
    <t>미니 컨버터블(3세대) - JCW</t>
  </si>
  <si>
    <t>미니 컨버터블(3세대) - 쿠퍼 S 클래식</t>
  </si>
  <si>
    <t>미니 컨버터블(3세대) - 쿠퍼 클래식</t>
  </si>
  <si>
    <t>미니 컨트리맨(2세대) - JCW 올포</t>
  </si>
  <si>
    <t>미니 컨트리맨(2세대) - 쿠퍼 S 언차티드 에디션</t>
  </si>
  <si>
    <t>미니 컨트리맨(2세대) - 쿠퍼 S 올포 클래식</t>
  </si>
  <si>
    <t>미니 컨트리맨(2세대) - 쿠퍼 S 올포 클래식 T1</t>
  </si>
  <si>
    <t>미니 컨트리맨(2세대) - 쿠퍼 S 하이랜드 에디션</t>
  </si>
  <si>
    <t>미니 컨트리맨(2세대) - 쿠퍼 언차티드 에디션</t>
  </si>
  <si>
    <t>미니 컨트리맨(2세대) - 쿠퍼 클래식</t>
  </si>
  <si>
    <t>미니 컨트리맨(2세대) - 쿠퍼 클래식 T1</t>
  </si>
  <si>
    <t>미니 컨트리맨(2세대) - 쿠퍼 하이랜드 에디션</t>
  </si>
  <si>
    <t>미니 클럽맨(2세대) - JCW 올포</t>
  </si>
  <si>
    <t>미니 클럽맨(2세대) - 쿠퍼 S 클래식</t>
  </si>
  <si>
    <t>미니 클럽맨(2세대) - 쿠퍼 S 파이널 에디션</t>
  </si>
  <si>
    <t>미니 클럽맨(2세대) - 쿠퍼 클래식</t>
  </si>
  <si>
    <t>미니 클럽맨(2세대) - 쿠퍼 파이널 에디션</t>
  </si>
  <si>
    <t>미니 해치(3세대) - JCW</t>
  </si>
  <si>
    <t>미니 해치(3세대) - 쿠퍼 S 5도어 메이필드 에디션</t>
  </si>
  <si>
    <t>미니 해치(3세대) - 쿠퍼 S 메이필드 에디션</t>
  </si>
  <si>
    <t>미니 해치(3세대) - 쿠퍼 S 클래식</t>
  </si>
  <si>
    <t>미니 해치(3세대) - 쿠퍼 S 클래식 5도어</t>
  </si>
  <si>
    <t>미니 해치(3세대) - 쿠퍼 S 클래식 T1</t>
  </si>
  <si>
    <t>미니 해치(3세대) - 쿠퍼 클래식</t>
  </si>
  <si>
    <t>미니 해치(3세대) - 쿠퍼 클래식 5도어</t>
  </si>
  <si>
    <t>미니 해치(3세대) - 쿠퍼 클래식 플러스</t>
  </si>
  <si>
    <t>미니 해치(3세대) - 쿠퍼 클래식 플러스 T1</t>
  </si>
  <si>
    <t>레인저(2세대) - 랩터</t>
  </si>
  <si>
    <t>레인저(2세대) - 와일드 트랙</t>
  </si>
  <si>
    <t>레인저(2세대) - 와일드트랙</t>
  </si>
  <si>
    <t>머스탱(6세대) - 2.3L 에코부스트 프리미엄 컨버터블</t>
  </si>
  <si>
    <t>머스탱(6세대) - 2.3L 에코부스트 프리미엄 쿠페</t>
  </si>
  <si>
    <t>머스탱(6세대) - 5.0L GT 프리미엄 컨버터블</t>
  </si>
  <si>
    <t>머스탱(6세대) - 5.0L GT 프리미엄 쿠페</t>
  </si>
  <si>
    <t>머스탱(7세대) - 2.3L 에코부스트 프리미엄 컨버터블</t>
  </si>
  <si>
    <t>머스탱(7세대) - 2.3L 에코부스트 프리미엄 쿠페</t>
  </si>
  <si>
    <t>머스탱(7세대) - 5.0L GT 프리미엄 컨버터블 스탠다드</t>
  </si>
  <si>
    <t>머스탱(7세대) - 5.0L GT 프리미엄 쿠페 스탠다드</t>
  </si>
  <si>
    <t>브롱코 - 아우터 뱅크스</t>
  </si>
  <si>
    <t>익스페디션(4세대) - 3.5</t>
  </si>
  <si>
    <t>익스플로러(6세대) - 2.3 리미티드</t>
  </si>
  <si>
    <t>익스플로러(6세대) - 3.0 플래티넘</t>
  </si>
  <si>
    <t>익스플로러(6세대) - 3.3 FHEV</t>
  </si>
  <si>
    <t>네비게이터(4세대) - 블랙 레이블</t>
  </si>
  <si>
    <t>노틸러스(2세대) - 리저브</t>
  </si>
  <si>
    <t>에비에이터(2세대) - 리저브</t>
  </si>
  <si>
    <t>에비에이터(2세대) - 블랙 레이블</t>
  </si>
  <si>
    <t>에비에이터(2세대) - 제트 패키지</t>
  </si>
  <si>
    <t>코세어 - 리저브</t>
  </si>
  <si>
    <t>그랜드 체로키(5세대) - L 써밋 리저브 3.6</t>
  </si>
  <si>
    <t>그랜드 체로키(5세대) - L 오버랜드 3.6</t>
  </si>
  <si>
    <t>그랜드 체로키(5세대) - 리미티드</t>
  </si>
  <si>
    <t>그랜드 체로키(5세대) - 리미티드 4xe</t>
  </si>
  <si>
    <t>그랜드 체로키(5세대) - 써밋 리저브 4xe</t>
  </si>
  <si>
    <t>그랜드 체로키(5세대) - 오버랜드</t>
  </si>
  <si>
    <t>글래디에이터 - 루비콘</t>
  </si>
  <si>
    <t>랭글러(4세대) - 루비콘 2-도어</t>
  </si>
  <si>
    <t>랭글러(4세대) - 루비콘 4-도어</t>
  </si>
  <si>
    <t>랭글러(4세대) - 루비콘 파워탑 4-도어</t>
  </si>
  <si>
    <t>랭글러(4세대) - 오버랜드 4xe</t>
  </si>
  <si>
    <t>랭글러(4세대) - 오버랜드 4-도어</t>
  </si>
  <si>
    <t>랭글러(4세대) - 오버랜드 파워탑 4xe</t>
  </si>
  <si>
    <t>랭글러(4세대) - 오버랜드 파워탑 4-도어</t>
  </si>
  <si>
    <t>랭글러(4세대)_24MY - 루비콘 2-도어 하드탑</t>
  </si>
  <si>
    <t>랭글러(4세대)_24MY - 루비콘 4-도어 파워탑</t>
  </si>
  <si>
    <t>랭글러(4세대)_24MY - 루비콘 4-도어 하드탑</t>
  </si>
  <si>
    <t>랭글러(4세대)_24MY - 사하라 4-도어 파워탑</t>
  </si>
  <si>
    <t>랭글러(4세대)_24MY - 사하라 4-도어 하드탑</t>
  </si>
  <si>
    <t>랭글러(4세대)_24MY - 스포츠 S 4-도어 하드탑</t>
  </si>
  <si>
    <t>레니게이드 - 리미티드 1.3 FWD</t>
  </si>
  <si>
    <t>408 - 1.2 퓨어테크 GT</t>
  </si>
  <si>
    <t>408 - 1.2 퓨어테크 알뤼르</t>
  </si>
  <si>
    <t>2008(2세대) - GT 라인 1.5 블루HDi</t>
  </si>
  <si>
    <t>2008(2세대) - GT 라인 일렉트릭</t>
  </si>
  <si>
    <t>2008(2세대) - 알뤼르 1.5 블루HDi</t>
  </si>
  <si>
    <t>2008(2세대) - 알뤼르 일렉트릭</t>
  </si>
  <si>
    <t>3008(2세대) - 1.2 퓨어테크 GT</t>
  </si>
  <si>
    <t>3008(2세대) - 1.2 퓨어테크 알뤼르</t>
  </si>
  <si>
    <t>3008(2세대) - 1.5 블루HDi GT</t>
  </si>
  <si>
    <t>308(3세대) - 1.5 블루HDi GT</t>
  </si>
  <si>
    <t>308(3세대) - 1.5 블루HDi 알뤼르</t>
  </si>
  <si>
    <t>408_24MY - 1.2 퓨어테크 GT</t>
  </si>
  <si>
    <t>408_24MY - 1.2 퓨어테크 알뤼르</t>
  </si>
  <si>
    <t>5008(2세대) - 1.2 퓨어테크 GT</t>
  </si>
  <si>
    <t>5008(2세대) - 1.5 블루HDi GT</t>
  </si>
  <si>
    <t>5008(2세대)_24MY - 1.2 퓨어테크 GT</t>
  </si>
  <si>
    <t>5008(2세대)_24MY - 1.2 퓨어테크 알뤼르</t>
  </si>
  <si>
    <t>5008(2세대)_24MY - 1.5 블루HDi GT</t>
  </si>
  <si>
    <t>508(2세대) - 1.5 블루HDi GT</t>
  </si>
  <si>
    <t>508(2세대) - 1.5 블루HDi GT 팩</t>
  </si>
  <si>
    <t>508(2세대) - 1.5 블루HDi 알뤼르</t>
  </si>
  <si>
    <t>CT5 - 스포츠</t>
  </si>
  <si>
    <t>CT5 - 프리미엄 럭셔리</t>
  </si>
  <si>
    <t>CT5-V 블랙윙 - 6.2</t>
  </si>
  <si>
    <t>XT4 - 스포츠</t>
  </si>
  <si>
    <t>XT5 - 스포츠</t>
  </si>
  <si>
    <t>XT5 - 프리미엄 럭셔리</t>
  </si>
  <si>
    <t>XT6 - 스포츠</t>
  </si>
  <si>
    <t>에스컬레이드(5세대) - 스포츠 플래티넘</t>
  </si>
  <si>
    <t>에스컬레이드(5세대) - 스포츠 플래티넘 ESV</t>
  </si>
  <si>
    <t>에스컬레이드(5세대) - 프리미엄 럭셔리 플래티넘</t>
  </si>
  <si>
    <t>에스컬레이드(5세대) - 프리미엄 럭셔리 플래티넘 ESV</t>
  </si>
  <si>
    <t>ID.4 - 프로</t>
  </si>
  <si>
    <t>ID.4 - 프로 라이트</t>
  </si>
  <si>
    <t>골프(8세대) - 2.0 TDI 프레스티지</t>
  </si>
  <si>
    <t>골프(8세대) - 2.0 TDI 프리미엄</t>
  </si>
  <si>
    <t>골프(8세대)_24MY - 2.0 GTI</t>
  </si>
  <si>
    <t>아테온 - 2.0 TDI R-라인 4모션</t>
  </si>
  <si>
    <t>아테온 - 2.0 TDI 프레스티지</t>
  </si>
  <si>
    <t>아테온 - 2.0 TDI 프레스티지 4모션</t>
  </si>
  <si>
    <t>제타(7세대) - 1.5 TSI 프레스티지</t>
  </si>
  <si>
    <t>제타(7세대) - 1.5 TSI 프리미엄</t>
  </si>
  <si>
    <t>투아렉(3세대) - 3.0 TDI R-라인</t>
  </si>
  <si>
    <t>투아렉(3세대) - 3.0 TDI R-라인 블랙 에디션</t>
  </si>
  <si>
    <t>투아렉(3세대) - 3.0 TDI 프레스티지</t>
  </si>
  <si>
    <t>투아렉(3세대) - 3.0 TDI 프리미엄</t>
  </si>
  <si>
    <t>티구안(2세대) - 2.0 TDI 4모션 프레스티지</t>
  </si>
  <si>
    <t>티구안(2세대) - 2.0 TDI R-라인 올스페이스</t>
  </si>
  <si>
    <t>티구안(2세대) - 2.0 TDI 프레스티지</t>
  </si>
  <si>
    <t>티구안(2세대) - 2.0 TDI 프레스티지 올스페이스</t>
  </si>
  <si>
    <t>티구안(2세대) - 2.0 TDI 프리미엄</t>
  </si>
  <si>
    <t>티구안(2세대) - 2.0 TDI 프리미엄 올스페이스</t>
  </si>
  <si>
    <t>티구안(2세대) - 2.0 TSI R-라인 올스페이스</t>
  </si>
  <si>
    <t>티구안(2세대) - 2.0 TSI 프레스티지 올스페이스</t>
  </si>
  <si>
    <t>벤테이가 - V8 S</t>
  </si>
  <si>
    <t>벤테이가 - V8 아주르</t>
  </si>
  <si>
    <t>벤테이가_24MY - EWB 뮬리너</t>
  </si>
  <si>
    <t>벤테이가_24MY - EWB 아주르</t>
  </si>
  <si>
    <t>벤테이가_24MY - EWB 퍼스트 에디션</t>
  </si>
  <si>
    <t>컨티넨탈(3세대) - GT V8 S</t>
  </si>
  <si>
    <t>컨티넨탈(3세대) - GT V8 뮬리너</t>
  </si>
  <si>
    <t>컨티넨탈(3세대) - GT V8 아주르</t>
  </si>
  <si>
    <t>플라잉스퍼(3세대) - V8 S</t>
  </si>
  <si>
    <t>플라잉스퍼(3세대) - V8 아주르</t>
  </si>
  <si>
    <t>DB11 - 볼란테</t>
  </si>
  <si>
    <t>DBS - 슈퍼레제라</t>
  </si>
  <si>
    <t>DBS - 슈퍼레제라 볼란테</t>
  </si>
  <si>
    <t>DBX - 4</t>
  </si>
  <si>
    <t>DBX - 707</t>
  </si>
  <si>
    <t>밴티지 - V8 쿠페</t>
  </si>
  <si>
    <t>720S - 4.0 스파이더</t>
  </si>
  <si>
    <t>GT - V8</t>
  </si>
  <si>
    <t>아투라 - 3.0 PHEV</t>
  </si>
  <si>
    <t>296 GTB - 3.0 PHEV</t>
  </si>
  <si>
    <t>296 GTS - 3.0 PHEV</t>
  </si>
  <si>
    <t>488 피스타 스파이더 - 3.9 스파이더</t>
  </si>
  <si>
    <t>812 GTS - V12 6.5</t>
  </si>
  <si>
    <t>812 슈퍼패스트 - V12 6.5</t>
  </si>
  <si>
    <t>F8 스파이더 - 3.9</t>
  </si>
  <si>
    <t>F8 트리뷰토 - 3.9</t>
  </si>
  <si>
    <t>SF - SF90 스파이더</t>
  </si>
  <si>
    <t>로마 - 3.9</t>
  </si>
  <si>
    <t>포르토피노 - 3.9</t>
  </si>
  <si>
    <t>아벤타도르 - LP740-4 S 로드스터</t>
  </si>
  <si>
    <t>아벤타도르 - LP770-4 SVJ 로드스터</t>
  </si>
  <si>
    <t>우라칸 - 에보</t>
  </si>
  <si>
    <t>우라칸 - 에보 RWD</t>
  </si>
  <si>
    <t>우라칸 - 에보 스파이더 RWD</t>
  </si>
  <si>
    <t>우라칸 - 테크니카</t>
  </si>
  <si>
    <t>우루스 - S</t>
  </si>
  <si>
    <t>우루스 - 퍼포만테</t>
  </si>
  <si>
    <t>고스트(2세대) - 블랙 배지</t>
  </si>
  <si>
    <t>고스트(2세대) - 스탠다드 휠 베이스</t>
  </si>
  <si>
    <t>고스트(2세대) - 익스텐디드 휠 베이스</t>
  </si>
  <si>
    <t>스펙터 - 2도어</t>
  </si>
  <si>
    <t>컬리넌 - V12</t>
  </si>
  <si>
    <t>컬리넌 - V12 블랙 배지</t>
  </si>
  <si>
    <t>팬텀 시리즈2(8세대) - V12 EWB</t>
  </si>
  <si>
    <t>팬텀 시리즈2(8세대) - V12 SWB</t>
  </si>
  <si>
    <t>MC20 - V6</t>
  </si>
  <si>
    <t>MC20 첼로 - V6</t>
  </si>
  <si>
    <t>그레칼레 - GT</t>
  </si>
  <si>
    <t>그레칼레 - 모데나</t>
  </si>
  <si>
    <t>그레칼레 - 트로페오</t>
  </si>
  <si>
    <t>기블리 - GT 하이브리드</t>
  </si>
  <si>
    <t>기블리 - 모데나 S Q4</t>
  </si>
  <si>
    <t>기블리 - 트로페오</t>
  </si>
  <si>
    <t>르반떼 - GT</t>
  </si>
  <si>
    <t>르반떼 - 모데나 S</t>
  </si>
  <si>
    <t>르반떼 - 트로페오</t>
  </si>
  <si>
    <t>CR-V(6세대) - 2WD 터보 EX-L</t>
  </si>
  <si>
    <t>CR-V(6세대) - 2WD 하이브리드 투어링</t>
  </si>
  <si>
    <t>CR-V(6세대) - 4WD 하이브리드 투어링</t>
  </si>
  <si>
    <t>어코드(11세대) - 터보</t>
  </si>
  <si>
    <t>어코드(11세대) - 하이브리드 투어링</t>
  </si>
  <si>
    <t>오딧세이(5세대) - 3.5</t>
  </si>
  <si>
    <t>파일럿(4세대) - 엘리트</t>
  </si>
  <si>
    <t>시에라 - 드날리</t>
  </si>
  <si>
    <t>시에라 - 드날리-X</t>
  </si>
  <si>
    <t>폴스타 2 - 롱 레인지 듀얼 모터</t>
  </si>
  <si>
    <t>폴스타 2 - 롱 레인지 싱글 모터</t>
  </si>
  <si>
    <t>모델 S - 스탠다드 레인지</t>
  </si>
  <si>
    <t>모델 S - 플레이드</t>
  </si>
  <si>
    <t>모델 X - 스탠다드 레인지</t>
  </si>
  <si>
    <t>모델 X - 플레이드</t>
  </si>
  <si>
    <t>모델 Y - RWD</t>
  </si>
  <si>
    <t>모델 Y - 롱 레인지</t>
  </si>
  <si>
    <t>모델 Y - 퍼포먼스</t>
  </si>
  <si>
    <t>CM추가
수수료
프로모션</t>
    <phoneticPr fontId="3" type="noConversion"/>
  </si>
  <si>
    <t>브랜드순서</t>
    <phoneticPr fontId="3" type="noConversion"/>
  </si>
  <si>
    <t>타겟구분</t>
    <phoneticPr fontId="3" type="noConversion"/>
  </si>
  <si>
    <t>타겟</t>
    <phoneticPr fontId="3" type="noConversion"/>
  </si>
  <si>
    <t>운용</t>
    <phoneticPr fontId="3" type="noConversion"/>
  </si>
  <si>
    <t>일반</t>
    <phoneticPr fontId="3" type="noConversion"/>
  </si>
  <si>
    <t>고</t>
    <phoneticPr fontId="3" type="noConversion"/>
  </si>
  <si>
    <t>금융</t>
    <phoneticPr fontId="3" type="noConversion"/>
  </si>
  <si>
    <t>오토론</t>
    <phoneticPr fontId="3" type="noConversion"/>
  </si>
  <si>
    <t>제네시스</t>
    <phoneticPr fontId="3" type="noConversion"/>
  </si>
  <si>
    <t>벤츠 G 클래스</t>
    <phoneticPr fontId="3" type="noConversion"/>
  </si>
  <si>
    <t>모델 3 - RWD</t>
    <phoneticPr fontId="3" type="noConversion"/>
  </si>
  <si>
    <t>모델 3 - 롱 레인지</t>
    <phoneticPr fontId="3" type="noConversion"/>
  </si>
  <si>
    <t>모델 3 - 퍼포먼스</t>
    <phoneticPr fontId="3" type="noConversion"/>
  </si>
  <si>
    <t>X1(3세대) - s드라이브18d x라인</t>
    <phoneticPr fontId="3" type="noConversion"/>
  </si>
  <si>
    <t>파나메라(3세대) - 4</t>
    <phoneticPr fontId="3" type="noConversion"/>
  </si>
  <si>
    <t>파나메라(3세대) - 터보 E-하이브리드</t>
    <phoneticPr fontId="3" type="noConversion"/>
  </si>
  <si>
    <t>경남자동차판매</t>
    <phoneticPr fontId="3" type="noConversion"/>
  </si>
  <si>
    <t>10,000KM</t>
  </si>
  <si>
    <t>20,000KM</t>
  </si>
  <si>
    <t>30,000KM</t>
  </si>
  <si>
    <t>레인지로버(5세대) - P635 SV Edition One Carbon Bronze</t>
    <phoneticPr fontId="3" type="noConversion"/>
  </si>
  <si>
    <t>레인지로버(5세대) - P635 SV Edition One Carbon Black</t>
    <phoneticPr fontId="3" type="noConversion"/>
  </si>
  <si>
    <t>레인지로버(5세대) - P635 SV Edition One Flux Silver</t>
    <phoneticPr fontId="3" type="noConversion"/>
  </si>
  <si>
    <t>레인지로버(5세대) - P615 SV LWB 5인승</t>
    <phoneticPr fontId="3" type="noConversion"/>
  </si>
  <si>
    <t>스투트가르트스포츠카</t>
    <phoneticPr fontId="3" type="noConversion"/>
  </si>
  <si>
    <t>S클래스(7세대)_24MY - AMG S 63 E 퍼포먼스</t>
    <phoneticPr fontId="3" type="noConversion"/>
  </si>
  <si>
    <t>C클래스(5세대)_24MY - C 200 AMG 라인</t>
    <phoneticPr fontId="3" type="noConversion"/>
  </si>
  <si>
    <t>C클래스(5세대)_24MY - C 200 아방가르드</t>
    <phoneticPr fontId="3" type="noConversion"/>
  </si>
  <si>
    <t>S</t>
    <phoneticPr fontId="3" type="noConversion"/>
  </si>
  <si>
    <t>A</t>
    <phoneticPr fontId="3" type="noConversion"/>
  </si>
  <si>
    <t>M</t>
    <phoneticPr fontId="3" type="noConversion"/>
  </si>
  <si>
    <t>N</t>
    <phoneticPr fontId="3" type="noConversion"/>
  </si>
  <si>
    <t>삼천리모터스</t>
    <phoneticPr fontId="3" type="noConversion"/>
  </si>
  <si>
    <t>CLE - CLE 200 카브리올레</t>
    <phoneticPr fontId="3" type="noConversion"/>
  </si>
  <si>
    <t>CLE - CLE 450 4매틱 카브리올레</t>
    <phoneticPr fontId="3" type="noConversion"/>
  </si>
  <si>
    <t>KCC오토</t>
    <phoneticPr fontId="3" type="noConversion"/>
  </si>
  <si>
    <t>벤츠</t>
    <phoneticPr fontId="3" type="noConversion"/>
  </si>
  <si>
    <t>KCC모터스</t>
    <phoneticPr fontId="3" type="noConversion"/>
  </si>
  <si>
    <t>혼다</t>
    <phoneticPr fontId="3" type="noConversion"/>
  </si>
  <si>
    <t>KCC네트웍스</t>
    <phoneticPr fontId="3" type="noConversion"/>
  </si>
  <si>
    <t>스텔란티스</t>
    <phoneticPr fontId="3" type="noConversion"/>
  </si>
  <si>
    <t>KCC모빌리티</t>
    <phoneticPr fontId="3" type="noConversion"/>
  </si>
  <si>
    <t>KCC오토모빌</t>
    <phoneticPr fontId="3" type="noConversion"/>
  </si>
  <si>
    <t>재규어랜드로버</t>
    <phoneticPr fontId="3" type="noConversion"/>
  </si>
  <si>
    <t>닛산</t>
    <phoneticPr fontId="3" type="noConversion"/>
  </si>
  <si>
    <t>카이엔(3세대) - E-하이브리드 쿠페</t>
    <phoneticPr fontId="3" type="noConversion"/>
  </si>
  <si>
    <t>카이엔(3세대) - E-하이브리드</t>
    <phoneticPr fontId="3" type="noConversion"/>
  </si>
  <si>
    <t>타겟(1)</t>
    <phoneticPr fontId="3" type="noConversion"/>
  </si>
  <si>
    <t>타겟(2)</t>
    <phoneticPr fontId="3" type="noConversion"/>
  </si>
  <si>
    <t>타겟(3)</t>
    <phoneticPr fontId="3" type="noConversion"/>
  </si>
  <si>
    <t>←제휴사를 확인해주세요</t>
    <phoneticPr fontId="3" type="noConversion"/>
  </si>
  <si>
    <t>견적 진행시 담당자 확인 필수!
이한빛 010-8300-8686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</si>
</sst>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#\ &quot;개&quot;&quot;월&quot;"/>
    <numFmt numFmtId="180" formatCode="0.0%"/>
    <numFmt numFmtId="181" formatCode="#,###\ \c\c"/>
    <numFmt numFmtId="182" formatCode="yyyymmdd\ /"/>
    <numFmt numFmtId="183" formatCode="&quot;( &quot;0%"/>
    <numFmt numFmtId="184" formatCode="&quot;/ &quot;0%\ &quot;)&quot;"/>
    <numFmt numFmtId="185" formatCode="0_);[Red]\(0\)"/>
    <numFmt numFmtId="186" formatCode="&quot;(&quot;&quot;)&quot;"/>
    <numFmt numFmtId="187" formatCode="#,##0&quot;KM&quot;"/>
    <numFmt numFmtId="188" formatCode="_-[$₩-412]* #,##0_-;\-[$₩-412]* #,##0_-;_-[$₩-412]* &quot;-&quot;??_-;_-@_-"/>
    <numFmt numFmtId="189" formatCode="0.000%"/>
    <numFmt numFmtId="190" formatCode="_-&quot;₩&quot;* #,##0_-;\-&quot;₩&quot;* #,##0_-;_-&quot;₩&quot;* &quot;-&quot;??_-;_-@_-"/>
    <numFmt numFmtId="191" formatCode="&quot;&quot;"/>
    <numFmt numFmtId="192" formatCode="_-* #,##0.0_-;\-* #,##0.0_-;_-* &quot;-&quot;_-;_-@_-"/>
    <numFmt numFmtId="193" formatCode="0.000000%"/>
    <numFmt numFmtId="194" formatCode="_-* #,##0_-;\-* #,##0_-;_-* &quot;-&quot;??_-;_-@_-"/>
  </numFmts>
  <fonts count="7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4" tint="0.5999938962981048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C00000"/>
      <name val="맑은 고딕"/>
      <family val="2"/>
      <charset val="129"/>
      <scheme val="minor"/>
    </font>
    <font>
      <b/>
      <sz val="10"/>
      <color theme="0" tint="-0.34998626667073579"/>
      <name val="맑은 고딕"/>
      <family val="3"/>
      <charset val="129"/>
      <scheme val="minor"/>
    </font>
    <font>
      <b/>
      <sz val="9"/>
      <color theme="3" tint="-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9"/>
      <color theme="5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0" tint="-0.499984740745262"/>
      <name val="맑은 고딕"/>
      <family val="3"/>
      <charset val="129"/>
      <scheme val="minor"/>
    </font>
    <font>
      <sz val="10"/>
      <color rgb="FFDCDCDC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u/>
      <sz val="11"/>
      <color rgb="FFFF0000"/>
      <name val="맑은 고딕"/>
      <family val="3"/>
      <charset val="129"/>
      <scheme val="minor"/>
    </font>
    <font>
      <b/>
      <u val="singleAccounting"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rgb="FF0061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rgb="FFFFFF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003D7F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color rgb="FF00B05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  <font>
      <b/>
      <sz val="9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D7F"/>
        <bgColor indexed="64"/>
      </patternFill>
    </fill>
    <fill>
      <patternFill patternType="solid">
        <fgColor rgb="FF3471B3"/>
        <bgColor indexed="64"/>
      </patternFill>
    </fill>
    <fill>
      <patternFill patternType="solid">
        <fgColor rgb="FF92C6EB"/>
        <bgColor indexed="64"/>
      </patternFill>
    </fill>
    <fill>
      <patternFill patternType="solid">
        <fgColor rgb="FFC7DFF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01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003D7F"/>
      </bottom>
      <diagonal/>
    </border>
    <border>
      <left/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003D7F"/>
      </bottom>
      <diagonal/>
    </border>
    <border>
      <left style="thin">
        <color rgb="FF92C6EB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003D7F"/>
      </top>
      <bottom style="thin">
        <color rgb="FF92C6EB"/>
      </bottom>
      <diagonal/>
    </border>
    <border>
      <left style="thin">
        <color rgb="FF92C6EB"/>
      </left>
      <right/>
      <top style="thin">
        <color rgb="FF003D7F"/>
      </top>
      <bottom style="thin">
        <color rgb="FF92C6EB"/>
      </bottom>
      <diagonal/>
    </border>
    <border>
      <left/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003D7F"/>
      </bottom>
      <diagonal/>
    </border>
    <border>
      <left style="thin">
        <color rgb="FF92C6EB"/>
      </left>
      <right/>
      <top style="thin">
        <color rgb="FF92C6EB"/>
      </top>
      <bottom style="thin">
        <color rgb="FF003D7F"/>
      </bottom>
      <diagonal/>
    </border>
    <border>
      <left/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 style="thin">
        <color rgb="FF92C6EB"/>
      </bottom>
      <diagonal/>
    </border>
    <border>
      <left style="thin">
        <color rgb="FF92C6EB"/>
      </left>
      <right/>
      <top style="thin">
        <color rgb="FF92C6EB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/>
      <diagonal/>
    </border>
    <border>
      <left/>
      <right/>
      <top style="thin">
        <color rgb="FF003D7F"/>
      </top>
      <bottom/>
      <diagonal/>
    </border>
    <border>
      <left/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/>
      <top/>
      <bottom/>
      <diagonal/>
    </border>
    <border>
      <left/>
      <right style="thin">
        <color rgb="FF003D7F"/>
      </right>
      <top/>
      <bottom/>
      <diagonal/>
    </border>
    <border>
      <left style="thin">
        <color rgb="FF003D7F"/>
      </left>
      <right/>
      <top/>
      <bottom style="thin">
        <color rgb="FF003D7F"/>
      </bottom>
      <diagonal/>
    </border>
    <border>
      <left/>
      <right/>
      <top/>
      <bottom style="thin">
        <color rgb="FF003D7F"/>
      </bottom>
      <diagonal/>
    </border>
    <border>
      <left/>
      <right style="thin">
        <color rgb="FF003D7F"/>
      </right>
      <top/>
      <bottom style="thin">
        <color rgb="FF003D7F"/>
      </bottom>
      <diagonal/>
    </border>
    <border>
      <left style="thin">
        <color rgb="FF003D7F"/>
      </left>
      <right/>
      <top style="thin">
        <color rgb="FF003D7F"/>
      </top>
      <bottom style="thin">
        <color rgb="FF003D7F"/>
      </bottom>
      <diagonal/>
    </border>
    <border>
      <left/>
      <right style="thin">
        <color rgb="FF003D7F"/>
      </right>
      <top style="thin">
        <color rgb="FF003D7F"/>
      </top>
      <bottom style="thin">
        <color rgb="FF003D7F"/>
      </bottom>
      <diagonal/>
    </border>
    <border>
      <left/>
      <right/>
      <top/>
      <bottom style="medium">
        <color rgb="FF003D7F"/>
      </bottom>
      <diagonal/>
    </border>
    <border>
      <left style="thin">
        <color rgb="FF92C6EB"/>
      </left>
      <right style="thin">
        <color rgb="FF92C6EB"/>
      </right>
      <top style="thin">
        <color rgb="FF92C6EB"/>
      </top>
      <bottom/>
      <diagonal/>
    </border>
    <border>
      <left style="thin">
        <color rgb="FF92C6EB"/>
      </left>
      <right style="thin">
        <color rgb="FF92C6EB"/>
      </right>
      <top/>
      <bottom style="thin">
        <color rgb="FF92C6EB"/>
      </bottom>
      <diagonal/>
    </border>
    <border>
      <left style="thin">
        <color rgb="FF660066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660066"/>
      </bottom>
      <diagonal/>
    </border>
    <border>
      <left style="thin">
        <color rgb="FF92C6EB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/>
      <diagonal/>
    </border>
    <border>
      <left style="thin">
        <color rgb="FF003D7F"/>
      </left>
      <right style="thin">
        <color rgb="FF003D7F"/>
      </right>
      <top/>
      <bottom/>
      <diagonal/>
    </border>
    <border>
      <left style="thin">
        <color rgb="FF003D7F"/>
      </left>
      <right style="thin">
        <color rgb="FF003D7F"/>
      </right>
      <top/>
      <bottom style="thin">
        <color rgb="FF003D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3D7F"/>
      </top>
      <bottom style="thin">
        <color rgb="FF92C6EB"/>
      </bottom>
      <diagonal/>
    </border>
    <border>
      <left style="medium">
        <color rgb="FF003D7F"/>
      </left>
      <right style="thin">
        <color rgb="FF003D7F"/>
      </right>
      <top style="medium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medium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thin">
        <color rgb="FF003D7F"/>
      </bottom>
      <diagonal/>
    </border>
    <border>
      <left style="thin">
        <color rgb="FF003D7F"/>
      </left>
      <right style="medium">
        <color rgb="FF003D7F"/>
      </right>
      <top style="thin">
        <color rgb="FF003D7F"/>
      </top>
      <bottom style="thin">
        <color rgb="FF003D7F"/>
      </bottom>
      <diagonal/>
    </border>
    <border>
      <left style="medium">
        <color rgb="FF003D7F"/>
      </left>
      <right style="thin">
        <color rgb="FF003D7F"/>
      </right>
      <top style="thin">
        <color rgb="FF003D7F"/>
      </top>
      <bottom style="medium">
        <color rgb="FF003D7F"/>
      </bottom>
      <diagonal/>
    </border>
    <border>
      <left/>
      <right/>
      <top style="thin">
        <color rgb="FF92C6EB"/>
      </top>
      <bottom style="thin">
        <color rgb="FF92C6EB"/>
      </bottom>
      <diagonal/>
    </border>
    <border>
      <left/>
      <right/>
      <top style="thin">
        <color rgb="FF92C6EB"/>
      </top>
      <bottom style="thin">
        <color rgb="FF003D7F"/>
      </bottom>
      <diagonal/>
    </border>
    <border>
      <left/>
      <right style="thin">
        <color rgb="FF92C6EB"/>
      </right>
      <top style="thin">
        <color rgb="FF003D7F"/>
      </top>
      <bottom/>
      <diagonal/>
    </border>
    <border>
      <left/>
      <right style="thin">
        <color rgb="FF92C6EB"/>
      </right>
      <top/>
      <bottom style="thin">
        <color rgb="FF003D7F"/>
      </bottom>
      <diagonal/>
    </border>
    <border>
      <left style="thin">
        <color rgb="FF92C6EB"/>
      </left>
      <right style="thin">
        <color rgb="FF92C6EB"/>
      </right>
      <top/>
      <bottom style="thin">
        <color rgb="FF003D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92C6EB"/>
      </left>
      <right/>
      <top/>
      <bottom style="thin">
        <color rgb="FF92C6EB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92C6EB"/>
      </right>
      <top/>
      <bottom style="thin">
        <color rgb="FF92C6EB"/>
      </bottom>
      <diagonal/>
    </border>
    <border>
      <left/>
      <right/>
      <top/>
      <bottom style="thin">
        <color rgb="FF92C6EB"/>
      </bottom>
      <diagonal/>
    </border>
    <border>
      <left/>
      <right style="thin">
        <color rgb="FF92C6EB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rgb="FF003D7F"/>
      </right>
      <top/>
      <bottom style="thin">
        <color indexed="64"/>
      </bottom>
      <diagonal/>
    </border>
    <border>
      <left style="thin">
        <color rgb="FF003D7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thin">
        <color rgb="FF003D7F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3D7F"/>
      </left>
      <right style="medium">
        <color indexed="64"/>
      </right>
      <top style="thin">
        <color rgb="FF003D7F"/>
      </top>
      <bottom style="medium">
        <color indexed="64"/>
      </bottom>
      <diagonal/>
    </border>
    <border>
      <left style="thin">
        <color theme="3"/>
      </left>
      <right/>
      <top style="thin">
        <color rgb="FF000000"/>
      </top>
      <bottom style="thin">
        <color theme="3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rgb="FF003D7F"/>
      </right>
      <top/>
      <bottom/>
      <diagonal/>
    </border>
    <border>
      <left/>
      <right style="thin">
        <color theme="3"/>
      </right>
      <top style="thin">
        <color rgb="FF000000"/>
      </top>
      <bottom style="thin">
        <color theme="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rgb="FF92C6EB"/>
      </left>
      <right/>
      <top style="thin">
        <color rgb="FF660066"/>
      </top>
      <bottom style="thin">
        <color rgb="FF92C6EB"/>
      </bottom>
      <diagonal/>
    </border>
    <border>
      <left/>
      <right style="thin">
        <color rgb="FF92C6EB"/>
      </right>
      <top style="thin">
        <color rgb="FF660066"/>
      </top>
      <bottom style="thin">
        <color rgb="FF92C6EB"/>
      </bottom>
      <diagonal/>
    </border>
    <border>
      <left/>
      <right/>
      <top style="thin">
        <color rgb="FF660066"/>
      </top>
      <bottom style="thin">
        <color rgb="FF92C6EB"/>
      </bottom>
      <diagonal/>
    </border>
    <border>
      <left style="thin">
        <color rgb="FF003D7F"/>
      </left>
      <right/>
      <top style="thin">
        <color rgb="FF003D7F"/>
      </top>
      <bottom style="thin">
        <color theme="4" tint="-0.24994659260841701"/>
      </bottom>
      <diagonal/>
    </border>
    <border>
      <left/>
      <right/>
      <top style="thin">
        <color rgb="FF003D7F"/>
      </top>
      <bottom style="thin">
        <color theme="4" tint="-0.24994659260841701"/>
      </bottom>
      <diagonal/>
    </border>
    <border>
      <left/>
      <right style="thin">
        <color rgb="FF003D7F"/>
      </right>
      <top style="thin">
        <color rgb="FF003D7F"/>
      </top>
      <bottom style="thin">
        <color theme="4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n">
        <color rgb="FF003D7F"/>
      </bottom>
      <diagonal/>
    </border>
    <border>
      <left style="thick">
        <color rgb="FFFF0000"/>
      </left>
      <right style="thick">
        <color rgb="FFFF0000"/>
      </right>
      <top style="thin">
        <color rgb="FF003D7F"/>
      </top>
      <bottom style="thick">
        <color rgb="FFFF0000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medium">
        <color auto="1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thin">
        <color rgb="FF003D7F"/>
      </right>
      <top style="medium">
        <color auto="1"/>
      </top>
      <bottom style="thin">
        <color rgb="FF003D7F"/>
      </bottom>
      <diagonal/>
    </border>
    <border>
      <left style="thin">
        <color rgb="FF003D7F"/>
      </left>
      <right style="medium">
        <color auto="1"/>
      </right>
      <top style="medium">
        <color auto="1"/>
      </top>
      <bottom style="thin">
        <color rgb="FF003D7F"/>
      </bottom>
      <diagonal/>
    </border>
    <border>
      <left style="medium">
        <color auto="1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003D7F"/>
      </left>
      <right style="thin">
        <color rgb="FF003D7F"/>
      </right>
      <top style="thin">
        <color rgb="FF003D7F"/>
      </top>
      <bottom style="medium">
        <color auto="1"/>
      </bottom>
      <diagonal/>
    </border>
    <border>
      <left style="thin">
        <color rgb="FF92C6EB"/>
      </left>
      <right style="thin">
        <color rgb="FF92C6EB"/>
      </right>
      <top style="thin">
        <color rgb="FF660066"/>
      </top>
      <bottom style="thin">
        <color rgb="FF003D7F"/>
      </bottom>
      <diagonal/>
    </border>
    <border>
      <left style="thin">
        <color rgb="FF92C6EB"/>
      </left>
      <right/>
      <top style="thin">
        <color rgb="FF660066"/>
      </top>
      <bottom style="thin">
        <color rgb="FF003D7F"/>
      </bottom>
      <diagonal/>
    </border>
    <border>
      <left/>
      <right/>
      <top style="thin">
        <color rgb="FF660066"/>
      </top>
      <bottom style="thin">
        <color rgb="FF003D7F"/>
      </bottom>
      <diagonal/>
    </border>
    <border>
      <left/>
      <right style="thin">
        <color rgb="FF92C6EB"/>
      </right>
      <top style="thin">
        <color rgb="FF660066"/>
      </top>
      <bottom style="thin">
        <color rgb="FF003D7F"/>
      </bottom>
      <diagonal/>
    </border>
    <border>
      <left/>
      <right/>
      <top style="medium">
        <color rgb="FF003D7F"/>
      </top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3D7F"/>
      </bottom>
      <diagonal/>
    </border>
    <border>
      <left style="medium">
        <color rgb="FFFF0000"/>
      </left>
      <right style="medium">
        <color rgb="FFFF0000"/>
      </right>
      <top style="thin">
        <color rgb="FF003D7F"/>
      </top>
      <bottom style="medium">
        <color rgb="FFFF0000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499984740745262"/>
      </right>
      <top style="medium">
        <color indexed="64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medium">
        <color auto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3"/>
      </right>
      <top/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5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178" fontId="13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3" fillId="0" borderId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5" fillId="35" borderId="0" applyNumberFormat="0" applyBorder="0" applyAlignment="0" applyProtection="0">
      <alignment vertical="center"/>
    </xf>
  </cellStyleXfs>
  <cellXfs count="9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41" xfId="0" applyFont="1" applyBorder="1" applyAlignment="1" applyProtection="1">
      <alignment horizontal="center" vertical="center"/>
      <protection hidden="1"/>
    </xf>
    <xf numFmtId="0" fontId="19" fillId="2" borderId="19" xfId="2" applyFont="1" applyFill="1" applyBorder="1" applyAlignment="1" applyProtection="1">
      <alignment horizontal="left" vertical="center"/>
      <protection hidden="1"/>
    </xf>
    <xf numFmtId="0" fontId="19" fillId="2" borderId="0" xfId="2" applyFont="1" applyFill="1" applyAlignment="1" applyProtection="1">
      <alignment horizontal="left" vertical="center"/>
      <protection hidden="1"/>
    </xf>
    <xf numFmtId="0" fontId="19" fillId="2" borderId="21" xfId="2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5" fillId="2" borderId="0" xfId="0" applyFont="1" applyFill="1" applyProtection="1">
      <alignment vertical="center"/>
      <protection hidden="1"/>
    </xf>
    <xf numFmtId="0" fontId="7" fillId="2" borderId="0" xfId="0" applyFont="1" applyFill="1" applyProtection="1">
      <alignment vertical="center"/>
      <protection hidden="1"/>
    </xf>
    <xf numFmtId="0" fontId="2" fillId="4" borderId="0" xfId="0" applyFont="1" applyFill="1" applyProtection="1">
      <alignment vertical="center"/>
      <protection hidden="1"/>
    </xf>
    <xf numFmtId="0" fontId="6" fillId="4" borderId="0" xfId="0" applyFont="1" applyFill="1" applyAlignment="1" applyProtection="1">
      <alignment horizontal="center" vertical="center"/>
      <protection hidden="1"/>
    </xf>
    <xf numFmtId="0" fontId="2" fillId="8" borderId="0" xfId="0" applyFont="1" applyFill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22" fillId="5" borderId="2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 applyProtection="1">
      <alignment horizontal="center" vertical="center"/>
      <protection hidden="1"/>
    </xf>
    <xf numFmtId="0" fontId="7" fillId="7" borderId="38" xfId="0" applyFont="1" applyFill="1" applyBorder="1" applyAlignment="1" applyProtection="1">
      <alignment horizontal="center" vertical="center"/>
      <protection hidden="1"/>
    </xf>
    <xf numFmtId="0" fontId="7" fillId="7" borderId="39" xfId="0" applyFont="1" applyFill="1" applyBorder="1" applyAlignment="1" applyProtection="1">
      <alignment horizontal="center" vertical="center"/>
      <protection hidden="1"/>
    </xf>
    <xf numFmtId="0" fontId="18" fillId="10" borderId="2" xfId="0" applyFont="1" applyFill="1" applyBorder="1" applyAlignment="1" applyProtection="1">
      <alignment horizontal="center" vertical="center"/>
      <protection hidden="1"/>
    </xf>
    <xf numFmtId="0" fontId="19" fillId="10" borderId="2" xfId="0" applyFont="1" applyFill="1" applyBorder="1" applyAlignment="1" applyProtection="1">
      <alignment horizontal="center" vertical="center" shrinkToFit="1"/>
      <protection hidden="1"/>
    </xf>
    <xf numFmtId="9" fontId="19" fillId="10" borderId="2" xfId="3" applyFont="1" applyFill="1" applyBorder="1" applyAlignment="1" applyProtection="1">
      <alignment horizontal="center" vertical="center"/>
      <protection hidden="1"/>
    </xf>
    <xf numFmtId="10" fontId="19" fillId="0" borderId="2" xfId="3" applyNumberFormat="1" applyFont="1" applyBorder="1" applyAlignment="1" applyProtection="1">
      <alignment horizontal="center" vertical="center"/>
      <protection hidden="1"/>
    </xf>
    <xf numFmtId="178" fontId="19" fillId="0" borderId="2" xfId="1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center"/>
      <protection hidden="1"/>
    </xf>
    <xf numFmtId="0" fontId="14" fillId="0" borderId="4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9" fontId="19" fillId="10" borderId="2" xfId="3" applyFont="1" applyFill="1" applyBorder="1" applyAlignment="1" applyProtection="1">
      <alignment horizontal="center" vertical="center" shrinkToFit="1"/>
      <protection hidden="1"/>
    </xf>
    <xf numFmtId="0" fontId="5" fillId="8" borderId="0" xfId="0" applyFont="1" applyFill="1" applyProtection="1">
      <alignment vertical="center"/>
      <protection hidden="1"/>
    </xf>
    <xf numFmtId="10" fontId="18" fillId="8" borderId="2" xfId="0" applyNumberFormat="1" applyFont="1" applyFill="1" applyBorder="1" applyAlignment="1" applyProtection="1">
      <alignment horizontal="center" vertical="center"/>
      <protection hidden="1"/>
    </xf>
    <xf numFmtId="0" fontId="19" fillId="8" borderId="2" xfId="0" applyFont="1" applyFill="1" applyBorder="1" applyAlignment="1" applyProtection="1">
      <alignment horizontal="center" vertical="center" shrinkToFit="1"/>
      <protection hidden="1"/>
    </xf>
    <xf numFmtId="178" fontId="19" fillId="8" borderId="2" xfId="5" applyFont="1" applyFill="1" applyBorder="1" applyAlignment="1" applyProtection="1">
      <alignment horizontal="center" vertical="center" shrinkToFit="1"/>
      <protection hidden="1"/>
    </xf>
    <xf numFmtId="10" fontId="19" fillId="8" borderId="2" xfId="3" applyNumberFormat="1" applyFont="1" applyFill="1" applyBorder="1" applyAlignment="1" applyProtection="1">
      <alignment horizontal="center" vertical="center"/>
      <protection hidden="1"/>
    </xf>
    <xf numFmtId="178" fontId="19" fillId="8" borderId="2" xfId="1" applyFont="1" applyFill="1" applyBorder="1" applyAlignment="1" applyProtection="1">
      <alignment horizontal="center" vertical="center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10" fontId="2" fillId="7" borderId="2" xfId="10" applyNumberFormat="1" applyFont="1" applyFill="1" applyBorder="1" applyProtection="1">
      <alignment vertical="center"/>
      <protection hidden="1"/>
    </xf>
    <xf numFmtId="178" fontId="2" fillId="7" borderId="2" xfId="1" applyFont="1" applyFill="1" applyBorder="1" applyProtection="1">
      <alignment vertical="center"/>
      <protection hidden="1"/>
    </xf>
    <xf numFmtId="0" fontId="2" fillId="2" borderId="17" xfId="0" applyFont="1" applyFill="1" applyBorder="1" applyProtection="1">
      <alignment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8" fillId="2" borderId="0" xfId="0" applyFont="1" applyFill="1" applyProtection="1">
      <alignment vertical="center"/>
      <protection hidden="1"/>
    </xf>
    <xf numFmtId="0" fontId="8" fillId="2" borderId="20" xfId="0" applyFont="1" applyFill="1" applyBorder="1" applyProtection="1">
      <alignment vertical="center"/>
      <protection hidden="1"/>
    </xf>
    <xf numFmtId="0" fontId="8" fillId="2" borderId="22" xfId="0" applyFont="1" applyFill="1" applyBorder="1" applyProtection="1">
      <alignment vertical="center"/>
      <protection hidden="1"/>
    </xf>
    <xf numFmtId="0" fontId="8" fillId="2" borderId="23" xfId="0" applyFont="1" applyFill="1" applyBorder="1" applyProtection="1">
      <alignment vertical="center"/>
      <protection hidden="1"/>
    </xf>
    <xf numFmtId="0" fontId="2" fillId="2" borderId="22" xfId="0" applyFont="1" applyFill="1" applyBorder="1" applyProtection="1">
      <alignment vertical="center"/>
      <protection hidden="1"/>
    </xf>
    <xf numFmtId="0" fontId="5" fillId="0" borderId="0" xfId="0" applyFont="1" applyProtection="1">
      <alignment vertical="center"/>
      <protection hidden="1"/>
    </xf>
    <xf numFmtId="0" fontId="8" fillId="2" borderId="58" xfId="0" applyFont="1" applyFill="1" applyBorder="1" applyProtection="1">
      <alignment vertical="center"/>
      <protection hidden="1"/>
    </xf>
    <xf numFmtId="0" fontId="19" fillId="2" borderId="58" xfId="2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 hidden="1"/>
    </xf>
    <xf numFmtId="0" fontId="2" fillId="2" borderId="0" xfId="0" applyFont="1" applyFill="1" applyProtection="1">
      <alignment vertical="center"/>
      <protection locked="0" hidden="1"/>
    </xf>
    <xf numFmtId="178" fontId="2" fillId="2" borderId="2" xfId="1" applyFont="1" applyFill="1" applyBorder="1" applyAlignment="1" applyProtection="1">
      <alignment vertical="center"/>
      <protection locked="0" hidden="1"/>
    </xf>
    <xf numFmtId="0" fontId="2" fillId="0" borderId="0" xfId="0" applyFont="1" applyProtection="1">
      <alignment vertical="center"/>
      <protection locked="0" hidden="1"/>
    </xf>
    <xf numFmtId="0" fontId="14" fillId="2" borderId="0" xfId="0" applyFont="1" applyFill="1" applyProtection="1">
      <alignment vertical="center"/>
      <protection hidden="1"/>
    </xf>
    <xf numFmtId="0" fontId="26" fillId="2" borderId="0" xfId="0" applyFont="1" applyFill="1" applyProtection="1">
      <alignment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2" borderId="52" xfId="0" applyFont="1" applyFill="1" applyBorder="1" applyAlignment="1" applyProtection="1">
      <alignment horizontal="center" vertical="center"/>
      <protection hidden="1"/>
    </xf>
    <xf numFmtId="0" fontId="7" fillId="7" borderId="24" xfId="0" applyFont="1" applyFill="1" applyBorder="1" applyAlignment="1" applyProtection="1">
      <alignment horizontal="center" vertical="center"/>
      <protection hidden="1"/>
    </xf>
    <xf numFmtId="0" fontId="7" fillId="7" borderId="52" xfId="0" applyFont="1" applyFill="1" applyBorder="1" applyAlignment="1" applyProtection="1">
      <alignment horizontal="center" vertical="center"/>
      <protection hidden="1"/>
    </xf>
    <xf numFmtId="0" fontId="7" fillId="7" borderId="2" xfId="0" applyFont="1" applyFill="1" applyBorder="1" applyAlignment="1">
      <alignment horizontal="center" vertical="center"/>
    </xf>
    <xf numFmtId="0" fontId="34" fillId="0" borderId="78" xfId="0" applyFont="1" applyBorder="1" applyAlignment="1" applyProtection="1">
      <alignment horizontal="center" vertical="center"/>
      <protection locked="0"/>
    </xf>
    <xf numFmtId="0" fontId="15" fillId="0" borderId="78" xfId="0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hidden="1"/>
    </xf>
    <xf numFmtId="10" fontId="5" fillId="2" borderId="52" xfId="0" applyNumberFormat="1" applyFont="1" applyFill="1" applyBorder="1" applyAlignment="1" applyProtection="1">
      <alignment horizontal="center" vertical="center"/>
      <protection hidden="1"/>
    </xf>
    <xf numFmtId="180" fontId="5" fillId="2" borderId="52" xfId="0" applyNumberFormat="1" applyFont="1" applyFill="1" applyBorder="1" applyAlignment="1" applyProtection="1">
      <alignment horizontal="center" vertical="center"/>
      <protection hidden="1"/>
    </xf>
    <xf numFmtId="186" fontId="6" fillId="4" borderId="0" xfId="0" applyNumberFormat="1" applyFont="1" applyFill="1" applyAlignment="1" applyProtection="1">
      <alignment horizontal="center" vertical="center"/>
      <protection hidden="1"/>
    </xf>
    <xf numFmtId="178" fontId="2" fillId="2" borderId="2" xfId="0" applyNumberFormat="1" applyFont="1" applyFill="1" applyBorder="1" applyProtection="1">
      <alignment vertical="center"/>
      <protection locked="0" hidden="1"/>
    </xf>
    <xf numFmtId="0" fontId="7" fillId="0" borderId="0" xfId="0" applyFont="1" applyProtection="1">
      <alignment vertical="center"/>
      <protection hidden="1"/>
    </xf>
    <xf numFmtId="0" fontId="2" fillId="0" borderId="0" xfId="0" applyFont="1" applyProtection="1">
      <alignment vertical="center"/>
      <protection hidden="1"/>
    </xf>
    <xf numFmtId="178" fontId="5" fillId="2" borderId="52" xfId="1" applyFont="1" applyFill="1" applyBorder="1" applyAlignment="1" applyProtection="1">
      <alignment horizontal="center" vertical="center"/>
      <protection hidden="1"/>
    </xf>
    <xf numFmtId="0" fontId="1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9" fontId="19" fillId="10" borderId="32" xfId="3" applyFont="1" applyFill="1" applyBorder="1" applyAlignment="1" applyProtection="1">
      <alignment horizontal="center" vertical="center" shrinkToFit="1"/>
      <protection hidden="1"/>
    </xf>
    <xf numFmtId="9" fontId="19" fillId="10" borderId="0" xfId="3" applyFont="1" applyFill="1" applyBorder="1" applyAlignment="1" applyProtection="1">
      <alignment horizontal="center" vertical="center" shrinkToFi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Protection="1">
      <alignment vertical="center"/>
      <protection hidden="1"/>
    </xf>
    <xf numFmtId="0" fontId="7" fillId="7" borderId="51" xfId="0" applyFont="1" applyFill="1" applyBorder="1" applyAlignment="1" applyProtection="1">
      <alignment horizontal="center" vertical="center"/>
      <protection hidden="1"/>
    </xf>
    <xf numFmtId="180" fontId="5" fillId="2" borderId="51" xfId="0" applyNumberFormat="1" applyFont="1" applyFill="1" applyBorder="1" applyAlignment="1" applyProtection="1">
      <alignment horizontal="center" vertical="center"/>
      <protection hidden="1"/>
    </xf>
    <xf numFmtId="0" fontId="5" fillId="2" borderId="51" xfId="0" applyFont="1" applyFill="1" applyBorder="1" applyAlignment="1" applyProtection="1">
      <alignment horizontal="center" vertical="center"/>
      <protection hidden="1"/>
    </xf>
    <xf numFmtId="0" fontId="7" fillId="7" borderId="48" xfId="0" applyFont="1" applyFill="1" applyBorder="1" applyAlignment="1" applyProtection="1">
      <alignment horizontal="center" vertical="center"/>
      <protection hidden="1"/>
    </xf>
    <xf numFmtId="0" fontId="7" fillId="7" borderId="49" xfId="0" applyFont="1" applyFill="1" applyBorder="1" applyAlignment="1" applyProtection="1">
      <alignment horizontal="center" vertical="center"/>
      <protection hidden="1"/>
    </xf>
    <xf numFmtId="0" fontId="7" fillId="7" borderId="82" xfId="0" applyFont="1" applyFill="1" applyBorder="1" applyAlignment="1" applyProtection="1">
      <alignment horizontal="center" vertical="center"/>
      <protection hidden="1"/>
    </xf>
    <xf numFmtId="0" fontId="5" fillId="2" borderId="83" xfId="0" applyFont="1" applyFill="1" applyBorder="1" applyAlignment="1" applyProtection="1">
      <alignment horizontal="center" vertical="center"/>
      <protection hidden="1"/>
    </xf>
    <xf numFmtId="178" fontId="5" fillId="2" borderId="53" xfId="1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0" fontId="2" fillId="2" borderId="2" xfId="10" applyNumberFormat="1" applyFont="1" applyFill="1" applyBorder="1" applyProtection="1">
      <alignment vertical="center"/>
      <protection hidden="1"/>
    </xf>
    <xf numFmtId="10" fontId="2" fillId="2" borderId="2" xfId="0" applyNumberFormat="1" applyFont="1" applyFill="1" applyBorder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18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7" borderId="2" xfId="0" applyFont="1" applyFill="1" applyBorder="1" applyAlignment="1" applyProtection="1">
      <alignment horizontal="center" vertical="center"/>
      <protection hidden="1"/>
    </xf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horizontal="right" vertical="center"/>
    </xf>
    <xf numFmtId="9" fontId="32" fillId="0" borderId="0" xfId="3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13" borderId="52" xfId="0" applyFont="1" applyFill="1" applyBorder="1" applyAlignment="1">
      <alignment horizontal="center" vertical="center"/>
    </xf>
    <xf numFmtId="0" fontId="36" fillId="15" borderId="52" xfId="0" applyFont="1" applyFill="1" applyBorder="1" applyAlignment="1">
      <alignment horizontal="center" vertical="center"/>
    </xf>
    <xf numFmtId="180" fontId="8" fillId="0" borderId="73" xfId="10" applyNumberFormat="1" applyFont="1" applyFill="1" applyBorder="1" applyAlignment="1">
      <alignment horizontal="center" vertical="center"/>
    </xf>
    <xf numFmtId="180" fontId="8" fillId="0" borderId="73" xfId="0" applyNumberFormat="1" applyFont="1" applyBorder="1" applyAlignment="1">
      <alignment horizontal="center" vertical="center"/>
    </xf>
    <xf numFmtId="0" fontId="8" fillId="0" borderId="76" xfId="14" applyFont="1" applyBorder="1" applyAlignment="1">
      <alignment horizontal="center" vertical="center"/>
    </xf>
    <xf numFmtId="180" fontId="8" fillId="0" borderId="76" xfId="10" applyNumberFormat="1" applyFont="1" applyFill="1" applyBorder="1" applyAlignment="1">
      <alignment horizontal="center" vertical="center"/>
    </xf>
    <xf numFmtId="180" fontId="8" fillId="0" borderId="76" xfId="0" applyNumberFormat="1" applyFont="1" applyBorder="1" applyAlignment="1">
      <alignment horizontal="center" vertical="center"/>
    </xf>
    <xf numFmtId="180" fontId="8" fillId="0" borderId="7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7" xfId="14" applyFont="1" applyBorder="1" applyAlignment="1">
      <alignment horizontal="center" vertical="center"/>
    </xf>
    <xf numFmtId="180" fontId="8" fillId="0" borderId="77" xfId="10" applyNumberFormat="1" applyFont="1" applyFill="1" applyBorder="1" applyAlignment="1">
      <alignment horizontal="center" vertical="center"/>
    </xf>
    <xf numFmtId="180" fontId="8" fillId="0" borderId="71" xfId="10" applyNumberFormat="1" applyFont="1" applyFill="1" applyBorder="1" applyAlignment="1">
      <alignment horizontal="center" vertical="center"/>
    </xf>
    <xf numFmtId="0" fontId="22" fillId="13" borderId="72" xfId="10" applyNumberFormat="1" applyFont="1" applyFill="1" applyBorder="1" applyAlignment="1">
      <alignment horizontal="center" vertical="center"/>
    </xf>
    <xf numFmtId="0" fontId="23" fillId="0" borderId="72" xfId="10" applyNumberFormat="1" applyFont="1" applyFill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7" fillId="6" borderId="32" xfId="0" applyFont="1" applyFill="1" applyBorder="1" applyAlignment="1" applyProtection="1">
      <alignment horizontal="center" vertical="center"/>
      <protection hidden="1"/>
    </xf>
    <xf numFmtId="178" fontId="30" fillId="7" borderId="32" xfId="1" applyFont="1" applyFill="1" applyBorder="1" applyAlignment="1" applyProtection="1">
      <alignment horizontal="center" vertical="center"/>
      <protection hidden="1"/>
    </xf>
    <xf numFmtId="180" fontId="2" fillId="7" borderId="2" xfId="10" applyNumberFormat="1" applyFont="1" applyFill="1" applyBorder="1" applyProtection="1">
      <alignment vertical="center"/>
      <protection hidden="1"/>
    </xf>
    <xf numFmtId="178" fontId="12" fillId="8" borderId="68" xfId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2" fillId="0" borderId="0" xfId="0" applyFont="1">
      <alignment vertical="center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0" fontId="16" fillId="5" borderId="2" xfId="0" applyFont="1" applyFill="1" applyBorder="1" applyProtection="1">
      <alignment vertical="center"/>
      <protection hidden="1"/>
    </xf>
    <xf numFmtId="0" fontId="21" fillId="0" borderId="0" xfId="0" applyFont="1" applyProtection="1">
      <alignment vertical="center"/>
      <protection hidden="1"/>
    </xf>
    <xf numFmtId="0" fontId="15" fillId="0" borderId="84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31" fillId="0" borderId="0" xfId="0" applyFont="1" applyProtection="1">
      <alignment vertical="center"/>
      <protection locked="0" hidden="1"/>
    </xf>
    <xf numFmtId="0" fontId="16" fillId="17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alignment vertical="center"/>
      <protection locked="0" hidden="1"/>
    </xf>
    <xf numFmtId="0" fontId="22" fillId="0" borderId="0" xfId="0" applyFont="1" applyAlignment="1" applyProtection="1">
      <alignment horizontal="center"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Protection="1">
      <alignment vertical="center"/>
      <protection locked="0" hidden="1"/>
    </xf>
    <xf numFmtId="0" fontId="5" fillId="2" borderId="19" xfId="0" applyFont="1" applyFill="1" applyBorder="1" applyProtection="1">
      <alignment vertical="center"/>
      <protection locked="0" hidden="1"/>
    </xf>
    <xf numFmtId="10" fontId="2" fillId="7" borderId="2" xfId="1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180" fontId="2" fillId="0" borderId="0" xfId="10" applyNumberFormat="1" applyFont="1" applyFill="1" applyBorder="1" applyAlignment="1" applyProtection="1">
      <alignment horizontal="center" vertical="center"/>
      <protection hidden="1"/>
    </xf>
    <xf numFmtId="178" fontId="2" fillId="2" borderId="0" xfId="1" applyFont="1" applyFill="1" applyProtection="1">
      <alignment vertical="center"/>
      <protection hidden="1"/>
    </xf>
    <xf numFmtId="0" fontId="23" fillId="0" borderId="17" xfId="0" applyFont="1" applyBorder="1" applyProtection="1">
      <alignment vertical="center"/>
      <protection hidden="1"/>
    </xf>
    <xf numFmtId="0" fontId="5" fillId="2" borderId="86" xfId="0" applyFont="1" applyFill="1" applyBorder="1" applyProtection="1">
      <alignment vertical="center"/>
      <protection hidden="1"/>
    </xf>
    <xf numFmtId="0" fontId="7" fillId="0" borderId="19" xfId="0" applyFont="1" applyBorder="1" applyAlignment="1" applyProtection="1">
      <alignment horizontal="center" vertical="center"/>
      <protection hidden="1"/>
    </xf>
    <xf numFmtId="0" fontId="5" fillId="0" borderId="87" xfId="0" applyFont="1" applyBorder="1" applyProtection="1">
      <alignment vertical="center"/>
      <protection hidden="1"/>
    </xf>
    <xf numFmtId="178" fontId="5" fillId="2" borderId="0" xfId="1" applyFont="1" applyFill="1" applyProtection="1">
      <alignment vertical="center"/>
      <protection hidden="1"/>
    </xf>
    <xf numFmtId="0" fontId="7" fillId="2" borderId="64" xfId="0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7" fillId="2" borderId="57" xfId="0" applyFont="1" applyFill="1" applyBorder="1" applyAlignment="1" applyProtection="1">
      <alignment horizontal="left" vertical="center"/>
      <protection hidden="1"/>
    </xf>
    <xf numFmtId="0" fontId="7" fillId="2" borderId="65" xfId="0" applyFont="1" applyFill="1" applyBorder="1" applyAlignment="1" applyProtection="1">
      <alignment horizontal="left" vertical="center"/>
      <protection hidden="1"/>
    </xf>
    <xf numFmtId="0" fontId="7" fillId="2" borderId="58" xfId="0" applyFont="1" applyFill="1" applyBorder="1" applyAlignment="1" applyProtection="1">
      <alignment horizontal="left" vertical="center"/>
      <protection hidden="1"/>
    </xf>
    <xf numFmtId="0" fontId="7" fillId="2" borderId="59" xfId="0" applyFont="1" applyFill="1" applyBorder="1" applyAlignment="1" applyProtection="1">
      <alignment horizontal="left" vertical="center"/>
      <protection hidden="1"/>
    </xf>
    <xf numFmtId="0" fontId="16" fillId="5" borderId="85" xfId="0" applyFont="1" applyFill="1" applyBorder="1" applyAlignment="1" applyProtection="1">
      <alignment horizontal="center" vertical="center"/>
      <protection hidden="1"/>
    </xf>
    <xf numFmtId="10" fontId="12" fillId="7" borderId="88" xfId="10" applyNumberFormat="1" applyFont="1" applyFill="1" applyBorder="1" applyAlignment="1" applyProtection="1">
      <alignment vertical="center"/>
      <protection hidden="1"/>
    </xf>
    <xf numFmtId="0" fontId="8" fillId="21" borderId="90" xfId="0" applyFont="1" applyFill="1" applyBorder="1" applyAlignment="1" applyProtection="1">
      <alignment horizontal="left" vertical="center"/>
      <protection locked="0"/>
    </xf>
    <xf numFmtId="0" fontId="8" fillId="21" borderId="91" xfId="0" applyFont="1" applyFill="1" applyBorder="1" applyAlignment="1" applyProtection="1">
      <alignment horizontal="left" vertical="center"/>
      <protection locked="0"/>
    </xf>
    <xf numFmtId="0" fontId="7" fillId="7" borderId="52" xfId="0" applyFont="1" applyFill="1" applyBorder="1" applyAlignment="1" applyProtection="1">
      <alignment horizontal="center" vertical="center"/>
      <protection locked="0" hidden="1"/>
    </xf>
    <xf numFmtId="0" fontId="2" fillId="2" borderId="52" xfId="1" applyNumberFormat="1" applyFont="1" applyFill="1" applyBorder="1" applyAlignment="1" applyProtection="1">
      <alignment horizontal="center" vertical="center"/>
      <protection locked="0" hidden="1"/>
    </xf>
    <xf numFmtId="183" fontId="7" fillId="0" borderId="0" xfId="10" applyNumberFormat="1" applyFont="1" applyFill="1" applyBorder="1" applyAlignment="1" applyProtection="1">
      <alignment vertical="center"/>
      <protection hidden="1"/>
    </xf>
    <xf numFmtId="184" fontId="7" fillId="0" borderId="0" xfId="10" applyNumberFormat="1" applyFont="1" applyFill="1" applyBorder="1" applyAlignment="1" applyProtection="1">
      <alignment vertical="center"/>
      <protection hidden="1"/>
    </xf>
    <xf numFmtId="0" fontId="8" fillId="21" borderId="36" xfId="0" applyFont="1" applyFill="1" applyBorder="1" applyAlignment="1" applyProtection="1">
      <alignment horizontal="left" vertical="center"/>
      <protection locked="0"/>
    </xf>
    <xf numFmtId="0" fontId="8" fillId="21" borderId="99" xfId="0" applyFont="1" applyFill="1" applyBorder="1" applyAlignment="1" applyProtection="1">
      <alignment horizontal="left" vertical="center"/>
      <protection locked="0"/>
    </xf>
    <xf numFmtId="0" fontId="22" fillId="24" borderId="0" xfId="0" applyFont="1" applyFill="1" applyAlignment="1" applyProtection="1">
      <alignment horizontal="center" vertical="center"/>
      <protection hidden="1"/>
    </xf>
    <xf numFmtId="178" fontId="5" fillId="2" borderId="0" xfId="1" applyFont="1" applyFill="1" applyBorder="1" applyProtection="1">
      <alignment vertical="center"/>
      <protection hidden="1"/>
    </xf>
    <xf numFmtId="0" fontId="16" fillId="5" borderId="24" xfId="0" applyFont="1" applyFill="1" applyBorder="1" applyAlignment="1" applyProtection="1">
      <alignment horizontal="center" vertical="center"/>
      <protection hidden="1"/>
    </xf>
    <xf numFmtId="0" fontId="16" fillId="5" borderId="2" xfId="0" applyFont="1" applyFill="1" applyBorder="1" applyAlignment="1" applyProtection="1">
      <alignment horizontal="center" vertical="center"/>
      <protection hidden="1"/>
    </xf>
    <xf numFmtId="10" fontId="41" fillId="0" borderId="0" xfId="0" applyNumberFormat="1" applyFont="1" applyAlignment="1">
      <alignment horizontal="center" vertical="center"/>
    </xf>
    <xf numFmtId="0" fontId="8" fillId="20" borderId="36" xfId="0" applyFont="1" applyFill="1" applyBorder="1" applyAlignment="1" applyProtection="1">
      <alignment horizontal="left" vertical="center"/>
      <protection locked="0"/>
    </xf>
    <xf numFmtId="185" fontId="42" fillId="0" borderId="79" xfId="10" applyNumberFormat="1" applyFont="1" applyFill="1" applyBorder="1" applyAlignment="1">
      <alignment horizontal="center" vertical="center"/>
    </xf>
    <xf numFmtId="185" fontId="42" fillId="0" borderId="0" xfId="10" applyNumberFormat="1" applyFont="1" applyFill="1" applyBorder="1" applyAlignment="1">
      <alignment horizontal="center" vertical="center"/>
    </xf>
    <xf numFmtId="0" fontId="8" fillId="26" borderId="36" xfId="0" applyFont="1" applyFill="1" applyBorder="1" applyAlignment="1" applyProtection="1">
      <alignment horizontal="left" vertical="center"/>
      <protection locked="0"/>
    </xf>
    <xf numFmtId="0" fontId="8" fillId="27" borderId="90" xfId="0" applyFont="1" applyFill="1" applyBorder="1" applyAlignment="1" applyProtection="1">
      <alignment horizontal="left" vertical="center"/>
      <protection locked="0"/>
    </xf>
    <xf numFmtId="0" fontId="8" fillId="27" borderId="36" xfId="0" applyFont="1" applyFill="1" applyBorder="1" applyAlignment="1" applyProtection="1">
      <alignment horizontal="left" vertical="center"/>
      <protection locked="0"/>
    </xf>
    <xf numFmtId="0" fontId="17" fillId="28" borderId="90" xfId="0" applyFont="1" applyFill="1" applyBorder="1" applyProtection="1">
      <alignment vertical="center"/>
      <protection locked="0"/>
    </xf>
    <xf numFmtId="0" fontId="17" fillId="28" borderId="36" xfId="0" applyFont="1" applyFill="1" applyBorder="1" applyProtection="1">
      <alignment vertical="center"/>
      <protection locked="0"/>
    </xf>
    <xf numFmtId="0" fontId="17" fillId="28" borderId="35" xfId="0" applyFont="1" applyFill="1" applyBorder="1" applyProtection="1">
      <alignment vertical="center"/>
      <protection locked="0"/>
    </xf>
    <xf numFmtId="0" fontId="8" fillId="20" borderId="91" xfId="0" applyFont="1" applyFill="1" applyBorder="1" applyAlignment="1" applyProtection="1">
      <alignment horizontal="left" vertical="center"/>
      <protection locked="0"/>
    </xf>
    <xf numFmtId="0" fontId="8" fillId="29" borderId="36" xfId="0" applyFont="1" applyFill="1" applyBorder="1" applyAlignment="1" applyProtection="1">
      <alignment horizontal="left" vertical="center"/>
      <protection locked="0"/>
    </xf>
    <xf numFmtId="0" fontId="8" fillId="22" borderId="90" xfId="0" applyFont="1" applyFill="1" applyBorder="1" applyAlignment="1" applyProtection="1">
      <alignment horizontal="left" vertical="center"/>
      <protection locked="0"/>
    </xf>
    <xf numFmtId="0" fontId="8" fillId="22" borderId="91" xfId="0" applyFont="1" applyFill="1" applyBorder="1" applyAlignment="1" applyProtection="1">
      <alignment horizontal="left" vertical="center"/>
      <protection locked="0"/>
    </xf>
    <xf numFmtId="0" fontId="8" fillId="30" borderId="36" xfId="0" applyFont="1" applyFill="1" applyBorder="1" applyAlignment="1" applyProtection="1">
      <alignment horizontal="left" vertical="center"/>
      <protection locked="0"/>
    </xf>
    <xf numFmtId="0" fontId="8" fillId="30" borderId="35" xfId="0" applyFont="1" applyFill="1" applyBorder="1" applyAlignment="1" applyProtection="1">
      <alignment horizontal="left" vertical="center"/>
      <protection locked="0"/>
    </xf>
    <xf numFmtId="0" fontId="8" fillId="0" borderId="90" xfId="0" applyFont="1" applyBorder="1" applyAlignment="1">
      <alignment horizontal="left" vertical="center"/>
    </xf>
    <xf numFmtId="0" fontId="8" fillId="0" borderId="91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14" borderId="91" xfId="0" applyFont="1" applyFill="1" applyBorder="1" applyAlignment="1" applyProtection="1">
      <alignment horizontal="left" vertical="center"/>
      <protection locked="0"/>
    </xf>
    <xf numFmtId="0" fontId="8" fillId="11" borderId="36" xfId="0" applyFont="1" applyFill="1" applyBorder="1" applyAlignment="1" applyProtection="1">
      <alignment horizontal="left" vertical="center"/>
      <protection locked="0"/>
    </xf>
    <xf numFmtId="0" fontId="8" fillId="31" borderId="36" xfId="0" applyFont="1" applyFill="1" applyBorder="1" applyAlignment="1" applyProtection="1">
      <alignment horizontal="left" vertical="center"/>
      <protection locked="0"/>
    </xf>
    <xf numFmtId="0" fontId="8" fillId="31" borderId="35" xfId="0" applyFont="1" applyFill="1" applyBorder="1" applyAlignment="1" applyProtection="1">
      <alignment horizontal="left" vertical="center"/>
      <protection locked="0"/>
    </xf>
    <xf numFmtId="0" fontId="8" fillId="32" borderId="90" xfId="0" applyFont="1" applyFill="1" applyBorder="1" applyAlignment="1" applyProtection="1">
      <alignment horizontal="left" vertical="center"/>
      <protection locked="0"/>
    </xf>
    <xf numFmtId="0" fontId="8" fillId="32" borderId="91" xfId="0" applyFont="1" applyFill="1" applyBorder="1" applyAlignment="1" applyProtection="1">
      <alignment horizontal="left" vertical="center"/>
      <protection locked="0"/>
    </xf>
    <xf numFmtId="0" fontId="8" fillId="28" borderId="90" xfId="0" applyFont="1" applyFill="1" applyBorder="1" applyAlignment="1" applyProtection="1">
      <alignment horizontal="left" vertical="center"/>
      <protection locked="0"/>
    </xf>
    <xf numFmtId="0" fontId="8" fillId="28" borderId="36" xfId="0" applyFont="1" applyFill="1" applyBorder="1" applyAlignment="1" applyProtection="1">
      <alignment horizontal="left" vertical="center"/>
      <protection locked="0"/>
    </xf>
    <xf numFmtId="0" fontId="8" fillId="33" borderId="36" xfId="0" applyFont="1" applyFill="1" applyBorder="1" applyAlignment="1" applyProtection="1">
      <alignment horizontal="left" vertical="center"/>
      <protection locked="0"/>
    </xf>
    <xf numFmtId="0" fontId="8" fillId="21" borderId="92" xfId="0" applyFont="1" applyFill="1" applyBorder="1" applyAlignment="1" applyProtection="1">
      <alignment horizontal="left" vertical="center"/>
      <protection locked="0"/>
    </xf>
    <xf numFmtId="0" fontId="8" fillId="34" borderId="90" xfId="0" applyFont="1" applyFill="1" applyBorder="1" applyAlignment="1" applyProtection="1">
      <alignment horizontal="left" vertical="center"/>
      <protection locked="0"/>
    </xf>
    <xf numFmtId="0" fontId="8" fillId="34" borderId="36" xfId="0" applyFont="1" applyFill="1" applyBorder="1" applyAlignment="1" applyProtection="1">
      <alignment horizontal="left" vertical="center"/>
      <protection locked="0"/>
    </xf>
    <xf numFmtId="0" fontId="17" fillId="20" borderId="90" xfId="0" applyFont="1" applyFill="1" applyBorder="1" applyProtection="1">
      <alignment vertical="center"/>
      <protection locked="0"/>
    </xf>
    <xf numFmtId="0" fontId="17" fillId="20" borderId="36" xfId="0" applyFont="1" applyFill="1" applyBorder="1" applyProtection="1">
      <alignment vertical="center"/>
      <protection locked="0"/>
    </xf>
    <xf numFmtId="0" fontId="8" fillId="0" borderId="92" xfId="0" applyFont="1" applyBorder="1">
      <alignment vertical="center"/>
    </xf>
    <xf numFmtId="0" fontId="23" fillId="0" borderId="101" xfId="14" applyFont="1" applyBorder="1" applyAlignment="1">
      <alignment horizontal="center" vertical="center"/>
    </xf>
    <xf numFmtId="0" fontId="23" fillId="0" borderId="102" xfId="14" applyFont="1" applyBorder="1" applyAlignment="1">
      <alignment horizontal="center" vertical="center"/>
    </xf>
    <xf numFmtId="0" fontId="23" fillId="0" borderId="103" xfId="14" applyFont="1" applyBorder="1" applyAlignment="1">
      <alignment horizontal="center" vertical="center"/>
    </xf>
    <xf numFmtId="0" fontId="23" fillId="0" borderId="104" xfId="14" applyFont="1" applyBorder="1" applyAlignment="1">
      <alignment horizontal="center" vertical="center"/>
    </xf>
    <xf numFmtId="0" fontId="5" fillId="2" borderId="83" xfId="0" applyFont="1" applyFill="1" applyBorder="1" applyAlignment="1" applyProtection="1">
      <alignment horizontal="center" vertical="center"/>
      <protection locked="0" hidden="1"/>
    </xf>
    <xf numFmtId="10" fontId="5" fillId="2" borderId="52" xfId="0" applyNumberFormat="1" applyFont="1" applyFill="1" applyBorder="1" applyAlignment="1" applyProtection="1">
      <alignment horizontal="center" vertical="center"/>
      <protection locked="0" hidden="1"/>
    </xf>
    <xf numFmtId="178" fontId="5" fillId="2" borderId="53" xfId="1" applyFont="1" applyFill="1" applyBorder="1" applyAlignment="1" applyProtection="1">
      <alignment horizontal="center" vertical="center"/>
      <protection locked="0" hidden="1"/>
    </xf>
    <xf numFmtId="0" fontId="5" fillId="0" borderId="19" xfId="0" applyFont="1" applyBorder="1" applyProtection="1">
      <alignment vertical="center"/>
      <protection hidden="1"/>
    </xf>
    <xf numFmtId="0" fontId="5" fillId="2" borderId="19" xfId="0" applyFont="1" applyFill="1" applyBorder="1" applyProtection="1">
      <alignment vertical="center"/>
      <protection hidden="1"/>
    </xf>
    <xf numFmtId="178" fontId="2" fillId="8" borderId="105" xfId="1" applyFont="1" applyFill="1" applyBorder="1" applyAlignment="1" applyProtection="1">
      <alignment horizontal="center" vertical="center"/>
      <protection hidden="1"/>
    </xf>
    <xf numFmtId="0" fontId="16" fillId="5" borderId="106" xfId="0" applyFont="1" applyFill="1" applyBorder="1" applyAlignment="1" applyProtection="1">
      <alignment horizontal="center" vertical="center"/>
      <protection hidden="1"/>
    </xf>
    <xf numFmtId="10" fontId="2" fillId="7" borderId="24" xfId="10" applyNumberFormat="1" applyFont="1" applyFill="1" applyBorder="1" applyProtection="1">
      <alignment vertical="center"/>
      <protection hidden="1"/>
    </xf>
    <xf numFmtId="10" fontId="2" fillId="7" borderId="107" xfId="10" applyNumberFormat="1" applyFont="1" applyFill="1" applyBorder="1" applyProtection="1">
      <alignment vertical="center"/>
      <protection hidden="1"/>
    </xf>
    <xf numFmtId="178" fontId="2" fillId="7" borderId="16" xfId="1" applyFont="1" applyFill="1" applyBorder="1" applyProtection="1">
      <alignment vertical="center"/>
      <protection hidden="1"/>
    </xf>
    <xf numFmtId="178" fontId="2" fillId="7" borderId="108" xfId="1" applyFont="1" applyFill="1" applyBorder="1" applyProtection="1">
      <alignment vertical="center"/>
      <protection hidden="1"/>
    </xf>
    <xf numFmtId="0" fontId="2" fillId="8" borderId="2" xfId="0" applyFont="1" applyFill="1" applyBorder="1" applyAlignment="1" applyProtection="1">
      <alignment horizontal="center" vertical="center"/>
      <protection hidden="1"/>
    </xf>
    <xf numFmtId="178" fontId="2" fillId="8" borderId="34" xfId="0" applyNumberFormat="1" applyFont="1" applyFill="1" applyBorder="1" applyProtection="1">
      <alignment vertical="center"/>
      <protection hidden="1"/>
    </xf>
    <xf numFmtId="178" fontId="2" fillId="8" borderId="2" xfId="0" applyNumberFormat="1" applyFont="1" applyFill="1" applyBorder="1" applyProtection="1">
      <alignment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20" fillId="11" borderId="52" xfId="0" applyFont="1" applyFill="1" applyBorder="1" applyAlignment="1" applyProtection="1">
      <alignment horizontal="center" vertical="center"/>
      <protection hidden="1"/>
    </xf>
    <xf numFmtId="176" fontId="7" fillId="8" borderId="52" xfId="0" applyNumberFormat="1" applyFont="1" applyFill="1" applyBorder="1" applyProtection="1">
      <alignment vertical="center"/>
      <protection hidden="1"/>
    </xf>
    <xf numFmtId="0" fontId="16" fillId="5" borderId="33" xfId="0" applyFont="1" applyFill="1" applyBorder="1" applyAlignment="1" applyProtection="1">
      <alignment horizontal="center" vertical="center"/>
      <protection hidden="1"/>
    </xf>
    <xf numFmtId="0" fontId="21" fillId="11" borderId="0" xfId="0" applyFont="1" applyFill="1" applyAlignment="1" applyProtection="1">
      <alignment horizontal="center" vertical="center"/>
      <protection hidden="1"/>
    </xf>
    <xf numFmtId="0" fontId="16" fillId="17" borderId="24" xfId="0" applyFont="1" applyFill="1" applyBorder="1" applyAlignment="1" applyProtection="1">
      <alignment horizontal="center" vertical="center"/>
      <protection hidden="1"/>
    </xf>
    <xf numFmtId="0" fontId="7" fillId="7" borderId="32" xfId="0" applyFont="1" applyFill="1" applyBorder="1" applyAlignment="1">
      <alignment horizontal="center" vertical="center"/>
    </xf>
    <xf numFmtId="9" fontId="19" fillId="10" borderId="0" xfId="3" applyFont="1" applyFill="1" applyBorder="1" applyAlignment="1" applyProtection="1">
      <alignment horizontal="center" vertical="center"/>
      <protection hidden="1"/>
    </xf>
    <xf numFmtId="178" fontId="2" fillId="2" borderId="110" xfId="1" applyFont="1" applyFill="1" applyBorder="1" applyAlignment="1" applyProtection="1">
      <alignment horizontal="center" vertical="center"/>
      <protection hidden="1"/>
    </xf>
    <xf numFmtId="0" fontId="16" fillId="0" borderId="110" xfId="0" applyFont="1" applyBorder="1" applyAlignment="1" applyProtection="1">
      <alignment horizontal="center" vertical="center"/>
      <protection hidden="1"/>
    </xf>
    <xf numFmtId="178" fontId="5" fillId="2" borderId="50" xfId="1" applyFont="1" applyFill="1" applyBorder="1" applyAlignment="1" applyProtection="1">
      <alignment horizontal="center" vertical="center"/>
      <protection hidden="1"/>
    </xf>
    <xf numFmtId="0" fontId="18" fillId="10" borderId="32" xfId="0" applyFont="1" applyFill="1" applyBorder="1" applyAlignment="1" applyProtection="1">
      <alignment horizontal="center" vertical="center"/>
      <protection hidden="1"/>
    </xf>
    <xf numFmtId="0" fontId="19" fillId="10" borderId="32" xfId="0" applyFont="1" applyFill="1" applyBorder="1" applyAlignment="1" applyProtection="1">
      <alignment horizontal="center" vertical="center" shrinkToFit="1"/>
      <protection hidden="1"/>
    </xf>
    <xf numFmtId="10" fontId="19" fillId="0" borderId="32" xfId="3" applyNumberFormat="1" applyFont="1" applyBorder="1" applyAlignment="1" applyProtection="1">
      <alignment horizontal="center" vertical="center"/>
      <protection hidden="1"/>
    </xf>
    <xf numFmtId="178" fontId="19" fillId="0" borderId="32" xfId="1" applyFont="1" applyBorder="1" applyAlignment="1" applyProtection="1">
      <alignment horizontal="center" vertical="center"/>
      <protection hidden="1"/>
    </xf>
    <xf numFmtId="10" fontId="18" fillId="10" borderId="34" xfId="0" applyNumberFormat="1" applyFont="1" applyFill="1" applyBorder="1" applyAlignment="1" applyProtection="1">
      <alignment horizontal="center" vertical="center"/>
      <protection hidden="1"/>
    </xf>
    <xf numFmtId="0" fontId="19" fillId="10" borderId="34" xfId="0" applyFont="1" applyFill="1" applyBorder="1" applyAlignment="1" applyProtection="1">
      <alignment horizontal="center" vertical="center" shrinkToFit="1"/>
      <protection hidden="1"/>
    </xf>
    <xf numFmtId="9" fontId="19" fillId="10" borderId="34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34" xfId="3" applyNumberFormat="1" applyFont="1" applyBorder="1" applyAlignment="1" applyProtection="1">
      <alignment horizontal="center" vertical="center"/>
      <protection hidden="1"/>
    </xf>
    <xf numFmtId="178" fontId="19" fillId="0" borderId="34" xfId="1" applyFont="1" applyBorder="1" applyAlignment="1" applyProtection="1">
      <alignment horizontal="center" vertical="center"/>
      <protection hidden="1"/>
    </xf>
    <xf numFmtId="0" fontId="18" fillId="10" borderId="111" xfId="0" applyFont="1" applyFill="1" applyBorder="1" applyAlignment="1" applyProtection="1">
      <alignment horizontal="center" vertical="center"/>
      <protection hidden="1"/>
    </xf>
    <xf numFmtId="0" fontId="19" fillId="10" borderId="112" xfId="0" applyFont="1" applyFill="1" applyBorder="1" applyAlignment="1" applyProtection="1">
      <alignment horizontal="center" vertical="center" shrinkToFit="1"/>
      <protection hidden="1"/>
    </xf>
    <xf numFmtId="9" fontId="19" fillId="10" borderId="112" xfId="3" applyFont="1" applyFill="1" applyBorder="1" applyAlignment="1" applyProtection="1">
      <alignment horizontal="center" vertical="center" shrinkToFit="1"/>
      <protection hidden="1"/>
    </xf>
    <xf numFmtId="10" fontId="19" fillId="0" borderId="112" xfId="3" applyNumberFormat="1" applyFont="1" applyBorder="1" applyAlignment="1" applyProtection="1">
      <alignment horizontal="center" vertical="center"/>
      <protection hidden="1"/>
    </xf>
    <xf numFmtId="178" fontId="19" fillId="0" borderId="113" xfId="1" applyFont="1" applyBorder="1" applyAlignment="1" applyProtection="1">
      <alignment horizontal="center" vertical="center"/>
      <protection hidden="1"/>
    </xf>
    <xf numFmtId="10" fontId="18" fillId="10" borderId="114" xfId="0" applyNumberFormat="1" applyFont="1" applyFill="1" applyBorder="1" applyAlignment="1" applyProtection="1">
      <alignment horizontal="center" vertical="center"/>
      <protection hidden="1"/>
    </xf>
    <xf numFmtId="0" fontId="19" fillId="10" borderId="115" xfId="0" applyFont="1" applyFill="1" applyBorder="1" applyAlignment="1" applyProtection="1">
      <alignment horizontal="center" vertical="center" shrinkToFit="1"/>
      <protection hidden="1"/>
    </xf>
    <xf numFmtId="9" fontId="19" fillId="10" borderId="115" xfId="0" applyNumberFormat="1" applyFont="1" applyFill="1" applyBorder="1" applyAlignment="1" applyProtection="1">
      <alignment horizontal="center" vertical="center" shrinkToFit="1"/>
      <protection hidden="1"/>
    </xf>
    <xf numFmtId="10" fontId="19" fillId="0" borderId="115" xfId="3" applyNumberFormat="1" applyFont="1" applyBorder="1" applyAlignment="1" applyProtection="1">
      <alignment horizontal="center" vertical="center"/>
      <protection hidden="1"/>
    </xf>
    <xf numFmtId="178" fontId="19" fillId="0" borderId="84" xfId="1" applyFont="1" applyBorder="1" applyAlignment="1" applyProtection="1">
      <alignment horizontal="center" vertical="center"/>
      <protection hidden="1"/>
    </xf>
    <xf numFmtId="0" fontId="16" fillId="0" borderId="0" xfId="0" applyFont="1" applyProtection="1">
      <alignment vertical="center"/>
      <protection hidden="1"/>
    </xf>
    <xf numFmtId="178" fontId="2" fillId="0" borderId="0" xfId="0" applyNumberFormat="1" applyFont="1" applyProtection="1">
      <alignment vertical="center"/>
      <protection hidden="1"/>
    </xf>
    <xf numFmtId="0" fontId="7" fillId="2" borderId="0" xfId="0" applyFont="1" applyFill="1" applyProtection="1">
      <alignment vertical="center"/>
      <protection locked="0" hidden="1"/>
    </xf>
    <xf numFmtId="9" fontId="2" fillId="7" borderId="2" xfId="10" applyFont="1" applyFill="1" applyBorder="1" applyProtection="1">
      <alignment vertical="center"/>
      <protection hidden="1"/>
    </xf>
    <xf numFmtId="3" fontId="27" fillId="0" borderId="0" xfId="0" applyNumberFormat="1" applyFont="1" applyAlignment="1" applyProtection="1">
      <alignment horizontal="center" vertical="center"/>
      <protection hidden="1"/>
    </xf>
    <xf numFmtId="0" fontId="15" fillId="0" borderId="52" xfId="0" applyFont="1" applyBorder="1" applyAlignment="1" applyProtection="1">
      <alignment horizontal="center" vertical="center"/>
      <protection hidden="1"/>
    </xf>
    <xf numFmtId="0" fontId="15" fillId="2" borderId="52" xfId="0" applyFont="1" applyFill="1" applyBorder="1" applyAlignment="1" applyProtection="1">
      <alignment horizontal="center" vertical="center"/>
      <protection hidden="1"/>
    </xf>
    <xf numFmtId="0" fontId="7" fillId="2" borderId="52" xfId="1" applyNumberFormat="1" applyFont="1" applyFill="1" applyBorder="1" applyAlignment="1" applyProtection="1">
      <alignment horizontal="center" vertical="center"/>
      <protection hidden="1"/>
    </xf>
    <xf numFmtId="0" fontId="16" fillId="17" borderId="68" xfId="0" applyFont="1" applyFill="1" applyBorder="1" applyAlignment="1" applyProtection="1">
      <alignment horizontal="center" vertical="center"/>
      <protection hidden="1"/>
    </xf>
    <xf numFmtId="0" fontId="25" fillId="0" borderId="0" xfId="0" applyFont="1" applyProtection="1">
      <alignment vertical="center"/>
      <protection hidden="1"/>
    </xf>
    <xf numFmtId="0" fontId="16" fillId="17" borderId="0" xfId="0" applyFont="1" applyFill="1" applyAlignment="1" applyProtection="1">
      <alignment horizontal="center" vertical="center"/>
      <protection hidden="1"/>
    </xf>
    <xf numFmtId="0" fontId="7" fillId="0" borderId="52" xfId="0" applyFont="1" applyBorder="1" applyAlignment="1" applyProtection="1">
      <alignment horizontal="center" vertical="center"/>
      <protection hidden="1"/>
    </xf>
    <xf numFmtId="0" fontId="2" fillId="0" borderId="52" xfId="0" applyFont="1" applyBorder="1" applyProtection="1">
      <alignment vertical="center"/>
      <protection hidden="1"/>
    </xf>
    <xf numFmtId="10" fontId="12" fillId="11" borderId="52" xfId="0" applyNumberFormat="1" applyFont="1" applyFill="1" applyBorder="1" applyProtection="1">
      <alignment vertical="center"/>
      <protection locked="0" hidden="1"/>
    </xf>
    <xf numFmtId="0" fontId="7" fillId="11" borderId="52" xfId="0" applyFont="1" applyFill="1" applyBorder="1" applyAlignment="1" applyProtection="1">
      <alignment horizontal="center" vertical="center"/>
      <protection locked="0" hidden="1"/>
    </xf>
    <xf numFmtId="0" fontId="7" fillId="2" borderId="26" xfId="0" applyFont="1" applyFill="1" applyBorder="1" applyProtection="1">
      <alignment vertical="center"/>
      <protection locked="0" hidden="1"/>
    </xf>
    <xf numFmtId="10" fontId="7" fillId="7" borderId="2" xfId="10" applyNumberFormat="1" applyFont="1" applyFill="1" applyBorder="1" applyAlignment="1" applyProtection="1">
      <alignment horizontal="center" vertical="center"/>
      <protection hidden="1"/>
    </xf>
    <xf numFmtId="10" fontId="23" fillId="0" borderId="0" xfId="10" applyNumberFormat="1" applyFont="1" applyAlignment="1">
      <alignment horizontal="center" vertical="center"/>
    </xf>
    <xf numFmtId="0" fontId="8" fillId="29" borderId="91" xfId="0" applyFont="1" applyFill="1" applyBorder="1" applyAlignment="1" applyProtection="1">
      <alignment horizontal="left" vertical="center"/>
      <protection locked="0"/>
    </xf>
    <xf numFmtId="0" fontId="8" fillId="31" borderId="91" xfId="0" applyFont="1" applyFill="1" applyBorder="1" applyAlignment="1" applyProtection="1">
      <alignment horizontal="left" vertical="center"/>
      <protection locked="0"/>
    </xf>
    <xf numFmtId="0" fontId="8" fillId="28" borderId="91" xfId="0" applyFont="1" applyFill="1" applyBorder="1" applyAlignment="1" applyProtection="1">
      <alignment horizontal="left" vertical="center"/>
      <protection locked="0"/>
    </xf>
    <xf numFmtId="192" fontId="2" fillId="2" borderId="0" xfId="0" applyNumberFormat="1" applyFont="1" applyFill="1" applyAlignment="1" applyProtection="1">
      <alignment vertical="center" readingOrder="1"/>
      <protection hidden="1"/>
    </xf>
    <xf numFmtId="182" fontId="2" fillId="2" borderId="0" xfId="0" applyNumberFormat="1" applyFont="1" applyFill="1" applyAlignment="1" applyProtection="1">
      <alignment vertical="top"/>
      <protection hidden="1"/>
    </xf>
    <xf numFmtId="0" fontId="18" fillId="2" borderId="52" xfId="0" applyFont="1" applyFill="1" applyBorder="1" applyAlignment="1">
      <alignment horizontal="center" vertical="center"/>
    </xf>
    <xf numFmtId="0" fontId="46" fillId="25" borderId="52" xfId="0" applyFont="1" applyFill="1" applyBorder="1" applyAlignment="1">
      <alignment horizontal="center" vertical="center"/>
    </xf>
    <xf numFmtId="185" fontId="22" fillId="25" borderId="60" xfId="10" applyNumberFormat="1" applyFont="1" applyFill="1" applyBorder="1" applyAlignment="1">
      <alignment horizontal="center" vertical="center"/>
    </xf>
    <xf numFmtId="185" fontId="18" fillId="2" borderId="60" xfId="10" applyNumberFormat="1" applyFont="1" applyFill="1" applyBorder="1" applyAlignment="1">
      <alignment horizontal="center" vertical="center"/>
    </xf>
    <xf numFmtId="180" fontId="38" fillId="0" borderId="73" xfId="10" applyNumberFormat="1" applyFont="1" applyBorder="1" applyAlignment="1">
      <alignment horizontal="center" vertical="center"/>
    </xf>
    <xf numFmtId="180" fontId="38" fillId="0" borderId="77" xfId="10" applyNumberFormat="1" applyFont="1" applyBorder="1" applyAlignment="1">
      <alignment horizontal="center" vertical="center"/>
    </xf>
    <xf numFmtId="0" fontId="5" fillId="2" borderId="120" xfId="0" applyFont="1" applyFill="1" applyBorder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78" fontId="2" fillId="0" borderId="17" xfId="0" applyNumberFormat="1" applyFont="1" applyBorder="1" applyProtection="1">
      <alignment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176" fontId="7" fillId="8" borderId="56" xfId="0" applyNumberFormat="1" applyFont="1" applyFill="1" applyBorder="1" applyProtection="1">
      <alignment vertical="center"/>
      <protection hidden="1"/>
    </xf>
    <xf numFmtId="176" fontId="44" fillId="8" borderId="0" xfId="0" applyNumberFormat="1" applyFont="1" applyFill="1" applyProtection="1">
      <alignment vertical="center"/>
      <protection hidden="1"/>
    </xf>
    <xf numFmtId="0" fontId="16" fillId="0" borderId="109" xfId="0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Protection="1">
      <alignment vertical="center"/>
      <protection hidden="1"/>
    </xf>
    <xf numFmtId="0" fontId="51" fillId="8" borderId="0" xfId="0" applyFont="1" applyFill="1" applyProtection="1">
      <alignment vertical="center"/>
      <protection hidden="1"/>
    </xf>
    <xf numFmtId="176" fontId="51" fillId="8" borderId="0" xfId="0" applyNumberFormat="1" applyFont="1" applyFill="1" applyProtection="1">
      <alignment vertical="center"/>
      <protection hidden="1"/>
    </xf>
    <xf numFmtId="176" fontId="2" fillId="0" borderId="0" xfId="0" applyNumberFormat="1" applyFont="1" applyAlignment="1" applyProtection="1">
      <alignment horizontal="center" vertical="center"/>
      <protection hidden="1"/>
    </xf>
    <xf numFmtId="176" fontId="2" fillId="2" borderId="0" xfId="0" applyNumberFormat="1" applyFont="1" applyFill="1" applyAlignment="1" applyProtection="1">
      <alignment horizontal="center" vertical="center"/>
      <protection hidden="1"/>
    </xf>
    <xf numFmtId="185" fontId="18" fillId="0" borderId="60" xfId="10" applyNumberFormat="1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53" fillId="25" borderId="52" xfId="0" applyFont="1" applyFill="1" applyBorder="1" applyAlignment="1">
      <alignment horizontal="center" vertical="center"/>
    </xf>
    <xf numFmtId="0" fontId="22" fillId="25" borderId="52" xfId="0" applyFont="1" applyFill="1" applyBorder="1" applyAlignment="1">
      <alignment horizontal="center" vertical="center"/>
    </xf>
    <xf numFmtId="0" fontId="8" fillId="33" borderId="91" xfId="0" applyFont="1" applyFill="1" applyBorder="1" applyAlignment="1" applyProtection="1">
      <alignment horizontal="left" vertical="center"/>
      <protection locked="0"/>
    </xf>
    <xf numFmtId="0" fontId="8" fillId="33" borderId="35" xfId="0" applyFont="1" applyFill="1" applyBorder="1" applyAlignment="1" applyProtection="1">
      <alignment horizontal="left" vertical="center"/>
      <protection locked="0"/>
    </xf>
    <xf numFmtId="185" fontId="22" fillId="25" borderId="52" xfId="10" applyNumberFormat="1" applyFont="1" applyFill="1" applyBorder="1" applyAlignment="1">
      <alignment horizontal="center" vertical="center"/>
    </xf>
    <xf numFmtId="180" fontId="38" fillId="0" borderId="77" xfId="10" applyNumberFormat="1" applyFont="1" applyFill="1" applyBorder="1" applyAlignment="1">
      <alignment horizontal="center" vertical="center"/>
    </xf>
    <xf numFmtId="180" fontId="38" fillId="0" borderId="76" xfId="10" applyNumberFormat="1" applyFont="1" applyFill="1" applyBorder="1" applyAlignment="1">
      <alignment horizontal="center" vertical="center"/>
    </xf>
    <xf numFmtId="180" fontId="38" fillId="0" borderId="60" xfId="10" applyNumberFormat="1" applyFont="1" applyFill="1" applyBorder="1" applyAlignment="1">
      <alignment horizontal="center" vertical="center"/>
    </xf>
    <xf numFmtId="189" fontId="2" fillId="7" borderId="2" xfId="10" applyNumberFormat="1" applyFont="1" applyFill="1" applyBorder="1" applyProtection="1">
      <alignment vertical="center"/>
      <protection hidden="1"/>
    </xf>
    <xf numFmtId="0" fontId="55" fillId="0" borderId="0" xfId="24" applyFill="1">
      <alignment vertical="center"/>
    </xf>
    <xf numFmtId="10" fontId="55" fillId="0" borderId="0" xfId="24" applyNumberFormat="1" applyFill="1" applyAlignment="1">
      <alignment horizontal="center" vertical="center"/>
    </xf>
    <xf numFmtId="0" fontId="19" fillId="27" borderId="36" xfId="24" applyFont="1" applyFill="1" applyBorder="1" applyAlignment="1" applyProtection="1">
      <alignment horizontal="left" vertical="center"/>
      <protection locked="0"/>
    </xf>
    <xf numFmtId="10" fontId="5" fillId="2" borderId="0" xfId="10" applyNumberFormat="1" applyFont="1" applyFill="1" applyProtection="1">
      <alignment vertical="center"/>
      <protection hidden="1"/>
    </xf>
    <xf numFmtId="0" fontId="8" fillId="20" borderId="35" xfId="0" applyFont="1" applyFill="1" applyBorder="1" applyAlignment="1" applyProtection="1">
      <alignment horizontal="left" vertical="center"/>
      <protection locked="0"/>
    </xf>
    <xf numFmtId="178" fontId="27" fillId="0" borderId="0" xfId="1" applyFont="1" applyFill="1">
      <alignment vertical="center"/>
    </xf>
    <xf numFmtId="178" fontId="0" fillId="0" borderId="0" xfId="1" applyFont="1" applyFill="1" applyBorder="1" applyAlignment="1">
      <alignment horizontal="right" vertical="center"/>
    </xf>
    <xf numFmtId="0" fontId="27" fillId="3" borderId="123" xfId="0" applyFont="1" applyFill="1" applyBorder="1" applyAlignment="1">
      <alignment horizontal="center" vertical="center" shrinkToFit="1"/>
    </xf>
    <xf numFmtId="178" fontId="27" fillId="3" borderId="123" xfId="1" applyFont="1" applyFill="1" applyBorder="1" applyAlignment="1">
      <alignment horizontal="center" vertical="center" wrapText="1" shrinkToFit="1"/>
    </xf>
    <xf numFmtId="178" fontId="27" fillId="11" borderId="123" xfId="1" applyFont="1" applyFill="1" applyBorder="1" applyAlignment="1">
      <alignment horizontal="center" vertical="center" wrapText="1" shrinkToFit="1"/>
    </xf>
    <xf numFmtId="49" fontId="0" fillId="0" borderId="124" xfId="0" applyNumberFormat="1" applyBorder="1" applyAlignment="1">
      <alignment horizontal="center" vertical="center" shrinkToFit="1"/>
    </xf>
    <xf numFmtId="0" fontId="0" fillId="0" borderId="124" xfId="0" applyBorder="1" applyAlignment="1">
      <alignment horizontal="center" vertical="center" shrinkToFit="1"/>
    </xf>
    <xf numFmtId="0" fontId="0" fillId="0" borderId="124" xfId="0" applyBorder="1" applyAlignment="1">
      <alignment horizontal="center" vertical="center"/>
    </xf>
    <xf numFmtId="178" fontId="27" fillId="0" borderId="124" xfId="1" applyFont="1" applyBorder="1" applyAlignment="1">
      <alignment horizontal="center" vertical="center" shrinkToFit="1"/>
    </xf>
    <xf numFmtId="178" fontId="27" fillId="11" borderId="124" xfId="1" applyFont="1" applyFill="1" applyBorder="1" applyAlignment="1">
      <alignment horizontal="center" vertical="center" shrinkToFit="1"/>
    </xf>
    <xf numFmtId="49" fontId="0" fillId="0" borderId="125" xfId="0" applyNumberFormat="1" applyBorder="1" applyAlignment="1">
      <alignment horizontal="center" vertical="center" shrinkToFit="1"/>
    </xf>
    <xf numFmtId="0" fontId="0" fillId="0" borderId="125" xfId="0" applyBorder="1" applyAlignment="1">
      <alignment horizontal="center" vertical="center"/>
    </xf>
    <xf numFmtId="178" fontId="27" fillId="0" borderId="125" xfId="1" applyFont="1" applyBorder="1" applyAlignment="1">
      <alignment horizontal="center" vertical="center" shrinkToFit="1"/>
    </xf>
    <xf numFmtId="178" fontId="27" fillId="11" borderId="125" xfId="1" applyFont="1" applyFill="1" applyBorder="1" applyAlignment="1">
      <alignment horizontal="center" vertical="center" shrinkToFit="1"/>
    </xf>
    <xf numFmtId="0" fontId="0" fillId="0" borderId="125" xfId="0" applyBorder="1" applyAlignment="1">
      <alignment horizontal="center" vertical="center" shrinkToFit="1"/>
    </xf>
    <xf numFmtId="178" fontId="0" fillId="0" borderId="0" xfId="1" applyFont="1" applyFill="1">
      <alignment vertical="center"/>
    </xf>
    <xf numFmtId="10" fontId="0" fillId="0" borderId="0" xfId="10" applyNumberFormat="1" applyFont="1" applyFill="1">
      <alignment vertical="center"/>
    </xf>
    <xf numFmtId="178" fontId="0" fillId="0" borderId="0" xfId="0" applyNumberFormat="1">
      <alignment vertical="center"/>
    </xf>
    <xf numFmtId="178" fontId="27" fillId="0" borderId="125" xfId="1" applyFont="1" applyFill="1" applyBorder="1">
      <alignment vertical="center"/>
    </xf>
    <xf numFmtId="0" fontId="0" fillId="0" borderId="125" xfId="0" applyBorder="1" applyAlignment="1">
      <alignment horizontal="center"/>
    </xf>
    <xf numFmtId="178" fontId="27" fillId="0" borderId="125" xfId="1" applyFont="1" applyFill="1" applyBorder="1" applyAlignment="1">
      <alignment horizontal="right"/>
    </xf>
    <xf numFmtId="0" fontId="26" fillId="0" borderId="125" xfId="0" applyFont="1" applyBorder="1" applyAlignment="1">
      <alignment horizontal="center" vertical="center" shrinkToFit="1"/>
    </xf>
    <xf numFmtId="194" fontId="57" fillId="0" borderId="125" xfId="0" applyNumberFormat="1" applyFont="1" applyBorder="1" applyAlignment="1">
      <alignment horizontal="center" vertical="center" shrinkToFit="1"/>
    </xf>
    <xf numFmtId="178" fontId="27" fillId="0" borderId="125" xfId="1" applyFont="1" applyBorder="1">
      <alignment vertical="center"/>
    </xf>
    <xf numFmtId="0" fontId="0" fillId="0" borderId="126" xfId="0" applyBorder="1" applyAlignment="1">
      <alignment horizontal="center" vertical="center" shrinkToFit="1"/>
    </xf>
    <xf numFmtId="0" fontId="0" fillId="0" borderId="126" xfId="0" applyBorder="1" applyAlignment="1">
      <alignment horizontal="center" vertical="center"/>
    </xf>
    <xf numFmtId="178" fontId="27" fillId="0" borderId="126" xfId="1" applyFont="1" applyFill="1" applyBorder="1">
      <alignment vertical="center"/>
    </xf>
    <xf numFmtId="178" fontId="27" fillId="11" borderId="126" xfId="1" applyFont="1" applyFill="1" applyBorder="1" applyAlignment="1">
      <alignment horizontal="center" vertical="center" shrinkToFit="1"/>
    </xf>
    <xf numFmtId="190" fontId="12" fillId="22" borderId="68" xfId="0" applyNumberFormat="1" applyFont="1" applyFill="1" applyBorder="1" applyAlignment="1" applyProtection="1">
      <alignment horizontal="center" vertical="center"/>
      <protection hidden="1"/>
    </xf>
    <xf numFmtId="178" fontId="37" fillId="2" borderId="0" xfId="1" applyFont="1" applyFill="1" applyProtection="1">
      <alignment vertical="center"/>
      <protection hidden="1"/>
    </xf>
    <xf numFmtId="178" fontId="7" fillId="19" borderId="0" xfId="0" applyNumberFormat="1" applyFont="1" applyFill="1" applyAlignment="1" applyProtection="1">
      <alignment horizontal="center" vertical="center"/>
      <protection hidden="1"/>
    </xf>
    <xf numFmtId="0" fontId="7" fillId="19" borderId="0" xfId="0" applyFont="1" applyFill="1" applyAlignment="1" applyProtection="1">
      <alignment horizontal="center" vertical="center"/>
      <protection hidden="1"/>
    </xf>
    <xf numFmtId="10" fontId="5" fillId="2" borderId="0" xfId="0" applyNumberFormat="1" applyFont="1" applyFill="1" applyAlignment="1" applyProtection="1">
      <alignment horizontal="center" vertical="center"/>
      <protection hidden="1"/>
    </xf>
    <xf numFmtId="0" fontId="54" fillId="27" borderId="36" xfId="0" applyFont="1" applyFill="1" applyBorder="1" applyAlignment="1" applyProtection="1">
      <alignment horizontal="left" vertical="center"/>
      <protection locked="0"/>
    </xf>
    <xf numFmtId="189" fontId="20" fillId="11" borderId="2" xfId="0" applyNumberFormat="1" applyFont="1" applyFill="1" applyBorder="1" applyProtection="1">
      <alignment vertical="center"/>
      <protection hidden="1"/>
    </xf>
    <xf numFmtId="0" fontId="8" fillId="14" borderId="90" xfId="0" applyFont="1" applyFill="1" applyBorder="1" applyAlignment="1" applyProtection="1">
      <alignment horizontal="left" vertical="center"/>
      <protection locked="0"/>
    </xf>
    <xf numFmtId="0" fontId="8" fillId="34" borderId="91" xfId="0" applyFont="1" applyFill="1" applyBorder="1" applyAlignment="1" applyProtection="1">
      <alignment horizontal="left" vertical="center"/>
      <protection locked="0"/>
    </xf>
    <xf numFmtId="0" fontId="20" fillId="24" borderId="127" xfId="0" applyFont="1" applyFill="1" applyBorder="1" applyAlignment="1" applyProtection="1">
      <alignment horizontal="center" vertical="center"/>
      <protection locked="0" hidden="1"/>
    </xf>
    <xf numFmtId="10" fontId="14" fillId="0" borderId="128" xfId="10" applyNumberFormat="1" applyFont="1" applyFill="1" applyBorder="1" applyAlignment="1" applyProtection="1">
      <alignment horizontal="center" vertical="center"/>
      <protection locked="0" hidden="1"/>
    </xf>
    <xf numFmtId="0" fontId="8" fillId="0" borderId="35" xfId="0" applyFont="1" applyBorder="1">
      <alignment vertical="center"/>
    </xf>
    <xf numFmtId="0" fontId="54" fillId="0" borderId="0" xfId="0" applyFont="1" applyAlignment="1">
      <alignment horizontal="center" vertical="center"/>
    </xf>
    <xf numFmtId="0" fontId="38" fillId="0" borderId="90" xfId="0" applyFont="1" applyBorder="1">
      <alignment vertical="center"/>
    </xf>
    <xf numFmtId="0" fontId="38" fillId="0" borderId="36" xfId="0" applyFont="1" applyBorder="1">
      <alignment vertical="center"/>
    </xf>
    <xf numFmtId="0" fontId="8" fillId="0" borderId="36" xfId="0" applyFont="1" applyBorder="1">
      <alignment vertical="center"/>
    </xf>
    <xf numFmtId="180" fontId="7" fillId="0" borderId="0" xfId="10" applyNumberFormat="1" applyFont="1" applyFill="1" applyBorder="1" applyAlignment="1" applyProtection="1">
      <alignment vertical="center"/>
      <protection hidden="1"/>
    </xf>
    <xf numFmtId="10" fontId="19" fillId="0" borderId="0" xfId="24" applyNumberFormat="1" applyFont="1" applyFill="1" applyBorder="1" applyAlignment="1" applyProtection="1">
      <alignment horizontal="center" vertical="center"/>
      <protection hidden="1"/>
    </xf>
    <xf numFmtId="180" fontId="17" fillId="26" borderId="123" xfId="3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8" fillId="0" borderId="0" xfId="14" applyFont="1" applyAlignment="1">
      <alignment horizontal="center" vertical="center"/>
    </xf>
    <xf numFmtId="180" fontId="8" fillId="0" borderId="0" xfId="10" applyNumberFormat="1" applyFont="1" applyFill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8" fillId="18" borderId="0" xfId="0" applyFont="1" applyFill="1">
      <alignment vertical="center"/>
    </xf>
    <xf numFmtId="0" fontId="60" fillId="0" borderId="0" xfId="0" applyFont="1">
      <alignment vertical="center"/>
    </xf>
    <xf numFmtId="0" fontId="57" fillId="0" borderId="137" xfId="0" applyFont="1" applyBorder="1">
      <alignment vertical="center"/>
    </xf>
    <xf numFmtId="0" fontId="26" fillId="0" borderId="137" xfId="0" applyFont="1" applyBorder="1">
      <alignment vertical="center"/>
    </xf>
    <xf numFmtId="0" fontId="5" fillId="0" borderId="137" xfId="0" applyFont="1" applyBorder="1">
      <alignment vertical="center"/>
    </xf>
    <xf numFmtId="10" fontId="17" fillId="0" borderId="0" xfId="3" applyNumberFormat="1" applyFont="1" applyFill="1" applyBorder="1" applyAlignment="1" applyProtection="1">
      <alignment horizontal="center" vertical="center"/>
      <protection hidden="1"/>
    </xf>
    <xf numFmtId="180" fontId="17" fillId="26" borderId="140" xfId="3" applyNumberFormat="1" applyFont="1" applyFill="1" applyBorder="1" applyAlignment="1" applyProtection="1">
      <alignment horizontal="center" vertical="center"/>
      <protection hidden="1"/>
    </xf>
    <xf numFmtId="0" fontId="8" fillId="0" borderId="130" xfId="0" applyFont="1" applyBorder="1" applyAlignment="1">
      <alignment horizontal="center" vertical="center"/>
    </xf>
    <xf numFmtId="180" fontId="17" fillId="26" borderId="123" xfId="10" applyNumberFormat="1" applyFont="1" applyFill="1" applyBorder="1" applyAlignment="1" applyProtection="1">
      <alignment horizontal="center" vertical="center"/>
      <protection hidden="1"/>
    </xf>
    <xf numFmtId="180" fontId="19" fillId="26" borderId="123" xfId="24" applyNumberFormat="1" applyFont="1" applyFill="1" applyBorder="1" applyAlignment="1" applyProtection="1">
      <alignment horizontal="center" vertical="center"/>
      <protection hidden="1"/>
    </xf>
    <xf numFmtId="180" fontId="19" fillId="26" borderId="123" xfId="10" applyNumberFormat="1" applyFont="1" applyFill="1" applyBorder="1" applyAlignment="1">
      <alignment horizontal="center" vertical="center"/>
    </xf>
    <xf numFmtId="180" fontId="40" fillId="26" borderId="123" xfId="10" applyNumberFormat="1" applyFont="1" applyFill="1" applyBorder="1" applyAlignment="1" applyProtection="1">
      <alignment horizontal="center" vertical="center"/>
      <protection hidden="1"/>
    </xf>
    <xf numFmtId="0" fontId="18" fillId="2" borderId="133" xfId="0" applyFont="1" applyFill="1" applyBorder="1" applyAlignment="1">
      <alignment horizontal="center" vertical="center"/>
    </xf>
    <xf numFmtId="180" fontId="23" fillId="20" borderId="72" xfId="0" applyNumberFormat="1" applyFont="1" applyFill="1" applyBorder="1" applyAlignment="1">
      <alignment horizontal="center" vertical="center"/>
    </xf>
    <xf numFmtId="180" fontId="23" fillId="20" borderId="56" xfId="10" applyNumberFormat="1" applyFont="1" applyFill="1" applyBorder="1" applyAlignment="1">
      <alignment horizontal="center" vertical="center"/>
    </xf>
    <xf numFmtId="180" fontId="23" fillId="20" borderId="73" xfId="0" applyNumberFormat="1" applyFont="1" applyFill="1" applyBorder="1" applyAlignment="1">
      <alignment horizontal="center" vertical="center"/>
    </xf>
    <xf numFmtId="180" fontId="23" fillId="20" borderId="73" xfId="10" applyNumberFormat="1" applyFont="1" applyFill="1" applyBorder="1" applyAlignment="1">
      <alignment horizontal="center" vertical="center"/>
    </xf>
    <xf numFmtId="180" fontId="23" fillId="20" borderId="76" xfId="10" applyNumberFormat="1" applyFont="1" applyFill="1" applyBorder="1" applyAlignment="1">
      <alignment horizontal="center" vertical="center"/>
    </xf>
    <xf numFmtId="180" fontId="23" fillId="20" borderId="60" xfId="10" applyNumberFormat="1" applyFont="1" applyFill="1" applyBorder="1" applyAlignment="1">
      <alignment horizontal="center" vertical="center"/>
    </xf>
    <xf numFmtId="180" fontId="23" fillId="34" borderId="72" xfId="10" applyNumberFormat="1" applyFont="1" applyFill="1" applyBorder="1" applyAlignment="1">
      <alignment horizontal="center" vertical="center"/>
    </xf>
    <xf numFmtId="180" fontId="23" fillId="34" borderId="72" xfId="0" applyNumberFormat="1" applyFont="1" applyFill="1" applyBorder="1" applyAlignment="1">
      <alignment horizontal="center" vertical="center"/>
    </xf>
    <xf numFmtId="180" fontId="23" fillId="34" borderId="73" xfId="10" applyNumberFormat="1" applyFont="1" applyFill="1" applyBorder="1" applyAlignment="1">
      <alignment horizontal="center" vertical="center"/>
    </xf>
    <xf numFmtId="180" fontId="23" fillId="34" borderId="73" xfId="0" applyNumberFormat="1" applyFont="1" applyFill="1" applyBorder="1" applyAlignment="1">
      <alignment horizontal="center" vertical="center"/>
    </xf>
    <xf numFmtId="0" fontId="23" fillId="0" borderId="72" xfId="14" applyFont="1" applyBorder="1" applyAlignment="1">
      <alignment horizontal="center" vertical="center"/>
    </xf>
    <xf numFmtId="0" fontId="23" fillId="0" borderId="73" xfId="14" applyFont="1" applyBorder="1" applyAlignment="1">
      <alignment horizontal="center" vertical="center"/>
    </xf>
    <xf numFmtId="9" fontId="19" fillId="26" borderId="123" xfId="10" applyFont="1" applyFill="1" applyBorder="1" applyAlignment="1">
      <alignment horizontal="center" vertical="center"/>
    </xf>
    <xf numFmtId="9" fontId="19" fillId="0" borderId="0" xfId="10" applyFont="1" applyFill="1" applyAlignment="1">
      <alignment horizontal="center" vertical="center"/>
    </xf>
    <xf numFmtId="9" fontId="18" fillId="26" borderId="123" xfId="10" applyFont="1" applyFill="1" applyBorder="1" applyAlignment="1">
      <alignment horizontal="center" vertical="center"/>
    </xf>
    <xf numFmtId="9" fontId="61" fillId="26" borderId="123" xfId="10" applyFont="1" applyFill="1" applyBorder="1" applyAlignment="1">
      <alignment horizontal="center" vertical="center"/>
    </xf>
    <xf numFmtId="0" fontId="39" fillId="2" borderId="0" xfId="0" applyFont="1" applyFill="1" applyProtection="1">
      <alignment vertical="center"/>
      <protection hidden="1"/>
    </xf>
    <xf numFmtId="0" fontId="19" fillId="0" borderId="0" xfId="0" applyFont="1" applyAlignment="1">
      <alignment horizontal="center" vertical="center"/>
    </xf>
    <xf numFmtId="10" fontId="17" fillId="0" borderId="137" xfId="3" applyNumberFormat="1" applyFont="1" applyFill="1" applyBorder="1" applyAlignment="1" applyProtection="1">
      <alignment horizontal="center" vertical="center"/>
      <protection hidden="1"/>
    </xf>
    <xf numFmtId="180" fontId="17" fillId="26" borderId="147" xfId="3" applyNumberFormat="1" applyFont="1" applyFill="1" applyBorder="1" applyAlignment="1" applyProtection="1">
      <alignment horizontal="center" vertical="center"/>
      <protection hidden="1"/>
    </xf>
    <xf numFmtId="180" fontId="17" fillId="26" borderId="148" xfId="3" applyNumberFormat="1" applyFont="1" applyFill="1" applyBorder="1" applyAlignment="1" applyProtection="1">
      <alignment horizontal="center" vertical="center"/>
      <protection hidden="1"/>
    </xf>
    <xf numFmtId="9" fontId="19" fillId="26" borderId="148" xfId="10" applyFont="1" applyFill="1" applyBorder="1" applyAlignment="1">
      <alignment horizontal="center" vertical="center"/>
    </xf>
    <xf numFmtId="9" fontId="61" fillId="26" borderId="148" xfId="10" applyFont="1" applyFill="1" applyBorder="1" applyAlignment="1">
      <alignment horizontal="center" vertical="center"/>
    </xf>
    <xf numFmtId="180" fontId="17" fillId="26" borderId="149" xfId="3" applyNumberFormat="1" applyFont="1" applyFill="1" applyBorder="1" applyAlignment="1" applyProtection="1">
      <alignment horizontal="center" vertical="center"/>
      <protection hidden="1"/>
    </xf>
    <xf numFmtId="180" fontId="17" fillId="26" borderId="150" xfId="3" applyNumberFormat="1" applyFont="1" applyFill="1" applyBorder="1" applyAlignment="1" applyProtection="1">
      <alignment horizontal="center" vertical="center"/>
      <protection hidden="1"/>
    </xf>
    <xf numFmtId="9" fontId="19" fillId="26" borderId="150" xfId="10" applyFont="1" applyFill="1" applyBorder="1" applyAlignment="1">
      <alignment horizontal="center" vertical="center"/>
    </xf>
    <xf numFmtId="9" fontId="61" fillId="26" borderId="150" xfId="10" applyFont="1" applyFill="1" applyBorder="1" applyAlignment="1">
      <alignment horizontal="center" vertical="center"/>
    </xf>
    <xf numFmtId="180" fontId="17" fillId="26" borderId="139" xfId="3" applyNumberFormat="1" applyFont="1" applyFill="1" applyBorder="1" applyAlignment="1" applyProtection="1">
      <alignment horizontal="center" vertical="center"/>
      <protection hidden="1"/>
    </xf>
    <xf numFmtId="180" fontId="17" fillId="26" borderId="135" xfId="3" applyNumberFormat="1" applyFont="1" applyFill="1" applyBorder="1" applyAlignment="1" applyProtection="1">
      <alignment horizontal="center" vertical="center"/>
      <protection hidden="1"/>
    </xf>
    <xf numFmtId="9" fontId="19" fillId="26" borderId="135" xfId="10" applyFont="1" applyFill="1" applyBorder="1" applyAlignment="1">
      <alignment horizontal="center" vertical="center"/>
    </xf>
    <xf numFmtId="9" fontId="61" fillId="26" borderId="135" xfId="10" applyFont="1" applyFill="1" applyBorder="1" applyAlignment="1">
      <alignment horizontal="center" vertical="center"/>
    </xf>
    <xf numFmtId="10" fontId="17" fillId="0" borderId="152" xfId="3" applyNumberFormat="1" applyFont="1" applyFill="1" applyBorder="1" applyAlignment="1" applyProtection="1">
      <alignment horizontal="center" vertical="center"/>
      <protection hidden="1"/>
    </xf>
    <xf numFmtId="180" fontId="17" fillId="26" borderId="153" xfId="3" applyNumberFormat="1" applyFont="1" applyFill="1" applyBorder="1" applyAlignment="1" applyProtection="1">
      <alignment horizontal="center" vertical="center"/>
      <protection hidden="1"/>
    </xf>
    <xf numFmtId="180" fontId="17" fillId="26" borderId="154" xfId="3" applyNumberFormat="1" applyFont="1" applyFill="1" applyBorder="1" applyAlignment="1" applyProtection="1">
      <alignment horizontal="center" vertical="center"/>
      <protection hidden="1"/>
    </xf>
    <xf numFmtId="9" fontId="19" fillId="26" borderId="154" xfId="10" applyFont="1" applyFill="1" applyBorder="1" applyAlignment="1">
      <alignment horizontal="center" vertical="center"/>
    </xf>
    <xf numFmtId="9" fontId="61" fillId="26" borderId="154" xfId="10" applyFont="1" applyFill="1" applyBorder="1" applyAlignment="1">
      <alignment horizontal="center" vertical="center"/>
    </xf>
    <xf numFmtId="10" fontId="17" fillId="0" borderId="155" xfId="3" applyNumberFormat="1" applyFont="1" applyFill="1" applyBorder="1" applyAlignment="1" applyProtection="1">
      <alignment horizontal="center" vertical="center"/>
      <protection hidden="1"/>
    </xf>
    <xf numFmtId="180" fontId="17" fillId="26" borderId="156" xfId="3" applyNumberFormat="1" applyFont="1" applyFill="1" applyBorder="1" applyAlignment="1" applyProtection="1">
      <alignment horizontal="center" vertical="center"/>
      <protection hidden="1"/>
    </xf>
    <xf numFmtId="180" fontId="17" fillId="26" borderId="157" xfId="3" applyNumberFormat="1" applyFont="1" applyFill="1" applyBorder="1" applyAlignment="1" applyProtection="1">
      <alignment horizontal="center" vertical="center"/>
      <protection hidden="1"/>
    </xf>
    <xf numFmtId="9" fontId="19" fillId="26" borderId="157" xfId="10" applyFont="1" applyFill="1" applyBorder="1" applyAlignment="1">
      <alignment horizontal="center" vertical="center"/>
    </xf>
    <xf numFmtId="9" fontId="61" fillId="26" borderId="157" xfId="10" applyFont="1" applyFill="1" applyBorder="1" applyAlignment="1">
      <alignment horizontal="center" vertical="center"/>
    </xf>
    <xf numFmtId="10" fontId="17" fillId="0" borderId="158" xfId="3" applyNumberFormat="1" applyFont="1" applyFill="1" applyBorder="1" applyAlignment="1" applyProtection="1">
      <alignment horizontal="center" vertical="center"/>
      <protection hidden="1"/>
    </xf>
    <xf numFmtId="180" fontId="17" fillId="26" borderId="159" xfId="3" applyNumberFormat="1" applyFont="1" applyFill="1" applyBorder="1" applyAlignment="1" applyProtection="1">
      <alignment horizontal="center" vertical="center"/>
      <protection hidden="1"/>
    </xf>
    <xf numFmtId="180" fontId="17" fillId="26" borderId="160" xfId="3" applyNumberFormat="1" applyFont="1" applyFill="1" applyBorder="1" applyAlignment="1" applyProtection="1">
      <alignment horizontal="center" vertical="center"/>
      <protection hidden="1"/>
    </xf>
    <xf numFmtId="9" fontId="19" fillId="26" borderId="160" xfId="10" applyFont="1" applyFill="1" applyBorder="1" applyAlignment="1">
      <alignment horizontal="center" vertical="center"/>
    </xf>
    <xf numFmtId="9" fontId="61" fillId="26" borderId="160" xfId="10" applyFont="1" applyFill="1" applyBorder="1" applyAlignment="1">
      <alignment horizontal="center" vertical="center"/>
    </xf>
    <xf numFmtId="0" fontId="56" fillId="0" borderId="0" xfId="24" applyFont="1" applyFill="1" applyBorder="1" applyAlignment="1">
      <alignment horizontal="center" vertical="center"/>
    </xf>
    <xf numFmtId="0" fontId="54" fillId="27" borderId="151" xfId="0" applyFont="1" applyFill="1" applyBorder="1" applyAlignment="1" applyProtection="1">
      <alignment horizontal="left" vertical="center"/>
      <protection locked="0"/>
    </xf>
    <xf numFmtId="10" fontId="41" fillId="0" borderId="158" xfId="0" applyNumberFormat="1" applyFont="1" applyBorder="1" applyAlignment="1">
      <alignment horizontal="center" vertical="center"/>
    </xf>
    <xf numFmtId="0" fontId="8" fillId="11" borderId="91" xfId="0" applyFont="1" applyFill="1" applyBorder="1" applyAlignment="1" applyProtection="1">
      <alignment horizontal="left" vertical="center"/>
      <protection locked="0"/>
    </xf>
    <xf numFmtId="0" fontId="8" fillId="11" borderId="35" xfId="0" applyFont="1" applyFill="1" applyBorder="1" applyAlignment="1" applyProtection="1">
      <alignment horizontal="left" vertical="center"/>
      <protection locked="0"/>
    </xf>
    <xf numFmtId="0" fontId="8" fillId="36" borderId="90" xfId="0" applyFont="1" applyFill="1" applyBorder="1" applyAlignment="1" applyProtection="1">
      <alignment horizontal="left" vertical="center"/>
      <protection locked="0"/>
    </xf>
    <xf numFmtId="0" fontId="8" fillId="36" borderId="92" xfId="0" applyFont="1" applyFill="1" applyBorder="1" applyAlignment="1" applyProtection="1">
      <alignment horizontal="left" vertical="center"/>
      <protection locked="0"/>
    </xf>
    <xf numFmtId="180" fontId="19" fillId="26" borderId="150" xfId="10" applyNumberFormat="1" applyFont="1" applyFill="1" applyBorder="1" applyAlignment="1">
      <alignment horizontal="center" vertical="center"/>
    </xf>
    <xf numFmtId="9" fontId="19" fillId="26" borderId="161" xfId="10" applyFont="1" applyFill="1" applyBorder="1" applyAlignment="1">
      <alignment horizontal="center" vertical="center"/>
    </xf>
    <xf numFmtId="9" fontId="61" fillId="26" borderId="161" xfId="10" applyFont="1" applyFill="1" applyBorder="1" applyAlignment="1">
      <alignment horizontal="center" vertical="center"/>
    </xf>
    <xf numFmtId="0" fontId="8" fillId="34" borderId="35" xfId="0" applyFont="1" applyFill="1" applyBorder="1" applyAlignment="1" applyProtection="1">
      <alignment horizontal="left" vertical="center"/>
      <protection locked="0"/>
    </xf>
    <xf numFmtId="0" fontId="17" fillId="20" borderId="151" xfId="0" applyFont="1" applyFill="1" applyBorder="1" applyProtection="1">
      <alignment vertical="center"/>
      <protection locked="0"/>
    </xf>
    <xf numFmtId="178" fontId="12" fillId="2" borderId="0" xfId="1" applyFont="1" applyFill="1" applyBorder="1" applyAlignment="1" applyProtection="1">
      <alignment vertical="center"/>
      <protection locked="0" hidden="1"/>
    </xf>
    <xf numFmtId="178" fontId="12" fillId="0" borderId="68" xfId="1" applyFont="1" applyFill="1" applyBorder="1" applyAlignment="1" applyProtection="1">
      <alignment vertical="center"/>
      <protection locked="0" hidden="1"/>
    </xf>
    <xf numFmtId="0" fontId="8" fillId="21" borderId="162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20" borderId="0" xfId="0" applyFill="1">
      <alignment vertical="center"/>
    </xf>
    <xf numFmtId="0" fontId="6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22" borderId="91" xfId="0" applyFont="1" applyFill="1" applyBorder="1" applyAlignment="1" applyProtection="1">
      <alignment horizontal="left" vertical="center"/>
      <protection locked="0"/>
    </xf>
    <xf numFmtId="0" fontId="5" fillId="22" borderId="90" xfId="0" applyFont="1" applyFill="1" applyBorder="1" applyAlignment="1" applyProtection="1">
      <alignment horizontal="left" vertical="center"/>
      <protection locked="0"/>
    </xf>
    <xf numFmtId="0" fontId="5" fillId="21" borderId="90" xfId="0" applyFont="1" applyFill="1" applyBorder="1" applyAlignment="1" applyProtection="1">
      <alignment horizontal="left" vertical="center"/>
      <protection locked="0"/>
    </xf>
    <xf numFmtId="0" fontId="5" fillId="21" borderId="91" xfId="0" applyFont="1" applyFill="1" applyBorder="1" applyAlignment="1" applyProtection="1">
      <alignment horizontal="left" vertical="center"/>
      <protection locked="0"/>
    </xf>
    <xf numFmtId="0" fontId="5" fillId="21" borderId="36" xfId="0" applyFont="1" applyFill="1" applyBorder="1" applyAlignment="1" applyProtection="1">
      <alignment horizontal="left" vertical="center"/>
      <protection locked="0"/>
    </xf>
    <xf numFmtId="0" fontId="5" fillId="21" borderId="99" xfId="0" applyFont="1" applyFill="1" applyBorder="1" applyAlignment="1" applyProtection="1">
      <alignment horizontal="left" vertical="center"/>
      <protection locked="0"/>
    </xf>
    <xf numFmtId="0" fontId="5" fillId="21" borderId="162" xfId="0" applyFont="1" applyFill="1" applyBorder="1" applyAlignment="1" applyProtection="1">
      <alignment horizontal="left" vertical="center"/>
      <protection locked="0"/>
    </xf>
    <xf numFmtId="0" fontId="39" fillId="0" borderId="0" xfId="0" applyFont="1">
      <alignment vertical="center"/>
    </xf>
    <xf numFmtId="0" fontId="5" fillId="32" borderId="91" xfId="0" applyFont="1" applyFill="1" applyBorder="1" applyAlignment="1" applyProtection="1">
      <alignment horizontal="left" vertical="center"/>
      <protection locked="0"/>
    </xf>
    <xf numFmtId="0" fontId="5" fillId="32" borderId="90" xfId="0" applyFont="1" applyFill="1" applyBorder="1" applyAlignment="1" applyProtection="1">
      <alignment horizontal="left" vertical="center"/>
      <protection locked="0"/>
    </xf>
    <xf numFmtId="0" fontId="5" fillId="29" borderId="36" xfId="0" applyFont="1" applyFill="1" applyBorder="1" applyAlignment="1" applyProtection="1">
      <alignment horizontal="left" vertical="center"/>
      <protection locked="0"/>
    </xf>
    <xf numFmtId="0" fontId="5" fillId="29" borderId="91" xfId="0" applyFont="1" applyFill="1" applyBorder="1" applyAlignment="1" applyProtection="1">
      <alignment horizontal="left" vertical="center"/>
      <protection locked="0"/>
    </xf>
    <xf numFmtId="0" fontId="65" fillId="20" borderId="151" xfId="0" applyFont="1" applyFill="1" applyBorder="1" applyProtection="1">
      <alignment vertical="center"/>
      <protection locked="0"/>
    </xf>
    <xf numFmtId="0" fontId="65" fillId="20" borderId="90" xfId="0" applyFont="1" applyFill="1" applyBorder="1" applyProtection="1">
      <alignment vertical="center"/>
      <protection locked="0"/>
    </xf>
    <xf numFmtId="0" fontId="65" fillId="20" borderId="36" xfId="0" applyFont="1" applyFill="1" applyBorder="1" applyProtection="1">
      <alignment vertical="center"/>
      <protection locked="0"/>
    </xf>
    <xf numFmtId="0" fontId="5" fillId="20" borderId="91" xfId="0" applyFont="1" applyFill="1" applyBorder="1" applyAlignment="1" applyProtection="1">
      <alignment horizontal="left" vertical="center"/>
      <protection locked="0"/>
    </xf>
    <xf numFmtId="0" fontId="5" fillId="20" borderId="36" xfId="0" applyFont="1" applyFill="1" applyBorder="1" applyAlignment="1" applyProtection="1">
      <alignment horizontal="left" vertical="center"/>
      <protection locked="0"/>
    </xf>
    <xf numFmtId="0" fontId="5" fillId="20" borderId="35" xfId="0" applyFont="1" applyFill="1" applyBorder="1" applyAlignment="1" applyProtection="1">
      <alignment horizontal="left" vertical="center"/>
      <protection locked="0"/>
    </xf>
    <xf numFmtId="0" fontId="5" fillId="0" borderId="35" xfId="0" applyFont="1" applyBorder="1" applyAlignment="1">
      <alignment horizontal="left" vertical="center"/>
    </xf>
    <xf numFmtId="0" fontId="5" fillId="0" borderId="91" xfId="0" applyFont="1" applyBorder="1" applyAlignment="1">
      <alignment horizontal="left" vertical="center"/>
    </xf>
    <xf numFmtId="0" fontId="5" fillId="21" borderId="92" xfId="0" applyFont="1" applyFill="1" applyBorder="1" applyAlignment="1" applyProtection="1">
      <alignment horizontal="left" vertical="center"/>
      <protection locked="0"/>
    </xf>
    <xf numFmtId="0" fontId="5" fillId="14" borderId="90" xfId="0" applyFont="1" applyFill="1" applyBorder="1" applyAlignment="1" applyProtection="1">
      <alignment horizontal="left" vertical="center"/>
      <protection locked="0"/>
    </xf>
    <xf numFmtId="0" fontId="5" fillId="0" borderId="9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11" borderId="36" xfId="0" applyFont="1" applyFill="1" applyBorder="1" applyAlignment="1" applyProtection="1">
      <alignment horizontal="left" vertical="center"/>
      <protection locked="0"/>
    </xf>
    <xf numFmtId="0" fontId="5" fillId="11" borderId="91" xfId="0" applyFont="1" applyFill="1" applyBorder="1" applyAlignment="1" applyProtection="1">
      <alignment horizontal="left" vertical="center"/>
      <protection locked="0"/>
    </xf>
    <xf numFmtId="0" fontId="39" fillId="27" borderId="151" xfId="0" applyFont="1" applyFill="1" applyBorder="1" applyAlignment="1" applyProtection="1">
      <alignment horizontal="left" vertical="center"/>
      <protection locked="0"/>
    </xf>
    <xf numFmtId="0" fontId="39" fillId="27" borderId="36" xfId="0" applyFont="1" applyFill="1" applyBorder="1" applyAlignment="1" applyProtection="1">
      <alignment horizontal="left" vertical="center"/>
      <protection locked="0"/>
    </xf>
    <xf numFmtId="0" fontId="5" fillId="31" borderId="91" xfId="0" applyFont="1" applyFill="1" applyBorder="1" applyAlignment="1" applyProtection="1">
      <alignment horizontal="left" vertical="center"/>
      <protection locked="0"/>
    </xf>
    <xf numFmtId="0" fontId="5" fillId="31" borderId="36" xfId="0" applyFont="1" applyFill="1" applyBorder="1" applyAlignment="1" applyProtection="1">
      <alignment horizontal="left" vertical="center"/>
      <protection locked="0"/>
    </xf>
    <xf numFmtId="0" fontId="5" fillId="30" borderId="36" xfId="0" applyFont="1" applyFill="1" applyBorder="1" applyAlignment="1" applyProtection="1">
      <alignment horizontal="left" vertical="center"/>
      <protection locked="0"/>
    </xf>
    <xf numFmtId="0" fontId="5" fillId="30" borderId="35" xfId="0" applyFont="1" applyFill="1" applyBorder="1" applyAlignment="1" applyProtection="1">
      <alignment horizontal="left" vertical="center"/>
      <protection locked="0"/>
    </xf>
    <xf numFmtId="0" fontId="5" fillId="26" borderId="36" xfId="0" applyFont="1" applyFill="1" applyBorder="1" applyAlignment="1" applyProtection="1">
      <alignment horizontal="left" vertical="center"/>
      <protection locked="0"/>
    </xf>
    <xf numFmtId="0" fontId="65" fillId="28" borderId="36" xfId="0" applyFont="1" applyFill="1" applyBorder="1" applyProtection="1">
      <alignment vertical="center"/>
      <protection locked="0"/>
    </xf>
    <xf numFmtId="0" fontId="65" fillId="28" borderId="35" xfId="0" applyFont="1" applyFill="1" applyBorder="1" applyProtection="1">
      <alignment vertical="center"/>
      <protection locked="0"/>
    </xf>
    <xf numFmtId="0" fontId="65" fillId="28" borderId="90" xfId="0" applyFont="1" applyFill="1" applyBorder="1" applyProtection="1">
      <alignment vertical="center"/>
      <protection locked="0"/>
    </xf>
    <xf numFmtId="0" fontId="5" fillId="0" borderId="36" xfId="0" applyFont="1" applyBorder="1">
      <alignment vertical="center"/>
    </xf>
    <xf numFmtId="0" fontId="5" fillId="0" borderId="92" xfId="0" applyFont="1" applyBorder="1">
      <alignment vertical="center"/>
    </xf>
    <xf numFmtId="0" fontId="5" fillId="28" borderId="36" xfId="0" applyFont="1" applyFill="1" applyBorder="1" applyAlignment="1" applyProtection="1">
      <alignment horizontal="left" vertical="center"/>
      <protection locked="0"/>
    </xf>
    <xf numFmtId="0" fontId="5" fillId="28" borderId="91" xfId="0" applyFont="1" applyFill="1" applyBorder="1" applyAlignment="1" applyProtection="1">
      <alignment horizontal="left" vertical="center"/>
      <protection locked="0"/>
    </xf>
    <xf numFmtId="0" fontId="5" fillId="33" borderId="35" xfId="0" applyFont="1" applyFill="1" applyBorder="1" applyAlignment="1" applyProtection="1">
      <alignment horizontal="left" vertical="center"/>
      <protection locked="0"/>
    </xf>
    <xf numFmtId="0" fontId="5" fillId="36" borderId="90" xfId="0" applyFont="1" applyFill="1" applyBorder="1" applyAlignment="1" applyProtection="1">
      <alignment horizontal="left" vertical="center"/>
      <protection locked="0"/>
    </xf>
    <xf numFmtId="0" fontId="5" fillId="36" borderId="92" xfId="0" applyFont="1" applyFill="1" applyBorder="1" applyAlignment="1" applyProtection="1">
      <alignment horizontal="left" vertical="center"/>
      <protection locked="0"/>
    </xf>
    <xf numFmtId="0" fontId="5" fillId="33" borderId="91" xfId="0" applyFont="1" applyFill="1" applyBorder="1" applyAlignment="1" applyProtection="1">
      <alignment horizontal="left" vertical="center"/>
      <protection locked="0"/>
    </xf>
    <xf numFmtId="0" fontId="5" fillId="33" borderId="36" xfId="0" applyFont="1" applyFill="1" applyBorder="1" applyAlignment="1" applyProtection="1">
      <alignment horizontal="left" vertical="center"/>
      <protection locked="0"/>
    </xf>
    <xf numFmtId="0" fontId="5" fillId="11" borderId="35" xfId="0" applyFont="1" applyFill="1" applyBorder="1" applyAlignment="1" applyProtection="1">
      <alignment horizontal="left" vertical="center"/>
      <protection locked="0"/>
    </xf>
    <xf numFmtId="178" fontId="0" fillId="0" borderId="0" xfId="1" applyFont="1" applyAlignment="1">
      <alignment horizontal="center" vertical="center"/>
    </xf>
    <xf numFmtId="178" fontId="0" fillId="0" borderId="0" xfId="1" applyFont="1">
      <alignment vertical="center"/>
    </xf>
    <xf numFmtId="0" fontId="66" fillId="11" borderId="0" xfId="0" applyFont="1" applyFill="1">
      <alignment vertical="center"/>
    </xf>
    <xf numFmtId="0" fontId="27" fillId="11" borderId="0" xfId="0" applyFont="1" applyFill="1">
      <alignment vertical="center"/>
    </xf>
    <xf numFmtId="0" fontId="64" fillId="20" borderId="0" xfId="0" applyFont="1" applyFill="1">
      <alignment vertical="center"/>
    </xf>
    <xf numFmtId="0" fontId="21" fillId="11" borderId="0" xfId="0" applyFont="1" applyFill="1">
      <alignment vertical="center"/>
    </xf>
    <xf numFmtId="0" fontId="0" fillId="0" borderId="36" xfId="0" applyBorder="1">
      <alignment vertical="center"/>
    </xf>
    <xf numFmtId="0" fontId="26" fillId="34" borderId="36" xfId="0" applyFont="1" applyFill="1" applyBorder="1" applyAlignment="1" applyProtection="1">
      <alignment horizontal="left" vertical="center"/>
      <protection locked="0"/>
    </xf>
    <xf numFmtId="0" fontId="26" fillId="20" borderId="0" xfId="0" applyFont="1" applyFill="1">
      <alignment vertical="center"/>
    </xf>
    <xf numFmtId="0" fontId="26" fillId="0" borderId="0" xfId="0" applyFont="1">
      <alignment vertical="center"/>
    </xf>
    <xf numFmtId="0" fontId="57" fillId="11" borderId="0" xfId="0" applyFont="1" applyFill="1">
      <alignment vertical="center"/>
    </xf>
    <xf numFmtId="0" fontId="26" fillId="34" borderId="35" xfId="0" applyFont="1" applyFill="1" applyBorder="1" applyAlignment="1" applyProtection="1">
      <alignment horizontal="left" vertical="center"/>
      <protection locked="0"/>
    </xf>
    <xf numFmtId="0" fontId="26" fillId="34" borderId="0" xfId="0" applyFont="1" applyFill="1" applyAlignment="1" applyProtection="1">
      <alignment horizontal="left" vertical="center"/>
      <protection locked="0"/>
    </xf>
    <xf numFmtId="0" fontId="26" fillId="34" borderId="90" xfId="0" applyFont="1" applyFill="1" applyBorder="1" applyAlignment="1" applyProtection="1">
      <alignment horizontal="left" vertical="center"/>
      <protection locked="0"/>
    </xf>
    <xf numFmtId="0" fontId="26" fillId="34" borderId="91" xfId="0" applyFont="1" applyFill="1" applyBorder="1" applyAlignment="1" applyProtection="1">
      <alignment horizontal="left" vertical="center"/>
      <protection locked="0"/>
    </xf>
    <xf numFmtId="0" fontId="5" fillId="14" borderId="0" xfId="0" applyFont="1" applyFill="1" applyAlignment="1" applyProtection="1">
      <alignment horizontal="left" vertical="center"/>
      <protection locked="0"/>
    </xf>
    <xf numFmtId="0" fontId="5" fillId="11" borderId="90" xfId="0" applyFont="1" applyFill="1" applyBorder="1" applyAlignment="1" applyProtection="1">
      <alignment horizontal="left" vertical="center"/>
      <protection locked="0"/>
    </xf>
    <xf numFmtId="0" fontId="5" fillId="28" borderId="35" xfId="0" applyFont="1" applyFill="1" applyBorder="1" applyAlignment="1" applyProtection="1">
      <alignment horizontal="left" vertical="center"/>
      <protection locked="0"/>
    </xf>
    <xf numFmtId="0" fontId="0" fillId="0" borderId="90" xfId="0" applyBorder="1">
      <alignment vertical="center"/>
    </xf>
    <xf numFmtId="0" fontId="39" fillId="27" borderId="91" xfId="0" applyFont="1" applyFill="1" applyBorder="1" applyAlignment="1" applyProtection="1">
      <alignment horizontal="left" vertical="center"/>
      <protection locked="0"/>
    </xf>
    <xf numFmtId="0" fontId="39" fillId="20" borderId="0" xfId="0" applyFont="1" applyFill="1">
      <alignment vertical="center"/>
    </xf>
    <xf numFmtId="0" fontId="39" fillId="27" borderId="36" xfId="24" applyFont="1" applyFill="1" applyBorder="1" applyAlignment="1" applyProtection="1">
      <alignment horizontal="left" vertical="center"/>
      <protection locked="0"/>
    </xf>
    <xf numFmtId="0" fontId="39" fillId="27" borderId="90" xfId="0" applyFont="1" applyFill="1" applyBorder="1" applyAlignment="1" applyProtection="1">
      <alignment horizontal="left" vertical="center"/>
      <protection locked="0"/>
    </xf>
    <xf numFmtId="0" fontId="39" fillId="27" borderId="0" xfId="0" applyFont="1" applyFill="1" applyAlignment="1" applyProtection="1">
      <alignment horizontal="left" vertical="center"/>
      <protection locked="0"/>
    </xf>
    <xf numFmtId="0" fontId="5" fillId="20" borderId="0" xfId="0" applyFont="1" applyFill="1" applyAlignment="1" applyProtection="1">
      <alignment horizontal="left" vertical="center"/>
      <protection locked="0"/>
    </xf>
    <xf numFmtId="0" fontId="64" fillId="0" borderId="36" xfId="0" applyFont="1" applyBorder="1">
      <alignment vertical="center"/>
    </xf>
    <xf numFmtId="10" fontId="42" fillId="0" borderId="0" xfId="0" applyNumberFormat="1" applyFont="1" applyAlignment="1">
      <alignment horizontal="center" vertical="center"/>
    </xf>
    <xf numFmtId="180" fontId="67" fillId="26" borderId="140" xfId="3" applyNumberFormat="1" applyFont="1" applyFill="1" applyBorder="1" applyAlignment="1" applyProtection="1">
      <alignment horizontal="center" vertical="center"/>
      <protection hidden="1"/>
    </xf>
    <xf numFmtId="180" fontId="67" fillId="26" borderId="123" xfId="3" applyNumberFormat="1" applyFont="1" applyFill="1" applyBorder="1" applyAlignment="1" applyProtection="1">
      <alignment horizontal="center" vertical="center"/>
      <protection hidden="1"/>
    </xf>
    <xf numFmtId="9" fontId="54" fillId="26" borderId="123" xfId="10" applyFont="1" applyFill="1" applyBorder="1" applyAlignment="1">
      <alignment horizontal="center" vertical="center"/>
    </xf>
    <xf numFmtId="9" fontId="42" fillId="26" borderId="123" xfId="10" applyFont="1" applyFill="1" applyBorder="1" applyAlignment="1">
      <alignment horizontal="center" vertical="center"/>
    </xf>
    <xf numFmtId="10" fontId="42" fillId="0" borderId="0" xfId="10" applyNumberFormat="1" applyFont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178" fontId="27" fillId="0" borderId="0" xfId="1" applyFont="1">
      <alignment vertical="center"/>
    </xf>
    <xf numFmtId="0" fontId="0" fillId="0" borderId="0" xfId="14" applyFont="1" applyAlignment="1">
      <alignment horizontal="center" vertical="center"/>
    </xf>
    <xf numFmtId="180" fontId="68" fillId="0" borderId="0" xfId="10" applyNumberFormat="1" applyFont="1" applyFill="1" applyBorder="1" applyAlignment="1">
      <alignment horizontal="center" vertical="center"/>
    </xf>
    <xf numFmtId="185" fontId="26" fillId="0" borderId="0" xfId="1" applyNumberFormat="1" applyFont="1" applyFill="1" applyBorder="1" applyAlignment="1">
      <alignment horizontal="center" vertical="center"/>
    </xf>
    <xf numFmtId="180" fontId="26" fillId="0" borderId="0" xfId="0" applyNumberFormat="1" applyFont="1" applyAlignment="1">
      <alignment horizontal="center" vertical="center"/>
    </xf>
    <xf numFmtId="178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78" fontId="5" fillId="0" borderId="0" xfId="1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185" fontId="26" fillId="0" borderId="0" xfId="0" applyNumberFormat="1" applyFont="1" applyAlignment="1">
      <alignment horizontal="center" vertical="center"/>
    </xf>
    <xf numFmtId="0" fontId="39" fillId="33" borderId="36" xfId="0" applyFont="1" applyFill="1" applyBorder="1" applyAlignment="1" applyProtection="1">
      <alignment horizontal="left" vertical="center"/>
      <protection locked="0"/>
    </xf>
    <xf numFmtId="0" fontId="18" fillId="2" borderId="164" xfId="0" applyFont="1" applyFill="1" applyBorder="1" applyAlignment="1">
      <alignment horizontal="center" vertical="center"/>
    </xf>
    <xf numFmtId="0" fontId="18" fillId="2" borderId="163" xfId="0" applyFont="1" applyFill="1" applyBorder="1" applyAlignment="1">
      <alignment horizontal="center" vertical="center"/>
    </xf>
    <xf numFmtId="0" fontId="40" fillId="2" borderId="165" xfId="0" applyFont="1" applyFill="1" applyBorder="1" applyAlignment="1" applyProtection="1">
      <alignment horizontal="center" vertical="center"/>
      <protection locked="0"/>
    </xf>
    <xf numFmtId="0" fontId="40" fillId="2" borderId="166" xfId="0" applyFont="1" applyFill="1" applyBorder="1" applyAlignment="1" applyProtection="1">
      <alignment horizontal="center" vertical="center"/>
      <protection locked="0"/>
    </xf>
    <xf numFmtId="0" fontId="40" fillId="2" borderId="167" xfId="0" applyFont="1" applyFill="1" applyBorder="1" applyAlignment="1" applyProtection="1">
      <alignment horizontal="center" vertical="center"/>
      <protection locked="0"/>
    </xf>
    <xf numFmtId="0" fontId="40" fillId="2" borderId="168" xfId="0" applyFont="1" applyFill="1" applyBorder="1" applyAlignment="1" applyProtection="1">
      <alignment horizontal="center" vertical="center"/>
      <protection locked="0"/>
    </xf>
    <xf numFmtId="0" fontId="18" fillId="2" borderId="169" xfId="0" applyFont="1" applyFill="1" applyBorder="1" applyAlignment="1">
      <alignment horizontal="center" vertical="center"/>
    </xf>
    <xf numFmtId="180" fontId="17" fillId="26" borderId="160" xfId="10" applyNumberFormat="1" applyFont="1" applyFill="1" applyBorder="1" applyAlignment="1" applyProtection="1">
      <alignment horizontal="center" vertical="center"/>
      <protection hidden="1"/>
    </xf>
    <xf numFmtId="0" fontId="18" fillId="2" borderId="170" xfId="0" applyFont="1" applyFill="1" applyBorder="1" applyAlignment="1">
      <alignment horizontal="center" vertical="center"/>
    </xf>
    <xf numFmtId="0" fontId="40" fillId="2" borderId="171" xfId="0" applyFont="1" applyFill="1" applyBorder="1" applyAlignment="1" applyProtection="1">
      <alignment horizontal="center" vertical="center"/>
      <protection locked="0"/>
    </xf>
    <xf numFmtId="0" fontId="18" fillId="2" borderId="172" xfId="0" applyFont="1" applyFill="1" applyBorder="1" applyAlignment="1">
      <alignment horizontal="center" vertical="center"/>
    </xf>
    <xf numFmtId="10" fontId="17" fillId="0" borderId="174" xfId="3" applyNumberFormat="1" applyFont="1" applyFill="1" applyBorder="1" applyAlignment="1" applyProtection="1">
      <alignment horizontal="center" vertical="center"/>
      <protection hidden="1"/>
    </xf>
    <xf numFmtId="0" fontId="40" fillId="2" borderId="175" xfId="0" applyFont="1" applyFill="1" applyBorder="1" applyAlignment="1" applyProtection="1">
      <alignment horizontal="center" vertical="center"/>
      <protection locked="0"/>
    </xf>
    <xf numFmtId="180" fontId="17" fillId="26" borderId="176" xfId="3" applyNumberFormat="1" applyFont="1" applyFill="1" applyBorder="1" applyAlignment="1" applyProtection="1">
      <alignment horizontal="center" vertical="center"/>
      <protection hidden="1"/>
    </xf>
    <xf numFmtId="180" fontId="17" fillId="26" borderId="177" xfId="3" applyNumberFormat="1" applyFont="1" applyFill="1" applyBorder="1" applyAlignment="1" applyProtection="1">
      <alignment horizontal="center" vertical="center"/>
      <protection hidden="1"/>
    </xf>
    <xf numFmtId="0" fontId="18" fillId="2" borderId="178" xfId="0" applyFont="1" applyFill="1" applyBorder="1" applyAlignment="1">
      <alignment horizontal="center" vertical="center"/>
    </xf>
    <xf numFmtId="9" fontId="19" fillId="26" borderId="177" xfId="10" applyFont="1" applyFill="1" applyBorder="1" applyAlignment="1">
      <alignment horizontal="center" vertical="center"/>
    </xf>
    <xf numFmtId="9" fontId="61" fillId="26" borderId="177" xfId="10" applyFont="1" applyFill="1" applyBorder="1" applyAlignment="1">
      <alignment horizontal="center" vertical="center"/>
    </xf>
    <xf numFmtId="10" fontId="17" fillId="0" borderId="179" xfId="3" applyNumberFormat="1" applyFont="1" applyFill="1" applyBorder="1" applyAlignment="1" applyProtection="1">
      <alignment horizontal="center" vertical="center"/>
      <protection hidden="1"/>
    </xf>
    <xf numFmtId="0" fontId="40" fillId="2" borderId="180" xfId="0" applyFont="1" applyFill="1" applyBorder="1" applyAlignment="1" applyProtection="1">
      <alignment horizontal="center" vertical="center"/>
      <protection locked="0"/>
    </xf>
    <xf numFmtId="180" fontId="17" fillId="26" borderId="181" xfId="3" applyNumberFormat="1" applyFont="1" applyFill="1" applyBorder="1" applyAlignment="1" applyProtection="1">
      <alignment horizontal="center" vertical="center"/>
      <protection hidden="1"/>
    </xf>
    <xf numFmtId="180" fontId="17" fillId="26" borderId="182" xfId="3" applyNumberFormat="1" applyFont="1" applyFill="1" applyBorder="1" applyAlignment="1" applyProtection="1">
      <alignment horizontal="center" vertical="center"/>
      <protection hidden="1"/>
    </xf>
    <xf numFmtId="0" fontId="18" fillId="2" borderId="183" xfId="0" applyFont="1" applyFill="1" applyBorder="1" applyAlignment="1">
      <alignment horizontal="center" vertical="center"/>
    </xf>
    <xf numFmtId="9" fontId="19" fillId="26" borderId="182" xfId="10" applyFont="1" applyFill="1" applyBorder="1" applyAlignment="1">
      <alignment horizontal="center" vertical="center"/>
    </xf>
    <xf numFmtId="9" fontId="61" fillId="26" borderId="182" xfId="10" applyFont="1" applyFill="1" applyBorder="1" applyAlignment="1">
      <alignment horizontal="center" vertical="center"/>
    </xf>
    <xf numFmtId="0" fontId="40" fillId="2" borderId="184" xfId="0" applyFont="1" applyFill="1" applyBorder="1" applyAlignment="1" applyProtection="1">
      <alignment horizontal="center" vertical="center"/>
      <protection locked="0"/>
    </xf>
    <xf numFmtId="180" fontId="17" fillId="26" borderId="185" xfId="3" applyNumberFormat="1" applyFont="1" applyFill="1" applyBorder="1" applyAlignment="1" applyProtection="1">
      <alignment horizontal="center" vertical="center"/>
      <protection hidden="1"/>
    </xf>
    <xf numFmtId="180" fontId="17" fillId="26" borderId="186" xfId="3" applyNumberFormat="1" applyFont="1" applyFill="1" applyBorder="1" applyAlignment="1" applyProtection="1">
      <alignment horizontal="center" vertical="center"/>
      <protection hidden="1"/>
    </xf>
    <xf numFmtId="0" fontId="18" fillId="2" borderId="187" xfId="0" applyFont="1" applyFill="1" applyBorder="1" applyAlignment="1">
      <alignment horizontal="center" vertical="center"/>
    </xf>
    <xf numFmtId="9" fontId="19" fillId="26" borderId="186" xfId="10" applyFont="1" applyFill="1" applyBorder="1" applyAlignment="1">
      <alignment horizontal="center" vertical="center"/>
    </xf>
    <xf numFmtId="9" fontId="61" fillId="26" borderId="186" xfId="10" applyFont="1" applyFill="1" applyBorder="1" applyAlignment="1">
      <alignment horizontal="center" vertical="center"/>
    </xf>
    <xf numFmtId="10" fontId="17" fillId="0" borderId="188" xfId="3" applyNumberFormat="1" applyFont="1" applyFill="1" applyBorder="1" applyAlignment="1" applyProtection="1">
      <alignment horizontal="center" vertical="center"/>
      <protection hidden="1"/>
    </xf>
    <xf numFmtId="180" fontId="17" fillId="26" borderId="189" xfId="3" applyNumberFormat="1" applyFont="1" applyFill="1" applyBorder="1" applyAlignment="1" applyProtection="1">
      <alignment horizontal="center" vertical="center"/>
      <protection hidden="1"/>
    </xf>
    <xf numFmtId="180" fontId="17" fillId="26" borderId="190" xfId="3" applyNumberFormat="1" applyFont="1" applyFill="1" applyBorder="1" applyAlignment="1" applyProtection="1">
      <alignment horizontal="center" vertical="center"/>
      <protection hidden="1"/>
    </xf>
    <xf numFmtId="0" fontId="18" fillId="2" borderId="191" xfId="0" applyFont="1" applyFill="1" applyBorder="1" applyAlignment="1">
      <alignment horizontal="center" vertical="center"/>
    </xf>
    <xf numFmtId="0" fontId="8" fillId="0" borderId="158" xfId="0" applyFont="1" applyBorder="1" applyAlignment="1">
      <alignment horizontal="center" vertical="center"/>
    </xf>
    <xf numFmtId="180" fontId="19" fillId="26" borderId="160" xfId="10" applyNumberFormat="1" applyFont="1" applyFill="1" applyBorder="1" applyAlignment="1">
      <alignment horizontal="center" vertical="center"/>
    </xf>
    <xf numFmtId="0" fontId="8" fillId="0" borderId="173" xfId="0" applyFont="1" applyBorder="1" applyAlignment="1">
      <alignment horizontal="center" vertical="center"/>
    </xf>
    <xf numFmtId="180" fontId="22" fillId="37" borderId="192" xfId="10" applyNumberFormat="1" applyFont="1" applyFill="1" applyBorder="1" applyAlignment="1">
      <alignment horizontal="center" vertical="center"/>
    </xf>
    <xf numFmtId="10" fontId="39" fillId="2" borderId="0" xfId="10" applyNumberFormat="1" applyFont="1" applyFill="1" applyProtection="1">
      <alignment vertical="center"/>
      <protection hidden="1"/>
    </xf>
    <xf numFmtId="10" fontId="69" fillId="2" borderId="0" xfId="0" applyNumberFormat="1" applyFont="1" applyFill="1" applyAlignment="1">
      <alignment horizontal="center" vertical="center"/>
    </xf>
    <xf numFmtId="0" fontId="39" fillId="0" borderId="0" xfId="0" applyFont="1" applyProtection="1">
      <alignment vertical="center"/>
      <protection hidden="1"/>
    </xf>
    <xf numFmtId="10" fontId="62" fillId="0" borderId="0" xfId="0" applyNumberFormat="1" applyFont="1" applyAlignment="1">
      <alignment horizontal="center" vertical="center" wrapText="1"/>
    </xf>
    <xf numFmtId="178" fontId="14" fillId="2" borderId="0" xfId="1" applyFont="1" applyFill="1" applyBorder="1" applyProtection="1">
      <alignment vertical="center"/>
      <protection locked="0" hidden="1"/>
    </xf>
    <xf numFmtId="0" fontId="32" fillId="2" borderId="166" xfId="0" applyFont="1" applyFill="1" applyBorder="1" applyAlignment="1" applyProtection="1">
      <alignment horizontal="center" vertical="center"/>
      <protection locked="0"/>
    </xf>
    <xf numFmtId="0" fontId="32" fillId="2" borderId="168" xfId="0" applyFont="1" applyFill="1" applyBorder="1" applyAlignment="1" applyProtection="1">
      <alignment horizontal="center" vertical="center"/>
      <protection locked="0"/>
    </xf>
    <xf numFmtId="0" fontId="32" fillId="2" borderId="165" xfId="0" applyFont="1" applyFill="1" applyBorder="1" applyAlignment="1" applyProtection="1">
      <alignment horizontal="center" vertical="center"/>
      <protection locked="0"/>
    </xf>
    <xf numFmtId="185" fontId="18" fillId="2" borderId="52" xfId="10" applyNumberFormat="1" applyFont="1" applyFill="1" applyBorder="1" applyAlignment="1">
      <alignment horizontal="center" vertical="center"/>
    </xf>
    <xf numFmtId="192" fontId="5" fillId="2" borderId="0" xfId="1" applyNumberFormat="1" applyFont="1" applyFill="1" applyProtection="1">
      <alignment vertical="center"/>
      <protection hidden="1"/>
    </xf>
    <xf numFmtId="0" fontId="27" fillId="0" borderId="0" xfId="0" applyFont="1">
      <alignment vertical="center"/>
    </xf>
    <xf numFmtId="0" fontId="32" fillId="2" borderId="171" xfId="0" applyFont="1" applyFill="1" applyBorder="1" applyAlignment="1" applyProtection="1">
      <alignment horizontal="center" vertical="center"/>
      <protection locked="0"/>
    </xf>
    <xf numFmtId="180" fontId="67" fillId="26" borderId="147" xfId="3" applyNumberFormat="1" applyFont="1" applyFill="1" applyBorder="1" applyAlignment="1" applyProtection="1">
      <alignment horizontal="center" vertical="center"/>
      <protection hidden="1"/>
    </xf>
    <xf numFmtId="180" fontId="67" fillId="26" borderId="148" xfId="3" applyNumberFormat="1" applyFont="1" applyFill="1" applyBorder="1" applyAlignment="1" applyProtection="1">
      <alignment horizontal="center" vertical="center"/>
      <protection hidden="1"/>
    </xf>
    <xf numFmtId="9" fontId="54" fillId="26" borderId="148" xfId="10" applyFont="1" applyFill="1" applyBorder="1" applyAlignment="1">
      <alignment horizontal="center" vertical="center"/>
    </xf>
    <xf numFmtId="9" fontId="42" fillId="26" borderId="148" xfId="10" applyFont="1" applyFill="1" applyBorder="1" applyAlignment="1">
      <alignment horizontal="center" vertical="center"/>
    </xf>
    <xf numFmtId="0" fontId="23" fillId="0" borderId="137" xfId="0" applyFont="1" applyBorder="1" applyAlignment="1">
      <alignment horizontal="center" vertical="center" wrapText="1"/>
    </xf>
    <xf numFmtId="0" fontId="18" fillId="26" borderId="140" xfId="0" applyFont="1" applyFill="1" applyBorder="1" applyAlignment="1">
      <alignment horizontal="center" vertical="center" wrapText="1"/>
    </xf>
    <xf numFmtId="0" fontId="18" fillId="26" borderId="123" xfId="0" applyFont="1" applyFill="1" applyBorder="1" applyAlignment="1">
      <alignment horizontal="center" vertical="center" wrapText="1"/>
    </xf>
    <xf numFmtId="0" fontId="22" fillId="37" borderId="12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18" fillId="26" borderId="123" xfId="10" applyFont="1" applyFill="1" applyBorder="1" applyAlignment="1">
      <alignment horizontal="center" vertical="center" wrapText="1"/>
    </xf>
    <xf numFmtId="0" fontId="22" fillId="37" borderId="192" xfId="0" applyFont="1" applyFill="1" applyBorder="1" applyAlignment="1">
      <alignment horizontal="center" vertical="center" wrapText="1"/>
    </xf>
    <xf numFmtId="0" fontId="8" fillId="0" borderId="137" xfId="0" applyFont="1" applyBorder="1" applyAlignment="1">
      <alignment horizontal="center" vertical="center"/>
    </xf>
    <xf numFmtId="0" fontId="8" fillId="0" borderId="152" xfId="0" applyFont="1" applyBorder="1" applyAlignment="1">
      <alignment horizontal="center" vertical="center"/>
    </xf>
    <xf numFmtId="0" fontId="8" fillId="0" borderId="155" xfId="0" applyFont="1" applyBorder="1" applyAlignment="1">
      <alignment horizontal="center" vertical="center"/>
    </xf>
    <xf numFmtId="0" fontId="8" fillId="0" borderId="174" xfId="0" applyFont="1" applyBorder="1" applyAlignment="1">
      <alignment horizontal="center" vertical="center"/>
    </xf>
    <xf numFmtId="0" fontId="8" fillId="0" borderId="179" xfId="0" applyFont="1" applyBorder="1" applyAlignment="1">
      <alignment horizontal="center" vertical="center"/>
    </xf>
    <xf numFmtId="0" fontId="8" fillId="0" borderId="188" xfId="0" applyFont="1" applyBorder="1" applyAlignment="1">
      <alignment horizontal="center" vertical="center"/>
    </xf>
    <xf numFmtId="185" fontId="8" fillId="0" borderId="0" xfId="0" applyNumberFormat="1" applyFont="1">
      <alignment vertical="center"/>
    </xf>
    <xf numFmtId="9" fontId="8" fillId="0" borderId="0" xfId="10" applyFont="1" applyFill="1" applyAlignment="1">
      <alignment horizontal="center" vertical="center"/>
    </xf>
    <xf numFmtId="0" fontId="18" fillId="27" borderId="194" xfId="0" applyFont="1" applyFill="1" applyBorder="1" applyAlignment="1">
      <alignment horizontal="center" vertical="center"/>
    </xf>
    <xf numFmtId="0" fontId="18" fillId="27" borderId="148" xfId="0" applyFont="1" applyFill="1" applyBorder="1" applyAlignment="1">
      <alignment horizontal="center" vertical="center"/>
    </xf>
    <xf numFmtId="178" fontId="18" fillId="27" borderId="148" xfId="5" applyFont="1" applyFill="1" applyBorder="1" applyAlignment="1">
      <alignment horizontal="center" vertical="center"/>
    </xf>
    <xf numFmtId="178" fontId="18" fillId="27" borderId="195" xfId="5" applyFont="1" applyFill="1" applyBorder="1" applyAlignment="1">
      <alignment horizontal="center" vertical="center"/>
    </xf>
    <xf numFmtId="0" fontId="18" fillId="3" borderId="100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3" borderId="196" xfId="0" applyFont="1" applyFill="1" applyBorder="1" applyAlignment="1">
      <alignment horizontal="center" vertical="center"/>
    </xf>
    <xf numFmtId="10" fontId="17" fillId="2" borderId="198" xfId="3" applyNumberFormat="1" applyFont="1" applyFill="1" applyBorder="1" applyAlignment="1" applyProtection="1">
      <alignment horizontal="center" vertical="center"/>
      <protection hidden="1"/>
    </xf>
    <xf numFmtId="10" fontId="17" fillId="2" borderId="199" xfId="3" applyNumberFormat="1" applyFont="1" applyFill="1" applyBorder="1" applyAlignment="1" applyProtection="1">
      <alignment horizontal="center" vertical="center"/>
      <protection hidden="1"/>
    </xf>
    <xf numFmtId="10" fontId="17" fillId="2" borderId="74" xfId="3" applyNumberFormat="1" applyFont="1" applyFill="1" applyBorder="1" applyAlignment="1" applyProtection="1">
      <alignment horizontal="center" vertical="center"/>
      <protection hidden="1"/>
    </xf>
    <xf numFmtId="10" fontId="17" fillId="2" borderId="75" xfId="3" applyNumberFormat="1" applyFont="1" applyFill="1" applyBorder="1" applyAlignment="1" applyProtection="1">
      <alignment horizontal="center" vertical="center"/>
      <protection hidden="1"/>
    </xf>
    <xf numFmtId="0" fontId="19" fillId="11" borderId="200" xfId="0" applyFont="1" applyFill="1" applyBorder="1" applyAlignment="1" applyProtection="1">
      <alignment horizontal="center" vertical="center"/>
      <protection locked="0"/>
    </xf>
    <xf numFmtId="0" fontId="19" fillId="11" borderId="74" xfId="0" applyFont="1" applyFill="1" applyBorder="1" applyAlignment="1" applyProtection="1">
      <alignment horizontal="left" vertical="center"/>
      <protection locked="0"/>
    </xf>
    <xf numFmtId="178" fontId="19" fillId="11" borderId="74" xfId="1" applyFont="1" applyFill="1" applyBorder="1" applyAlignment="1" applyProtection="1">
      <alignment horizontal="right" vertical="center"/>
      <protection locked="0"/>
    </xf>
    <xf numFmtId="178" fontId="19" fillId="11" borderId="74" xfId="5" applyFont="1" applyFill="1" applyBorder="1" applyAlignment="1" applyProtection="1">
      <alignment horizontal="center" vertical="center"/>
      <protection locked="0"/>
    </xf>
    <xf numFmtId="0" fontId="19" fillId="2" borderId="197" xfId="0" applyFont="1" applyFill="1" applyBorder="1" applyAlignment="1" applyProtection="1">
      <alignment horizontal="center" vertical="center"/>
      <protection locked="0"/>
    </xf>
    <xf numFmtId="0" fontId="19" fillId="2" borderId="198" xfId="0" applyFont="1" applyFill="1" applyBorder="1" applyAlignment="1" applyProtection="1">
      <alignment horizontal="left" vertical="center"/>
      <protection locked="0"/>
    </xf>
    <xf numFmtId="178" fontId="17" fillId="2" borderId="198" xfId="1" applyFont="1" applyFill="1" applyBorder="1" applyAlignment="1" applyProtection="1">
      <alignment horizontal="right" vertical="center"/>
      <protection locked="0"/>
    </xf>
    <xf numFmtId="178" fontId="17" fillId="2" borderId="198" xfId="5" applyFont="1" applyFill="1" applyBorder="1" applyAlignment="1" applyProtection="1">
      <alignment horizontal="right" vertical="center"/>
      <protection locked="0"/>
    </xf>
    <xf numFmtId="0" fontId="19" fillId="2" borderId="200" xfId="0" applyFont="1" applyFill="1" applyBorder="1" applyAlignment="1" applyProtection="1">
      <alignment horizontal="center" vertical="center"/>
      <protection locked="0"/>
    </xf>
    <xf numFmtId="0" fontId="19" fillId="2" borderId="74" xfId="0" applyFont="1" applyFill="1" applyBorder="1" applyAlignment="1" applyProtection="1">
      <alignment horizontal="left" vertical="center"/>
      <protection locked="0"/>
    </xf>
    <xf numFmtId="178" fontId="17" fillId="2" borderId="74" xfId="1" applyFont="1" applyFill="1" applyBorder="1" applyAlignment="1" applyProtection="1">
      <alignment horizontal="right" vertical="center"/>
      <protection locked="0"/>
    </xf>
    <xf numFmtId="178" fontId="17" fillId="2" borderId="74" xfId="5" applyFont="1" applyFill="1" applyBorder="1" applyAlignment="1" applyProtection="1">
      <alignment horizontal="right" vertical="center"/>
      <protection locked="0"/>
    </xf>
    <xf numFmtId="0" fontId="19" fillId="2" borderId="74" xfId="0" applyFont="1" applyFill="1" applyBorder="1" applyAlignment="1" applyProtection="1">
      <alignment horizontal="left" vertical="center" wrapText="1"/>
      <protection locked="0"/>
    </xf>
    <xf numFmtId="178" fontId="19" fillId="2" borderId="74" xfId="1" applyFont="1" applyFill="1" applyBorder="1" applyAlignment="1" applyProtection="1">
      <alignment horizontal="right" vertical="center"/>
      <protection locked="0"/>
    </xf>
    <xf numFmtId="178" fontId="19" fillId="2" borderId="74" xfId="5" applyFont="1" applyFill="1" applyBorder="1" applyAlignment="1" applyProtection="1">
      <alignment horizontal="center" vertical="center"/>
      <protection locked="0"/>
    </xf>
    <xf numFmtId="178" fontId="19" fillId="2" borderId="74" xfId="5" applyFont="1" applyFill="1" applyBorder="1" applyAlignment="1" applyProtection="1">
      <alignment vertical="center"/>
      <protection locked="0"/>
    </xf>
    <xf numFmtId="178" fontId="17" fillId="2" borderId="74" xfId="0" applyNumberFormat="1" applyFont="1" applyFill="1" applyBorder="1" applyProtection="1">
      <alignment vertical="center"/>
      <protection locked="0"/>
    </xf>
    <xf numFmtId="0" fontId="19" fillId="2" borderId="200" xfId="24" applyFont="1" applyFill="1" applyBorder="1" applyAlignment="1" applyProtection="1">
      <alignment horizontal="center" vertical="center"/>
      <protection locked="0"/>
    </xf>
    <xf numFmtId="0" fontId="19" fillId="2" borderId="74" xfId="24" applyFont="1" applyFill="1" applyBorder="1" applyAlignment="1" applyProtection="1">
      <alignment horizontal="left" vertical="center"/>
      <protection locked="0"/>
    </xf>
    <xf numFmtId="178" fontId="19" fillId="2" borderId="74" xfId="24" applyNumberFormat="1" applyFont="1" applyFill="1" applyBorder="1" applyAlignment="1" applyProtection="1">
      <alignment horizontal="center" vertical="center"/>
      <protection locked="0"/>
    </xf>
    <xf numFmtId="0" fontId="17" fillId="2" borderId="200" xfId="0" applyFont="1" applyFill="1" applyBorder="1" applyAlignment="1" applyProtection="1">
      <alignment horizontal="center" vertical="center"/>
      <protection locked="0"/>
    </xf>
    <xf numFmtId="0" fontId="17" fillId="2" borderId="74" xfId="0" applyFont="1" applyFill="1" applyBorder="1" applyProtection="1">
      <alignment vertical="center"/>
      <protection locked="0"/>
    </xf>
    <xf numFmtId="178" fontId="17" fillId="2" borderId="74" xfId="5" applyFont="1" applyFill="1" applyBorder="1" applyAlignment="1" applyProtection="1">
      <alignment vertical="center"/>
      <protection locked="0"/>
    </xf>
    <xf numFmtId="0" fontId="19" fillId="2" borderId="200" xfId="0" applyFont="1" applyFill="1" applyBorder="1" applyAlignment="1">
      <alignment horizontal="center" vertical="center"/>
    </xf>
    <xf numFmtId="0" fontId="19" fillId="2" borderId="74" xfId="0" applyFont="1" applyFill="1" applyBorder="1" applyAlignment="1">
      <alignment horizontal="left" vertical="center"/>
    </xf>
    <xf numFmtId="178" fontId="19" fillId="2" borderId="74" xfId="1" applyFont="1" applyFill="1" applyBorder="1" applyAlignment="1">
      <alignment horizontal="right" vertical="center"/>
    </xf>
    <xf numFmtId="178" fontId="19" fillId="2" borderId="74" xfId="1" applyFont="1" applyFill="1" applyBorder="1" applyAlignment="1">
      <alignment horizontal="center" vertical="center"/>
    </xf>
    <xf numFmtId="178" fontId="19" fillId="2" borderId="74" xfId="5" applyFont="1" applyFill="1" applyBorder="1" applyProtection="1">
      <protection locked="0"/>
    </xf>
    <xf numFmtId="0" fontId="19" fillId="2" borderId="200" xfId="0" applyFont="1" applyFill="1" applyBorder="1" applyAlignment="1">
      <alignment horizontal="center" vertical="center" shrinkToFit="1"/>
    </xf>
    <xf numFmtId="0" fontId="19" fillId="2" borderId="74" xfId="0" applyFont="1" applyFill="1" applyBorder="1">
      <alignment vertical="center"/>
    </xf>
    <xf numFmtId="178" fontId="19" fillId="2" borderId="74" xfId="1" applyFont="1" applyFill="1" applyBorder="1" applyAlignment="1">
      <alignment vertical="center"/>
    </xf>
    <xf numFmtId="185" fontId="19" fillId="2" borderId="198" xfId="0" applyNumberFormat="1" applyFont="1" applyFill="1" applyBorder="1" applyAlignment="1" applyProtection="1">
      <alignment horizontal="center" vertical="center"/>
      <protection locked="0"/>
    </xf>
    <xf numFmtId="185" fontId="19" fillId="2" borderId="74" xfId="0" applyNumberFormat="1" applyFont="1" applyFill="1" applyBorder="1" applyAlignment="1" applyProtection="1">
      <alignment horizontal="center" vertical="center"/>
      <protection locked="0"/>
    </xf>
    <xf numFmtId="185" fontId="19" fillId="2" borderId="74" xfId="24" applyNumberFormat="1" applyFont="1" applyFill="1" applyBorder="1" applyAlignment="1" applyProtection="1">
      <alignment horizontal="center" vertical="center"/>
      <protection locked="0"/>
    </xf>
    <xf numFmtId="185" fontId="17" fillId="2" borderId="74" xfId="0" applyNumberFormat="1" applyFont="1" applyFill="1" applyBorder="1" applyAlignment="1" applyProtection="1">
      <alignment horizontal="center" vertical="center"/>
      <protection locked="0"/>
    </xf>
    <xf numFmtId="185" fontId="19" fillId="2" borderId="74" xfId="0" applyNumberFormat="1" applyFont="1" applyFill="1" applyBorder="1" applyAlignment="1">
      <alignment horizontal="center" vertical="center"/>
    </xf>
    <xf numFmtId="10" fontId="19" fillId="0" borderId="0" xfId="10" applyNumberFormat="1" applyFont="1" applyFill="1" applyBorder="1" applyAlignment="1">
      <alignment horizontal="center" vertical="center"/>
    </xf>
    <xf numFmtId="10" fontId="19" fillId="0" borderId="158" xfId="10" applyNumberFormat="1" applyFont="1" applyFill="1" applyBorder="1" applyAlignment="1">
      <alignment horizontal="center" vertical="center"/>
    </xf>
    <xf numFmtId="180" fontId="63" fillId="37" borderId="123" xfId="10" applyNumberFormat="1" applyFont="1" applyFill="1" applyBorder="1" applyAlignment="1" applyProtection="1">
      <alignment horizontal="center" vertical="center"/>
      <protection hidden="1"/>
    </xf>
    <xf numFmtId="0" fontId="2" fillId="7" borderId="2" xfId="10" applyNumberFormat="1" applyFont="1" applyFill="1" applyBorder="1" applyAlignment="1" applyProtection="1">
      <alignment horizontal="center" vertical="center" shrinkToFit="1"/>
      <protection hidden="1"/>
    </xf>
    <xf numFmtId="0" fontId="0" fillId="0" borderId="123" xfId="0" applyBorder="1">
      <alignment vertical="center"/>
    </xf>
    <xf numFmtId="0" fontId="19" fillId="2" borderId="123" xfId="0" applyFont="1" applyFill="1" applyBorder="1" applyAlignment="1" applyProtection="1">
      <alignment horizontal="center" vertical="center"/>
      <protection locked="0"/>
    </xf>
    <xf numFmtId="10" fontId="0" fillId="0" borderId="123" xfId="0" applyNumberFormat="1" applyBorder="1">
      <alignment vertical="center"/>
    </xf>
    <xf numFmtId="0" fontId="19" fillId="2" borderId="123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27" fillId="3" borderId="123" xfId="0" applyFont="1" applyFill="1" applyBorder="1" applyAlignment="1">
      <alignment horizontal="center" vertical="center"/>
    </xf>
    <xf numFmtId="0" fontId="18" fillId="11" borderId="123" xfId="0" applyFont="1" applyFill="1" applyBorder="1" applyAlignment="1" applyProtection="1">
      <alignment horizontal="center" vertical="center"/>
      <protection locked="0"/>
    </xf>
    <xf numFmtId="0" fontId="27" fillId="11" borderId="123" xfId="0" applyFont="1" applyFill="1" applyBorder="1" applyAlignment="1">
      <alignment horizontal="center" vertical="center"/>
    </xf>
    <xf numFmtId="10" fontId="27" fillId="11" borderId="123" xfId="0" applyNumberFormat="1" applyFont="1" applyFill="1" applyBorder="1">
      <alignment vertical="center"/>
    </xf>
    <xf numFmtId="185" fontId="19" fillId="11" borderId="74" xfId="0" applyNumberFormat="1" applyFont="1" applyFill="1" applyBorder="1" applyAlignment="1" applyProtection="1">
      <alignment horizontal="center" vertical="center"/>
      <protection locked="0"/>
    </xf>
    <xf numFmtId="180" fontId="38" fillId="0" borderId="0" xfId="10" applyNumberFormat="1" applyFont="1" applyFill="1" applyBorder="1" applyAlignment="1">
      <alignment horizontal="center" vertical="center"/>
    </xf>
    <xf numFmtId="0" fontId="5" fillId="2" borderId="123" xfId="0" applyFont="1" applyFill="1" applyBorder="1">
      <alignment vertical="center"/>
    </xf>
    <xf numFmtId="10" fontId="5" fillId="2" borderId="123" xfId="0" applyNumberFormat="1" applyFont="1" applyFill="1" applyBorder="1">
      <alignment vertical="center"/>
    </xf>
    <xf numFmtId="10" fontId="17" fillId="11" borderId="0" xfId="3" applyNumberFormat="1" applyFont="1" applyFill="1" applyBorder="1" applyAlignment="1" applyProtection="1">
      <alignment horizontal="center" vertical="center"/>
      <protection hidden="1"/>
    </xf>
    <xf numFmtId="10" fontId="42" fillId="11" borderId="0" xfId="0" applyNumberFormat="1" applyFont="1" applyFill="1" applyAlignment="1">
      <alignment horizontal="center" vertical="center"/>
    </xf>
    <xf numFmtId="0" fontId="40" fillId="11" borderId="166" xfId="0" applyFont="1" applyFill="1" applyBorder="1" applyAlignment="1" applyProtection="1">
      <alignment horizontal="center" vertical="center"/>
      <protection locked="0"/>
    </xf>
    <xf numFmtId="180" fontId="67" fillId="11" borderId="140" xfId="3" applyNumberFormat="1" applyFont="1" applyFill="1" applyBorder="1" applyAlignment="1" applyProtection="1">
      <alignment horizontal="center" vertical="center"/>
      <protection hidden="1"/>
    </xf>
    <xf numFmtId="180" fontId="67" fillId="11" borderId="123" xfId="3" applyNumberFormat="1" applyFont="1" applyFill="1" applyBorder="1" applyAlignment="1" applyProtection="1">
      <alignment horizontal="center" vertical="center"/>
      <protection hidden="1"/>
    </xf>
    <xf numFmtId="10" fontId="41" fillId="11" borderId="0" xfId="0" applyNumberFormat="1" applyFont="1" applyFill="1" applyAlignment="1">
      <alignment horizontal="center" vertical="center"/>
    </xf>
    <xf numFmtId="180" fontId="17" fillId="11" borderId="140" xfId="3" applyNumberFormat="1" applyFont="1" applyFill="1" applyBorder="1" applyAlignment="1" applyProtection="1">
      <alignment horizontal="center" vertical="center"/>
      <protection hidden="1"/>
    </xf>
    <xf numFmtId="180" fontId="17" fillId="11" borderId="123" xfId="3" applyNumberFormat="1" applyFont="1" applyFill="1" applyBorder="1" applyAlignment="1" applyProtection="1">
      <alignment horizontal="center" vertical="center"/>
      <protection hidden="1"/>
    </xf>
    <xf numFmtId="10" fontId="17" fillId="11" borderId="158" xfId="3" applyNumberFormat="1" applyFont="1" applyFill="1" applyBorder="1" applyAlignment="1" applyProtection="1">
      <alignment horizontal="center" vertical="center"/>
      <protection hidden="1"/>
    </xf>
    <xf numFmtId="0" fontId="8" fillId="11" borderId="158" xfId="0" applyFont="1" applyFill="1" applyBorder="1" applyAlignment="1">
      <alignment horizontal="center" vertical="center"/>
    </xf>
    <xf numFmtId="0" fontId="40" fillId="11" borderId="167" xfId="0" applyFont="1" applyFill="1" applyBorder="1" applyAlignment="1" applyProtection="1">
      <alignment horizontal="center" vertical="center"/>
      <protection locked="0"/>
    </xf>
    <xf numFmtId="0" fontId="8" fillId="11" borderId="0" xfId="0" applyFont="1" applyFill="1" applyAlignment="1">
      <alignment horizontal="center" vertical="center"/>
    </xf>
    <xf numFmtId="0" fontId="40" fillId="11" borderId="168" xfId="0" applyFont="1" applyFill="1" applyBorder="1" applyAlignment="1" applyProtection="1">
      <alignment horizontal="center" vertical="center"/>
      <protection locked="0"/>
    </xf>
    <xf numFmtId="0" fontId="40" fillId="11" borderId="171" xfId="0" applyFont="1" applyFill="1" applyBorder="1" applyAlignment="1" applyProtection="1">
      <alignment horizontal="center" vertical="center"/>
      <protection locked="0"/>
    </xf>
    <xf numFmtId="0" fontId="27" fillId="38" borderId="123" xfId="0" applyFont="1" applyFill="1" applyBorder="1" applyAlignment="1">
      <alignment horizontal="center" vertical="center"/>
    </xf>
    <xf numFmtId="10" fontId="27" fillId="38" borderId="123" xfId="0" applyNumberFormat="1" applyFont="1" applyFill="1" applyBorder="1">
      <alignment vertical="center"/>
    </xf>
    <xf numFmtId="0" fontId="18" fillId="38" borderId="123" xfId="0" applyFont="1" applyFill="1" applyBorder="1" applyAlignment="1" applyProtection="1">
      <alignment horizontal="center" vertical="center"/>
      <protection locked="0"/>
    </xf>
    <xf numFmtId="0" fontId="18" fillId="38" borderId="123" xfId="0" applyFont="1" applyFill="1" applyBorder="1" applyAlignment="1">
      <alignment horizontal="center" vertical="center"/>
    </xf>
    <xf numFmtId="0" fontId="18" fillId="38" borderId="123" xfId="0" applyFont="1" applyFill="1" applyBorder="1" applyAlignment="1">
      <alignment horizontal="center" vertical="center" shrinkToFit="1"/>
    </xf>
    <xf numFmtId="0" fontId="18" fillId="28" borderId="123" xfId="0" applyFont="1" applyFill="1" applyBorder="1" applyAlignment="1" applyProtection="1">
      <alignment horizontal="center" vertical="center"/>
      <protection locked="0"/>
    </xf>
    <xf numFmtId="0" fontId="27" fillId="28" borderId="123" xfId="0" applyFont="1" applyFill="1" applyBorder="1" applyAlignment="1">
      <alignment horizontal="center" vertical="center"/>
    </xf>
    <xf numFmtId="10" fontId="27" fillId="28" borderId="123" xfId="0" applyNumberFormat="1" applyFont="1" applyFill="1" applyBorder="1">
      <alignment vertical="center"/>
    </xf>
    <xf numFmtId="0" fontId="54" fillId="2" borderId="200" xfId="0" applyFont="1" applyFill="1" applyBorder="1" applyAlignment="1" applyProtection="1">
      <alignment horizontal="center" vertical="center"/>
      <protection locked="0"/>
    </xf>
    <xf numFmtId="185" fontId="54" fillId="2" borderId="74" xfId="0" applyNumberFormat="1" applyFont="1" applyFill="1" applyBorder="1" applyAlignment="1" applyProtection="1">
      <alignment horizontal="center" vertical="center"/>
      <protection locked="0"/>
    </xf>
    <xf numFmtId="0" fontId="54" fillId="2" borderId="74" xfId="0" applyFont="1" applyFill="1" applyBorder="1" applyAlignment="1" applyProtection="1">
      <alignment horizontal="left" vertical="center"/>
      <protection locked="0"/>
    </xf>
    <xf numFmtId="178" fontId="54" fillId="2" borderId="74" xfId="1" applyFont="1" applyFill="1" applyBorder="1" applyAlignment="1" applyProtection="1">
      <alignment horizontal="right" vertical="center"/>
      <protection locked="0"/>
    </xf>
    <xf numFmtId="178" fontId="54" fillId="2" borderId="74" xfId="5" applyFont="1" applyFill="1" applyBorder="1" applyAlignment="1" applyProtection="1">
      <alignment horizontal="center" vertical="center"/>
      <protection locked="0"/>
    </xf>
    <xf numFmtId="10" fontId="67" fillId="2" borderId="74" xfId="3" applyNumberFormat="1" applyFont="1" applyFill="1" applyBorder="1" applyAlignment="1" applyProtection="1">
      <alignment horizontal="center" vertical="center"/>
      <protection hidden="1"/>
    </xf>
    <xf numFmtId="10" fontId="67" fillId="2" borderId="75" xfId="3" applyNumberFormat="1" applyFont="1" applyFill="1" applyBorder="1" applyAlignment="1" applyProtection="1">
      <alignment horizontal="center" vertical="center"/>
      <protection hidden="1"/>
    </xf>
    <xf numFmtId="10" fontId="67" fillId="0" borderId="0" xfId="3" applyNumberFormat="1" applyFont="1" applyFill="1" applyBorder="1" applyAlignment="1" applyProtection="1">
      <alignment horizontal="center" vertical="center"/>
      <protection hidden="1"/>
    </xf>
    <xf numFmtId="180" fontId="32" fillId="37" borderId="123" xfId="10" applyNumberFormat="1" applyFont="1" applyFill="1" applyBorder="1" applyAlignment="1" applyProtection="1">
      <alignment horizontal="center" vertical="center"/>
      <protection hidden="1"/>
    </xf>
    <xf numFmtId="0" fontId="42" fillId="2" borderId="133" xfId="0" applyFont="1" applyFill="1" applyBorder="1" applyAlignment="1">
      <alignment horizontal="center" vertical="center"/>
    </xf>
    <xf numFmtId="180" fontId="42" fillId="37" borderId="192" xfId="1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40" fillId="11" borderId="123" xfId="0" applyFont="1" applyFill="1" applyBorder="1" applyAlignment="1" applyProtection="1">
      <alignment horizontal="center" vertical="center"/>
      <protection locked="0"/>
    </xf>
    <xf numFmtId="0" fontId="71" fillId="11" borderId="17" xfId="0" applyFont="1" applyFill="1" applyBorder="1" applyAlignment="1">
      <alignment horizontal="center" vertical="center" wrapText="1"/>
    </xf>
    <xf numFmtId="0" fontId="72" fillId="11" borderId="17" xfId="0" applyFont="1" applyFill="1" applyBorder="1" applyAlignment="1">
      <alignment horizontal="center" vertical="center"/>
    </xf>
    <xf numFmtId="0" fontId="72" fillId="11" borderId="0" xfId="0" applyFont="1" applyFill="1" applyAlignment="1">
      <alignment horizontal="center" vertical="center"/>
    </xf>
    <xf numFmtId="178" fontId="2" fillId="2" borderId="66" xfId="1" applyFont="1" applyFill="1" applyBorder="1" applyAlignment="1" applyProtection="1">
      <alignment horizontal="center" vertical="center"/>
      <protection locked="0" hidden="1"/>
    </xf>
    <xf numFmtId="178" fontId="2" fillId="2" borderId="67" xfId="1" applyFont="1" applyFill="1" applyBorder="1" applyAlignment="1" applyProtection="1">
      <alignment horizontal="center" vertical="center"/>
      <protection locked="0" hidden="1"/>
    </xf>
    <xf numFmtId="10" fontId="7" fillId="8" borderId="24" xfId="0" applyNumberFormat="1" applyFont="1" applyFill="1" applyBorder="1" applyAlignment="1" applyProtection="1">
      <alignment horizontal="center" vertical="center"/>
      <protection hidden="1"/>
    </xf>
    <xf numFmtId="178" fontId="7" fillId="8" borderId="25" xfId="0" applyNumberFormat="1" applyFont="1" applyFill="1" applyBorder="1" applyAlignment="1" applyProtection="1">
      <alignment horizontal="center" vertical="center"/>
      <protection hidden="1"/>
    </xf>
    <xf numFmtId="0" fontId="7" fillId="9" borderId="28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178" fontId="2" fillId="2" borderId="28" xfId="1" applyFont="1" applyFill="1" applyBorder="1" applyAlignment="1" applyProtection="1">
      <alignment horizontal="center" vertical="center"/>
      <protection hidden="1"/>
    </xf>
    <xf numFmtId="0" fontId="7" fillId="9" borderId="8" xfId="0" applyFont="1" applyFill="1" applyBorder="1" applyAlignment="1" applyProtection="1">
      <alignment horizontal="center" vertical="center"/>
      <protection hidden="1"/>
    </xf>
    <xf numFmtId="0" fontId="7" fillId="9" borderId="14" xfId="0" applyFont="1" applyFill="1" applyBorder="1" applyAlignment="1" applyProtection="1">
      <alignment horizontal="center" vertical="center"/>
      <protection hidden="1"/>
    </xf>
    <xf numFmtId="10" fontId="18" fillId="0" borderId="0" xfId="0" applyNumberFormat="1" applyFont="1" applyAlignment="1" applyProtection="1">
      <alignment horizontal="center" vertical="center"/>
      <protection hidden="1"/>
    </xf>
    <xf numFmtId="0" fontId="18" fillId="10" borderId="0" xfId="0" applyFont="1" applyFill="1" applyAlignment="1" applyProtection="1">
      <alignment horizontal="center" vertical="center"/>
      <protection hidden="1"/>
    </xf>
    <xf numFmtId="10" fontId="18" fillId="10" borderId="0" xfId="0" applyNumberFormat="1" applyFont="1" applyFill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locked="0" hidden="1"/>
    </xf>
    <xf numFmtId="0" fontId="31" fillId="0" borderId="0" xfId="0" applyFont="1" applyAlignment="1" applyProtection="1">
      <alignment horizontal="center" vertical="center"/>
      <protection locked="0" hidden="1"/>
    </xf>
    <xf numFmtId="0" fontId="2" fillId="2" borderId="17" xfId="0" applyFont="1" applyFill="1" applyBorder="1" applyProtection="1">
      <alignment vertical="center"/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7" fillId="7" borderId="17" xfId="0" applyFont="1" applyFill="1" applyBorder="1" applyAlignment="1" applyProtection="1">
      <alignment horizontal="center" vertical="center" wrapText="1"/>
      <protection hidden="1"/>
    </xf>
    <xf numFmtId="0" fontId="7" fillId="7" borderId="45" xfId="0" applyFont="1" applyFill="1" applyBorder="1" applyAlignment="1" applyProtection="1">
      <alignment horizontal="center" vertical="center" wrapText="1"/>
      <protection hidden="1"/>
    </xf>
    <xf numFmtId="0" fontId="7" fillId="7" borderId="0" xfId="0" applyFont="1" applyFill="1" applyAlignment="1" applyProtection="1">
      <alignment horizontal="center" vertical="center" wrapText="1"/>
      <protection hidden="1"/>
    </xf>
    <xf numFmtId="0" fontId="7" fillId="7" borderId="63" xfId="0" applyFont="1" applyFill="1" applyBorder="1" applyAlignment="1" applyProtection="1">
      <alignment horizontal="center" vertical="center" wrapText="1"/>
      <protection hidden="1"/>
    </xf>
    <xf numFmtId="0" fontId="7" fillId="7" borderId="22" xfId="0" applyFont="1" applyFill="1" applyBorder="1" applyAlignment="1" applyProtection="1">
      <alignment horizontal="center" vertical="center" wrapText="1"/>
      <protection hidden="1"/>
    </xf>
    <xf numFmtId="0" fontId="7" fillId="7" borderId="46" xfId="0" applyFont="1" applyFill="1" applyBorder="1" applyAlignment="1" applyProtection="1">
      <alignment horizontal="center" vertical="center" wrapText="1"/>
      <protection hidden="1"/>
    </xf>
    <xf numFmtId="0" fontId="7" fillId="9" borderId="47" xfId="0" applyFont="1" applyFill="1" applyBorder="1" applyAlignment="1" applyProtection="1">
      <alignment horizontal="center" vertical="center"/>
      <protection hidden="1"/>
    </xf>
    <xf numFmtId="187" fontId="7" fillId="2" borderId="14" xfId="1" applyNumberFormat="1" applyFont="1" applyFill="1" applyBorder="1" applyAlignment="1" applyProtection="1">
      <alignment horizontal="center" vertical="center"/>
      <protection hidden="1"/>
    </xf>
    <xf numFmtId="187" fontId="7" fillId="2" borderId="15" xfId="1" applyNumberFormat="1" applyFont="1" applyFill="1" applyBorder="1" applyAlignment="1" applyProtection="1">
      <alignment horizontal="center" vertical="center"/>
      <protection hidden="1"/>
    </xf>
    <xf numFmtId="0" fontId="7" fillId="9" borderId="27" xfId="0" applyFont="1" applyFill="1" applyBorder="1" applyAlignment="1" applyProtection="1">
      <alignment horizontal="center" vertical="center"/>
      <protection hidden="1"/>
    </xf>
    <xf numFmtId="0" fontId="16" fillId="5" borderId="66" xfId="0" applyFont="1" applyFill="1" applyBorder="1" applyAlignment="1" applyProtection="1">
      <alignment horizontal="center" vertical="center"/>
      <protection hidden="1"/>
    </xf>
    <xf numFmtId="0" fontId="16" fillId="5" borderId="67" xfId="0" applyFont="1" applyFill="1" applyBorder="1" applyAlignment="1" applyProtection="1">
      <alignment horizontal="center" vertical="center"/>
      <protection hidden="1"/>
    </xf>
    <xf numFmtId="0" fontId="23" fillId="23" borderId="44" xfId="0" applyFont="1" applyFill="1" applyBorder="1" applyAlignment="1" applyProtection="1">
      <alignment horizontal="center" vertical="center"/>
      <protection hidden="1"/>
    </xf>
    <xf numFmtId="0" fontId="23" fillId="23" borderId="1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right" vertical="top"/>
      <protection hidden="1"/>
    </xf>
    <xf numFmtId="182" fontId="2" fillId="2" borderId="0" xfId="0" applyNumberFormat="1" applyFont="1" applyFill="1" applyAlignment="1" applyProtection="1">
      <alignment horizontal="right" vertical="top"/>
      <protection hidden="1"/>
    </xf>
    <xf numFmtId="0" fontId="7" fillId="6" borderId="2" xfId="0" applyFont="1" applyFill="1" applyBorder="1" applyAlignment="1" applyProtection="1">
      <alignment horizontal="center" vertical="center" wrapText="1"/>
      <protection hidden="1"/>
    </xf>
    <xf numFmtId="0" fontId="7" fillId="6" borderId="2" xfId="0" applyFont="1" applyFill="1" applyBorder="1" applyAlignment="1" applyProtection="1">
      <alignment horizontal="center" vertical="center"/>
      <protection hidden="1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178" fontId="2" fillId="2" borderId="16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18" xfId="0" applyNumberFormat="1" applyFont="1" applyFill="1" applyBorder="1" applyAlignment="1" applyProtection="1">
      <alignment horizontal="center" vertical="center"/>
      <protection locked="0" hidden="1"/>
    </xf>
    <xf numFmtId="177" fontId="43" fillId="2" borderId="117" xfId="11" applyFont="1" applyFill="1" applyBorder="1" applyAlignment="1" applyProtection="1">
      <alignment horizontal="center" vertical="center"/>
      <protection hidden="1"/>
    </xf>
    <xf numFmtId="177" fontId="43" fillId="2" borderId="118" xfId="11" applyFont="1" applyFill="1" applyBorder="1" applyAlignment="1" applyProtection="1">
      <alignment horizontal="center" vertical="center"/>
      <protection hidden="1"/>
    </xf>
    <xf numFmtId="177" fontId="43" fillId="2" borderId="119" xfId="1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hidden="1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7" borderId="62" xfId="0" applyFont="1" applyFill="1" applyBorder="1" applyAlignment="1" applyProtection="1">
      <alignment horizontal="center" vertical="center" wrapText="1"/>
      <protection hidden="1"/>
    </xf>
    <xf numFmtId="0" fontId="16" fillId="0" borderId="58" xfId="0" applyFont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 shrinkToFit="1"/>
      <protection hidden="1"/>
    </xf>
    <xf numFmtId="9" fontId="2" fillId="2" borderId="14" xfId="0" applyNumberFormat="1" applyFont="1" applyFill="1" applyBorder="1" applyAlignment="1" applyProtection="1">
      <alignment horizontal="center" vertical="center"/>
      <protection hidden="1"/>
    </xf>
    <xf numFmtId="178" fontId="2" fillId="2" borderId="14" xfId="1" applyFont="1" applyFill="1" applyBorder="1" applyAlignment="1" applyProtection="1">
      <alignment horizontal="center" vertical="center"/>
      <protection hidden="1"/>
    </xf>
    <xf numFmtId="178" fontId="2" fillId="2" borderId="15" xfId="1" applyFont="1" applyFill="1" applyBorder="1" applyAlignment="1" applyProtection="1">
      <alignment horizontal="center" vertical="center"/>
      <protection hidden="1"/>
    </xf>
    <xf numFmtId="178" fontId="2" fillId="2" borderId="43" xfId="1" applyFont="1" applyFill="1" applyBorder="1" applyAlignment="1" applyProtection="1">
      <alignment horizontal="center" vertical="center"/>
      <protection hidden="1"/>
    </xf>
    <xf numFmtId="178" fontId="14" fillId="0" borderId="24" xfId="1" applyFont="1" applyFill="1" applyBorder="1" applyAlignment="1" applyProtection="1">
      <alignment horizontal="center" vertical="center"/>
      <protection locked="0" hidden="1"/>
    </xf>
    <xf numFmtId="178" fontId="14" fillId="0" borderId="4" xfId="1" applyFont="1" applyFill="1" applyBorder="1" applyAlignment="1" applyProtection="1">
      <alignment horizontal="center" vertical="center"/>
      <protection locked="0" hidden="1"/>
    </xf>
    <xf numFmtId="0" fontId="7" fillId="8" borderId="24" xfId="0" applyFont="1" applyFill="1" applyBorder="1" applyAlignment="1" applyProtection="1">
      <alignment horizontal="center" vertical="center"/>
      <protection hidden="1"/>
    </xf>
    <xf numFmtId="0" fontId="7" fillId="8" borderId="22" xfId="0" applyFont="1" applyFill="1" applyBorder="1" applyAlignment="1" applyProtection="1">
      <alignment horizontal="center" vertical="center"/>
      <protection hidden="1"/>
    </xf>
    <xf numFmtId="0" fontId="7" fillId="8" borderId="25" xfId="0" applyFont="1" applyFill="1" applyBorder="1" applyAlignment="1" applyProtection="1">
      <alignment horizontal="center" vertical="center"/>
      <protection hidden="1"/>
    </xf>
    <xf numFmtId="0" fontId="16" fillId="5" borderId="24" xfId="0" applyFont="1" applyFill="1" applyBorder="1" applyAlignment="1" applyProtection="1">
      <alignment horizontal="center" vertical="center"/>
      <protection hidden="1"/>
    </xf>
    <xf numFmtId="0" fontId="16" fillId="5" borderId="4" xfId="0" applyFont="1" applyFill="1" applyBorder="1" applyAlignment="1" applyProtection="1">
      <alignment horizontal="center" vertical="center"/>
      <protection hidden="1"/>
    </xf>
    <xf numFmtId="0" fontId="16" fillId="5" borderId="25" xfId="0" applyFont="1" applyFill="1" applyBorder="1" applyAlignment="1" applyProtection="1">
      <alignment horizontal="center" vertical="center"/>
      <protection hidden="1"/>
    </xf>
    <xf numFmtId="178" fontId="2" fillId="2" borderId="24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25" xfId="0" applyNumberFormat="1" applyFont="1" applyFill="1" applyBorder="1" applyAlignment="1" applyProtection="1">
      <alignment horizontal="center" vertical="center"/>
      <protection locked="0" hidden="1"/>
    </xf>
    <xf numFmtId="178" fontId="2" fillId="2" borderId="93" xfId="1" applyFont="1" applyFill="1" applyBorder="1" applyAlignment="1" applyProtection="1">
      <alignment horizontal="center" vertical="center"/>
      <protection hidden="1"/>
    </xf>
    <xf numFmtId="178" fontId="2" fillId="2" borderId="95" xfId="1" applyFont="1" applyFill="1" applyBorder="1" applyAlignment="1" applyProtection="1">
      <alignment horizontal="center" vertical="center"/>
      <protection hidden="1"/>
    </xf>
    <xf numFmtId="180" fontId="2" fillId="2" borderId="12" xfId="10" applyNumberFormat="1" applyFont="1" applyFill="1" applyBorder="1" applyAlignment="1" applyProtection="1">
      <alignment horizontal="center" vertical="center"/>
      <protection hidden="1"/>
    </xf>
    <xf numFmtId="180" fontId="2" fillId="2" borderId="10" xfId="10" applyNumberFormat="1" applyFont="1" applyFill="1" applyBorder="1" applyAlignment="1" applyProtection="1">
      <alignment horizontal="center" vertical="center"/>
      <protection hidden="1"/>
    </xf>
    <xf numFmtId="0" fontId="7" fillId="9" borderId="15" xfId="0" applyFont="1" applyFill="1" applyBorder="1" applyAlignment="1" applyProtection="1">
      <alignment horizontal="center" vertical="center"/>
      <protection hidden="1"/>
    </xf>
    <xf numFmtId="0" fontId="7" fillId="9" borderId="43" xfId="0" applyFont="1" applyFill="1" applyBorder="1" applyAlignment="1" applyProtection="1">
      <alignment horizontal="center" vertical="center"/>
      <protection hidden="1"/>
    </xf>
    <xf numFmtId="0" fontId="7" fillId="9" borderId="13" xfId="0" applyFont="1" applyFill="1" applyBorder="1" applyAlignment="1" applyProtection="1">
      <alignment horizontal="center" vertical="center"/>
      <protection hidden="1"/>
    </xf>
    <xf numFmtId="180" fontId="2" fillId="2" borderId="93" xfId="10" applyNumberFormat="1" applyFont="1" applyFill="1" applyBorder="1" applyAlignment="1" applyProtection="1">
      <alignment horizontal="center" vertical="center"/>
      <protection hidden="1"/>
    </xf>
    <xf numFmtId="180" fontId="2" fillId="2" borderId="94" xfId="10" applyNumberFormat="1" applyFont="1" applyFill="1" applyBorder="1" applyAlignment="1" applyProtection="1">
      <alignment horizontal="center" vertical="center"/>
      <protection hidden="1"/>
    </xf>
    <xf numFmtId="178" fontId="2" fillId="0" borderId="15" xfId="1" applyFont="1" applyFill="1" applyBorder="1" applyAlignment="1" applyProtection="1">
      <alignment horizontal="center" vertical="center"/>
      <protection hidden="1"/>
    </xf>
    <xf numFmtId="178" fontId="2" fillId="0" borderId="43" xfId="1" applyFont="1" applyFill="1" applyBorder="1" applyAlignment="1" applyProtection="1">
      <alignment horizontal="center" vertical="center"/>
      <protection hidden="1"/>
    </xf>
    <xf numFmtId="0" fontId="23" fillId="22" borderId="54" xfId="0" applyFont="1" applyFill="1" applyBorder="1" applyAlignment="1" applyProtection="1">
      <alignment horizontal="center" vertical="center"/>
      <protection hidden="1"/>
    </xf>
    <xf numFmtId="0" fontId="23" fillId="22" borderId="62" xfId="0" applyFont="1" applyFill="1" applyBorder="1" applyAlignment="1" applyProtection="1">
      <alignment horizontal="center" vertical="center"/>
      <protection hidden="1"/>
    </xf>
    <xf numFmtId="0" fontId="23" fillId="22" borderId="61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177" fontId="7" fillId="2" borderId="30" xfId="11" applyFont="1" applyFill="1" applyBorder="1" applyAlignment="1" applyProtection="1">
      <alignment horizontal="center" vertical="center"/>
      <protection hidden="1"/>
    </xf>
    <xf numFmtId="177" fontId="7" fillId="2" borderId="31" xfId="11" applyFont="1" applyFill="1" applyBorder="1" applyAlignment="1" applyProtection="1">
      <alignment horizontal="center" vertical="center"/>
      <protection hidden="1"/>
    </xf>
    <xf numFmtId="178" fontId="2" fillId="2" borderId="12" xfId="1" applyFont="1" applyFill="1" applyBorder="1" applyAlignment="1" applyProtection="1">
      <alignment horizontal="center" vertical="center"/>
      <protection hidden="1"/>
    </xf>
    <xf numFmtId="178" fontId="2" fillId="2" borderId="44" xfId="1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 hidden="1"/>
    </xf>
    <xf numFmtId="191" fontId="7" fillId="2" borderId="26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left" vertical="center" wrapText="1"/>
      <protection hidden="1"/>
    </xf>
    <xf numFmtId="177" fontId="49" fillId="2" borderId="4" xfId="0" applyNumberFormat="1" applyFont="1" applyFill="1" applyBorder="1" applyAlignment="1" applyProtection="1">
      <alignment horizontal="center" vertical="center"/>
      <protection hidden="1"/>
    </xf>
    <xf numFmtId="0" fontId="7" fillId="8" borderId="29" xfId="0" applyFont="1" applyFill="1" applyBorder="1" applyAlignment="1" applyProtection="1">
      <alignment horizontal="center" vertical="center"/>
      <protection hidden="1"/>
    </xf>
    <xf numFmtId="0" fontId="7" fillId="8" borderId="30" xfId="0" applyFont="1" applyFill="1" applyBorder="1" applyAlignment="1" applyProtection="1">
      <alignment horizontal="center" vertical="center"/>
      <protection hidden="1"/>
    </xf>
    <xf numFmtId="0" fontId="10" fillId="9" borderId="96" xfId="2" applyFont="1" applyFill="1" applyBorder="1" applyAlignment="1" applyProtection="1">
      <alignment horizontal="center" vertical="center"/>
      <protection hidden="1"/>
    </xf>
    <xf numFmtId="0" fontId="10" fillId="9" borderId="97" xfId="2" applyFont="1" applyFill="1" applyBorder="1" applyAlignment="1" applyProtection="1">
      <alignment horizontal="center" vertical="center"/>
      <protection hidden="1"/>
    </xf>
    <xf numFmtId="0" fontId="10" fillId="9" borderId="98" xfId="2" applyFont="1" applyFill="1" applyBorder="1" applyAlignment="1" applyProtection="1">
      <alignment horizontal="center" vertical="center"/>
      <protection hidden="1"/>
    </xf>
    <xf numFmtId="0" fontId="12" fillId="9" borderId="96" xfId="2" applyFont="1" applyFill="1" applyBorder="1" applyAlignment="1" applyProtection="1">
      <alignment horizontal="center" vertical="center"/>
      <protection hidden="1"/>
    </xf>
    <xf numFmtId="0" fontId="12" fillId="9" borderId="97" xfId="2" applyFont="1" applyFill="1" applyBorder="1" applyAlignment="1" applyProtection="1">
      <alignment horizontal="center" vertical="center"/>
      <protection hidden="1"/>
    </xf>
    <xf numFmtId="0" fontId="12" fillId="9" borderId="98" xfId="2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77" fontId="50" fillId="2" borderId="17" xfId="11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2" borderId="44" xfId="0" applyFont="1" applyFill="1" applyBorder="1" applyAlignment="1" applyProtection="1">
      <alignment horizontal="center" vertical="center"/>
      <protection hidden="1"/>
    </xf>
    <xf numFmtId="0" fontId="7" fillId="7" borderId="7" xfId="0" applyFont="1" applyFill="1" applyBorder="1" applyAlignment="1" applyProtection="1">
      <alignment horizontal="center" vertical="center" wrapText="1"/>
      <protection hidden="1"/>
    </xf>
    <xf numFmtId="0" fontId="7" fillId="7" borderId="8" xfId="0" applyFont="1" applyFill="1" applyBorder="1" applyAlignment="1" applyProtection="1">
      <alignment horizontal="center" vertical="center"/>
      <protection hidden="1"/>
    </xf>
    <xf numFmtId="0" fontId="7" fillId="7" borderId="13" xfId="0" applyFont="1" applyFill="1" applyBorder="1" applyAlignment="1" applyProtection="1">
      <alignment horizontal="center" vertical="center"/>
      <protection hidden="1"/>
    </xf>
    <xf numFmtId="0" fontId="7" fillId="7" borderId="14" xfId="0" applyFont="1" applyFill="1" applyBorder="1" applyAlignment="1" applyProtection="1">
      <alignment horizontal="center" vertical="center"/>
      <protection hidden="1"/>
    </xf>
    <xf numFmtId="0" fontId="7" fillId="7" borderId="15" xfId="0" applyFont="1" applyFill="1" applyBorder="1" applyAlignment="1" applyProtection="1">
      <alignment horizontal="center" vertical="center"/>
      <protection hidden="1"/>
    </xf>
    <xf numFmtId="0" fontId="7" fillId="7" borderId="10" xfId="0" applyFont="1" applyFill="1" applyBorder="1" applyAlignment="1" applyProtection="1">
      <alignment horizontal="center" vertical="center"/>
      <protection hidden="1"/>
    </xf>
    <xf numFmtId="0" fontId="7" fillId="7" borderId="12" xfId="0" applyFont="1" applyFill="1" applyBorder="1" applyAlignment="1" applyProtection="1">
      <alignment horizontal="center" vertical="center"/>
      <protection hidden="1"/>
    </xf>
    <xf numFmtId="178" fontId="2" fillId="2" borderId="8" xfId="1" applyFont="1" applyFill="1" applyBorder="1" applyAlignment="1" applyProtection="1">
      <alignment horizontal="center" vertical="center"/>
      <protection hidden="1"/>
    </xf>
    <xf numFmtId="178" fontId="2" fillId="2" borderId="9" xfId="1" applyFont="1" applyFill="1" applyBorder="1" applyAlignment="1" applyProtection="1">
      <alignment horizontal="center" vertical="center"/>
      <protection hidden="1"/>
    </xf>
    <xf numFmtId="0" fontId="12" fillId="8" borderId="29" xfId="0" applyFont="1" applyFill="1" applyBorder="1" applyAlignment="1" applyProtection="1">
      <alignment horizontal="center" vertical="center"/>
      <protection hidden="1"/>
    </xf>
    <xf numFmtId="0" fontId="12" fillId="8" borderId="3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alignment vertical="center"/>
      <protection hidden="1"/>
    </xf>
    <xf numFmtId="0" fontId="43" fillId="9" borderId="116" xfId="0" applyFont="1" applyFill="1" applyBorder="1" applyAlignment="1" applyProtection="1">
      <alignment horizontal="center" vertical="center"/>
      <protection hidden="1"/>
    </xf>
    <xf numFmtId="178" fontId="12" fillId="0" borderId="0" xfId="1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Protection="1">
      <alignment vertical="center"/>
      <protection locked="0" hidden="1"/>
    </xf>
    <xf numFmtId="0" fontId="7" fillId="0" borderId="0" xfId="0" applyFont="1" applyAlignment="1" applyProtection="1">
      <alignment horizontal="center" vertical="center"/>
      <protection hidden="1"/>
    </xf>
    <xf numFmtId="10" fontId="2" fillId="2" borderId="0" xfId="0" applyNumberFormat="1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178" fontId="2" fillId="0" borderId="20" xfId="1" applyFont="1" applyFill="1" applyBorder="1" applyAlignment="1" applyProtection="1">
      <alignment horizontal="center" vertical="center"/>
      <protection hidden="1"/>
    </xf>
    <xf numFmtId="178" fontId="2" fillId="0" borderId="19" xfId="1" applyFont="1" applyFill="1" applyBorder="1" applyAlignment="1" applyProtection="1">
      <alignment horizontal="center" vertical="center"/>
      <protection hidden="1"/>
    </xf>
    <xf numFmtId="10" fontId="29" fillId="0" borderId="0" xfId="10" applyNumberFormat="1" applyFont="1" applyFill="1" applyBorder="1" applyAlignment="1" applyProtection="1">
      <alignment horizontal="center" vertical="center"/>
      <protection hidden="1"/>
    </xf>
    <xf numFmtId="0" fontId="7" fillId="7" borderId="11" xfId="0" applyFont="1" applyFill="1" applyBorder="1" applyAlignment="1" applyProtection="1">
      <alignment horizontal="center" vertical="center"/>
      <protection hidden="1"/>
    </xf>
    <xf numFmtId="178" fontId="2" fillId="2" borderId="11" xfId="1" applyFont="1" applyFill="1" applyBorder="1" applyAlignment="1" applyProtection="1">
      <alignment horizontal="center" vertical="center"/>
      <protection hidden="1"/>
    </xf>
    <xf numFmtId="179" fontId="2" fillId="2" borderId="8" xfId="0" applyNumberFormat="1" applyFont="1" applyFill="1" applyBorder="1" applyAlignment="1" applyProtection="1">
      <alignment horizontal="center" vertical="center"/>
      <protection hidden="1"/>
    </xf>
    <xf numFmtId="188" fontId="2" fillId="2" borderId="11" xfId="1" applyNumberFormat="1" applyFont="1" applyFill="1" applyBorder="1" applyAlignment="1" applyProtection="1">
      <alignment horizontal="center" vertical="center"/>
      <protection hidden="1"/>
    </xf>
    <xf numFmtId="188" fontId="2" fillId="2" borderId="12" xfId="1" applyNumberFormat="1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9" fontId="2" fillId="2" borderId="27" xfId="0" applyNumberFormat="1" applyFont="1" applyFill="1" applyBorder="1" applyAlignment="1" applyProtection="1">
      <alignment horizontal="center" vertical="center"/>
      <protection hidden="1"/>
    </xf>
    <xf numFmtId="178" fontId="2" fillId="2" borderId="27" xfId="1" applyFont="1" applyFill="1" applyBorder="1" applyAlignment="1" applyProtection="1">
      <alignment horizontal="center" vertical="center"/>
      <protection hidden="1"/>
    </xf>
    <xf numFmtId="0" fontId="2" fillId="2" borderId="24" xfId="1" applyNumberFormat="1" applyFont="1" applyFill="1" applyBorder="1" applyAlignment="1" applyProtection="1">
      <alignment horizontal="center" vertical="center"/>
      <protection locked="0" hidden="1"/>
    </xf>
    <xf numFmtId="0" fontId="2" fillId="2" borderId="25" xfId="1" applyNumberFormat="1" applyFont="1" applyFill="1" applyBorder="1" applyAlignment="1" applyProtection="1">
      <alignment horizontal="center" vertical="center"/>
      <protection locked="0" hidden="1"/>
    </xf>
    <xf numFmtId="178" fontId="2" fillId="2" borderId="24" xfId="1" applyFont="1" applyFill="1" applyBorder="1" applyAlignment="1" applyProtection="1">
      <alignment horizontal="center" vertical="center"/>
      <protection locked="0" hidden="1"/>
    </xf>
    <xf numFmtId="178" fontId="2" fillId="2" borderId="25" xfId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 vertical="center"/>
      <protection hidden="1"/>
    </xf>
    <xf numFmtId="10" fontId="16" fillId="0" borderId="0" xfId="10" applyNumberFormat="1" applyFont="1" applyFill="1" applyBorder="1" applyAlignment="1" applyProtection="1">
      <alignment horizontal="center" vertical="center"/>
      <protection hidden="1"/>
    </xf>
    <xf numFmtId="0" fontId="7" fillId="7" borderId="80" xfId="0" applyFont="1" applyFill="1" applyBorder="1" applyAlignment="1" applyProtection="1">
      <alignment horizontal="center" vertical="center"/>
      <protection hidden="1"/>
    </xf>
    <xf numFmtId="0" fontId="7" fillId="7" borderId="81" xfId="0" applyFont="1" applyFill="1" applyBorder="1" applyAlignment="1" applyProtection="1">
      <alignment horizontal="center" vertical="center"/>
      <protection hidden="1"/>
    </xf>
    <xf numFmtId="0" fontId="2" fillId="2" borderId="24" xfId="0" applyFont="1" applyFill="1" applyBorder="1" applyAlignment="1" applyProtection="1">
      <alignment horizontal="center" vertical="center"/>
      <protection locked="0" hidden="1"/>
    </xf>
    <xf numFmtId="0" fontId="2" fillId="2" borderId="25" xfId="0" applyFont="1" applyFill="1" applyBorder="1" applyAlignment="1" applyProtection="1">
      <alignment horizontal="center" vertical="center"/>
      <protection locked="0" hidden="1"/>
    </xf>
    <xf numFmtId="0" fontId="12" fillId="2" borderId="24" xfId="0" applyFont="1" applyFill="1" applyBorder="1" applyAlignment="1" applyProtection="1">
      <alignment horizontal="center" vertical="center"/>
      <protection locked="0" hidden="1"/>
    </xf>
    <xf numFmtId="0" fontId="12" fillId="2" borderId="25" xfId="0" applyFont="1" applyFill="1" applyBorder="1" applyAlignment="1" applyProtection="1">
      <alignment horizontal="center" vertical="center"/>
      <protection locked="0" hidden="1"/>
    </xf>
    <xf numFmtId="0" fontId="31" fillId="0" borderId="121" xfId="0" applyFont="1" applyBorder="1" applyAlignment="1" applyProtection="1">
      <alignment horizontal="center" vertical="center"/>
      <protection locked="0" hidden="1"/>
    </xf>
    <xf numFmtId="0" fontId="31" fillId="0" borderId="122" xfId="0" applyFont="1" applyBorder="1" applyAlignment="1" applyProtection="1">
      <alignment horizontal="center" vertical="center"/>
      <protection locked="0" hidden="1"/>
    </xf>
    <xf numFmtId="0" fontId="31" fillId="16" borderId="68" xfId="0" applyFont="1" applyFill="1" applyBorder="1" applyAlignment="1" applyProtection="1">
      <alignment horizontal="center" vertical="center"/>
      <protection locked="0" hidden="1"/>
    </xf>
    <xf numFmtId="0" fontId="44" fillId="8" borderId="68" xfId="10" applyNumberFormat="1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center" vertical="center"/>
      <protection locked="0" hidden="1"/>
    </xf>
    <xf numFmtId="0" fontId="16" fillId="0" borderId="109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" fillId="0" borderId="193" xfId="0" applyFont="1" applyBorder="1" applyAlignment="1" applyProtection="1">
      <alignment horizontal="center" vertical="center"/>
      <protection locked="0" hidden="1"/>
    </xf>
    <xf numFmtId="0" fontId="2" fillId="0" borderId="110" xfId="0" applyFont="1" applyBorder="1" applyAlignment="1" applyProtection="1">
      <alignment horizontal="center" vertical="center"/>
      <protection locked="0" hidden="1"/>
    </xf>
    <xf numFmtId="10" fontId="2" fillId="2" borderId="24" xfId="10" applyNumberFormat="1" applyFont="1" applyFill="1" applyBorder="1" applyAlignment="1" applyProtection="1">
      <alignment horizontal="center" vertical="center"/>
      <protection locked="0" hidden="1"/>
    </xf>
    <xf numFmtId="10" fontId="2" fillId="2" borderId="25" xfId="10" applyNumberFormat="1" applyFont="1" applyFill="1" applyBorder="1" applyAlignment="1" applyProtection="1">
      <alignment horizontal="center" vertical="center"/>
      <protection locked="0" hidden="1"/>
    </xf>
    <xf numFmtId="0" fontId="21" fillId="0" borderId="24" xfId="10" applyNumberFormat="1" applyFont="1" applyFill="1" applyBorder="1" applyAlignment="1" applyProtection="1">
      <alignment horizontal="center" vertical="center"/>
      <protection locked="0" hidden="1"/>
    </xf>
    <xf numFmtId="10" fontId="21" fillId="0" borderId="25" xfId="10" applyNumberFormat="1" applyFont="1" applyFill="1" applyBorder="1" applyAlignment="1" applyProtection="1">
      <alignment horizontal="center" vertical="center"/>
      <protection locked="0" hidden="1"/>
    </xf>
    <xf numFmtId="0" fontId="7" fillId="5" borderId="24" xfId="0" applyFont="1" applyFill="1" applyBorder="1" applyAlignment="1" applyProtection="1">
      <alignment horizontal="center" vertical="center"/>
      <protection hidden="1"/>
    </xf>
    <xf numFmtId="0" fontId="7" fillId="5" borderId="25" xfId="0" applyFont="1" applyFill="1" applyBorder="1" applyAlignment="1" applyProtection="1">
      <alignment horizontal="center" vertical="center"/>
      <protection hidden="1"/>
    </xf>
    <xf numFmtId="178" fontId="2" fillId="6" borderId="24" xfId="1" applyFont="1" applyFill="1" applyBorder="1" applyAlignment="1" applyProtection="1">
      <alignment horizontal="center" vertical="center"/>
      <protection locked="0" hidden="1"/>
    </xf>
    <xf numFmtId="178" fontId="2" fillId="6" borderId="25" xfId="1" applyFont="1" applyFill="1" applyBorder="1" applyAlignment="1" applyProtection="1">
      <alignment horizontal="center" vertical="center"/>
      <protection locked="0" hidden="1"/>
    </xf>
    <xf numFmtId="178" fontId="2" fillId="2" borderId="4" xfId="1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locked="0" hidden="1"/>
    </xf>
    <xf numFmtId="10" fontId="2" fillId="2" borderId="2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4" xfId="10" applyNumberFormat="1" applyFont="1" applyFill="1" applyBorder="1" applyAlignment="1" applyProtection="1">
      <alignment horizontal="center" vertical="center"/>
      <protection locked="0" hidden="1"/>
    </xf>
    <xf numFmtId="10" fontId="14" fillId="0" borderId="25" xfId="10" applyNumberFormat="1" applyFont="1" applyFill="1" applyBorder="1" applyAlignment="1" applyProtection="1">
      <alignment horizontal="center" vertical="center"/>
      <protection locked="0" hidden="1"/>
    </xf>
    <xf numFmtId="193" fontId="2" fillId="7" borderId="24" xfId="10" applyNumberFormat="1" applyFont="1" applyFill="1" applyBorder="1" applyAlignment="1" applyProtection="1">
      <alignment horizontal="center" vertical="center"/>
      <protection hidden="1"/>
    </xf>
    <xf numFmtId="193" fontId="2" fillId="7" borderId="25" xfId="10" applyNumberFormat="1" applyFont="1" applyFill="1" applyBorder="1" applyAlignment="1" applyProtection="1">
      <alignment horizontal="center" vertical="center"/>
      <protection hidden="1"/>
    </xf>
    <xf numFmtId="10" fontId="2" fillId="7" borderId="24" xfId="10" applyNumberFormat="1" applyFont="1" applyFill="1" applyBorder="1" applyAlignment="1" applyProtection="1">
      <alignment horizontal="center" vertical="center"/>
      <protection hidden="1"/>
    </xf>
    <xf numFmtId="10" fontId="2" fillId="7" borderId="25" xfId="10" applyNumberFormat="1" applyFont="1" applyFill="1" applyBorder="1" applyAlignment="1" applyProtection="1">
      <alignment horizontal="center" vertical="center"/>
      <protection hidden="1"/>
    </xf>
    <xf numFmtId="176" fontId="2" fillId="7" borderId="24" xfId="1" applyNumberFormat="1" applyFont="1" applyFill="1" applyBorder="1" applyAlignment="1" applyProtection="1">
      <alignment horizontal="center" vertical="center"/>
      <protection hidden="1"/>
    </xf>
    <xf numFmtId="176" fontId="2" fillId="7" borderId="25" xfId="1" applyNumberFormat="1" applyFont="1" applyFill="1" applyBorder="1" applyAlignment="1" applyProtection="1">
      <alignment horizontal="center" vertical="center"/>
      <protection hidden="1"/>
    </xf>
    <xf numFmtId="178" fontId="2" fillId="7" borderId="24" xfId="1" applyFont="1" applyFill="1" applyBorder="1" applyAlignment="1" applyProtection="1">
      <alignment horizontal="center" vertical="center"/>
      <protection hidden="1"/>
    </xf>
    <xf numFmtId="178" fontId="2" fillId="7" borderId="25" xfId="1" applyFont="1" applyFill="1" applyBorder="1" applyAlignment="1" applyProtection="1">
      <alignment horizontal="center" vertical="center"/>
      <protection hidden="1"/>
    </xf>
    <xf numFmtId="0" fontId="16" fillId="5" borderId="19" xfId="0" applyFont="1" applyFill="1" applyBorder="1" applyAlignment="1" applyProtection="1">
      <alignment horizontal="center" vertical="center"/>
      <protection hidden="1"/>
    </xf>
    <xf numFmtId="0" fontId="16" fillId="5" borderId="0" xfId="0" applyFont="1" applyFill="1" applyAlignment="1" applyProtection="1">
      <alignment horizontal="center" vertical="center"/>
      <protection hidden="1"/>
    </xf>
    <xf numFmtId="10" fontId="12" fillId="8" borderId="89" xfId="10" applyNumberFormat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locked="0"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35" fillId="2" borderId="17" xfId="0" applyFont="1" applyFill="1" applyBorder="1" applyAlignment="1" applyProtection="1">
      <alignment horizontal="right" vertical="center"/>
      <protection hidden="1"/>
    </xf>
    <xf numFmtId="178" fontId="35" fillId="2" borderId="17" xfId="1" applyFont="1" applyFill="1" applyBorder="1" applyAlignment="1" applyProtection="1">
      <alignment horizontal="center" vertical="center"/>
      <protection hidden="1"/>
    </xf>
    <xf numFmtId="0" fontId="35" fillId="2" borderId="17" xfId="0" applyFont="1" applyFill="1" applyBorder="1" applyAlignment="1" applyProtection="1">
      <alignment horizontal="left" vertical="center"/>
      <protection hidden="1"/>
    </xf>
    <xf numFmtId="0" fontId="16" fillId="0" borderId="0" xfId="0" applyFont="1" applyAlignment="1">
      <alignment horizontal="center" vertical="center"/>
    </xf>
    <xf numFmtId="180" fontId="7" fillId="0" borderId="0" xfId="10" applyNumberFormat="1" applyFont="1" applyFill="1" applyBorder="1" applyAlignment="1" applyProtection="1">
      <alignment horizontal="center" vertical="center"/>
      <protection locked="0" hidden="1"/>
    </xf>
    <xf numFmtId="0" fontId="7" fillId="7" borderId="5" xfId="0" applyFont="1" applyFill="1" applyBorder="1" applyAlignment="1" applyProtection="1">
      <alignment horizontal="center" vertical="center"/>
      <protection hidden="1"/>
    </xf>
    <xf numFmtId="0" fontId="7" fillId="7" borderId="3" xfId="0" applyFont="1" applyFill="1" applyBorder="1" applyAlignment="1" applyProtection="1">
      <alignment horizontal="center" vertical="center"/>
      <protection hidden="1"/>
    </xf>
    <xf numFmtId="14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16" fillId="4" borderId="52" xfId="0" applyFont="1" applyFill="1" applyBorder="1" applyAlignment="1">
      <alignment horizontal="center" vertical="center"/>
    </xf>
    <xf numFmtId="0" fontId="16" fillId="4" borderId="50" xfId="0" applyFont="1" applyFill="1" applyBorder="1" applyAlignment="1" applyProtection="1">
      <alignment horizontal="center" vertical="center"/>
      <protection hidden="1"/>
    </xf>
    <xf numFmtId="0" fontId="16" fillId="4" borderId="51" xfId="0" applyFont="1" applyFill="1" applyBorder="1" applyAlignment="1" applyProtection="1">
      <alignment horizontal="center" vertical="center"/>
      <protection hidden="1"/>
    </xf>
    <xf numFmtId="181" fontId="2" fillId="6" borderId="24" xfId="0" applyNumberFormat="1" applyFont="1" applyFill="1" applyBorder="1" applyAlignment="1" applyProtection="1">
      <alignment horizontal="center" vertical="center"/>
      <protection locked="0" hidden="1"/>
    </xf>
    <xf numFmtId="181" fontId="2" fillId="6" borderId="25" xfId="0" applyNumberFormat="1" applyFont="1" applyFill="1" applyBorder="1" applyAlignment="1" applyProtection="1">
      <alignment horizontal="center" vertical="center"/>
      <protection locked="0" hidden="1"/>
    </xf>
    <xf numFmtId="0" fontId="12" fillId="11" borderId="50" xfId="0" applyFont="1" applyFill="1" applyBorder="1" applyAlignment="1" applyProtection="1">
      <alignment horizontal="center" vertical="center"/>
      <protection locked="0" hidden="1"/>
    </xf>
    <xf numFmtId="0" fontId="12" fillId="11" borderId="51" xfId="0" applyFont="1" applyFill="1" applyBorder="1" applyAlignment="1" applyProtection="1">
      <alignment horizontal="center" vertical="center"/>
      <protection locked="0" hidden="1"/>
    </xf>
    <xf numFmtId="0" fontId="2" fillId="2" borderId="2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7" fillId="7" borderId="7" xfId="0" applyFont="1" applyFill="1" applyBorder="1" applyAlignment="1" applyProtection="1">
      <alignment horizontal="center" vertical="center"/>
      <protection hidden="1"/>
    </xf>
    <xf numFmtId="181" fontId="2" fillId="2" borderId="9" xfId="0" applyNumberFormat="1" applyFont="1" applyFill="1" applyBorder="1" applyAlignment="1" applyProtection="1">
      <alignment horizontal="right" vertical="center"/>
      <protection hidden="1"/>
    </xf>
    <xf numFmtId="181" fontId="2" fillId="2" borderId="37" xfId="0" applyNumberFormat="1" applyFont="1" applyFill="1" applyBorder="1" applyAlignment="1" applyProtection="1">
      <alignment horizontal="right" vertical="center"/>
      <protection hidden="1"/>
    </xf>
    <xf numFmtId="180" fontId="12" fillId="0" borderId="58" xfId="10" applyNumberFormat="1" applyFont="1" applyFill="1" applyBorder="1" applyAlignment="1" applyProtection="1">
      <alignment horizontal="center" vertical="center"/>
      <protection locked="0" hidden="1"/>
    </xf>
    <xf numFmtId="0" fontId="16" fillId="4" borderId="69" xfId="0" applyFont="1" applyFill="1" applyBorder="1" applyAlignment="1">
      <alignment horizontal="center" vertical="center"/>
    </xf>
    <xf numFmtId="0" fontId="16" fillId="4" borderId="70" xfId="0" applyFont="1" applyFill="1" applyBorder="1" applyAlignment="1">
      <alignment horizontal="center" vertical="center"/>
    </xf>
    <xf numFmtId="0" fontId="45" fillId="17" borderId="52" xfId="0" applyFont="1" applyFill="1" applyBorder="1" applyAlignment="1" applyProtection="1">
      <alignment horizontal="center" vertical="center"/>
      <protection hidden="1"/>
    </xf>
    <xf numFmtId="0" fontId="33" fillId="11" borderId="79" xfId="0" applyFont="1" applyFill="1" applyBorder="1" applyAlignment="1">
      <alignment horizontal="center" vertical="center"/>
    </xf>
    <xf numFmtId="0" fontId="33" fillId="11" borderId="55" xfId="0" applyFont="1" applyFill="1" applyBorder="1" applyAlignment="1">
      <alignment horizontal="center" vertical="center"/>
    </xf>
    <xf numFmtId="0" fontId="33" fillId="11" borderId="58" xfId="0" applyFont="1" applyFill="1" applyBorder="1" applyAlignment="1">
      <alignment horizontal="center" vertical="center"/>
    </xf>
    <xf numFmtId="0" fontId="33" fillId="11" borderId="59" xfId="0" applyFont="1" applyFill="1" applyBorder="1" applyAlignment="1">
      <alignment horizontal="center" vertical="center"/>
    </xf>
    <xf numFmtId="0" fontId="59" fillId="25" borderId="65" xfId="0" applyFont="1" applyFill="1" applyBorder="1" applyAlignment="1">
      <alignment horizontal="center" vertical="center"/>
    </xf>
    <xf numFmtId="0" fontId="59" fillId="25" borderId="58" xfId="0" applyFont="1" applyFill="1" applyBorder="1" applyAlignment="1">
      <alignment horizontal="center" vertical="center"/>
    </xf>
    <xf numFmtId="0" fontId="22" fillId="5" borderId="142" xfId="0" applyFont="1" applyFill="1" applyBorder="1" applyAlignment="1">
      <alignment horizontal="center" vertical="center"/>
    </xf>
    <xf numFmtId="0" fontId="22" fillId="5" borderId="129" xfId="0" applyFont="1" applyFill="1" applyBorder="1" applyAlignment="1">
      <alignment horizontal="center" vertical="center"/>
    </xf>
    <xf numFmtId="0" fontId="22" fillId="5" borderId="138" xfId="0" applyFont="1" applyFill="1" applyBorder="1" applyAlignment="1">
      <alignment horizontal="center" vertical="center"/>
    </xf>
    <xf numFmtId="0" fontId="70" fillId="27" borderId="134" xfId="0" applyFont="1" applyFill="1" applyBorder="1" applyAlignment="1">
      <alignment horizontal="center" vertical="center"/>
    </xf>
    <xf numFmtId="0" fontId="18" fillId="27" borderId="135" xfId="0" applyFont="1" applyFill="1" applyBorder="1" applyAlignment="1">
      <alignment horizontal="center" vertical="center"/>
    </xf>
    <xf numFmtId="0" fontId="18" fillId="27" borderId="145" xfId="0" applyFont="1" applyFill="1" applyBorder="1" applyAlignment="1">
      <alignment horizontal="center" vertical="center"/>
    </xf>
    <xf numFmtId="10" fontId="22" fillId="5" borderId="137" xfId="10" applyNumberFormat="1" applyFont="1" applyFill="1" applyBorder="1" applyAlignment="1">
      <alignment horizontal="center" vertical="center" wrapText="1"/>
    </xf>
    <xf numFmtId="10" fontId="22" fillId="5" borderId="0" xfId="10" applyNumberFormat="1" applyFont="1" applyFill="1" applyBorder="1" applyAlignment="1">
      <alignment horizontal="center" vertical="center"/>
    </xf>
    <xf numFmtId="0" fontId="28" fillId="18" borderId="58" xfId="0" applyFont="1" applyFill="1" applyBorder="1" applyAlignment="1">
      <alignment horizontal="center" vertical="center"/>
    </xf>
    <xf numFmtId="9" fontId="18" fillId="26" borderId="123" xfId="10" applyFont="1" applyFill="1" applyBorder="1" applyAlignment="1">
      <alignment horizontal="center" vertical="center"/>
    </xf>
    <xf numFmtId="0" fontId="18" fillId="26" borderId="123" xfId="0" applyFont="1" applyFill="1" applyBorder="1" applyAlignment="1">
      <alignment horizontal="center" vertical="center"/>
    </xf>
    <xf numFmtId="0" fontId="18" fillId="26" borderId="192" xfId="0" applyFont="1" applyFill="1" applyBorder="1" applyAlignment="1">
      <alignment horizontal="center" vertical="center"/>
    </xf>
    <xf numFmtId="0" fontId="22" fillId="5" borderId="132" xfId="0" applyFont="1" applyFill="1" applyBorder="1" applyAlignment="1">
      <alignment horizontal="center" vertical="center" wrapText="1"/>
    </xf>
    <xf numFmtId="0" fontId="22" fillId="5" borderId="141" xfId="0" applyFont="1" applyFill="1" applyBorder="1" applyAlignment="1">
      <alignment horizontal="center" vertical="center"/>
    </xf>
    <xf numFmtId="9" fontId="18" fillId="26" borderId="139" xfId="10" applyFont="1" applyFill="1" applyBorder="1" applyAlignment="1">
      <alignment horizontal="center" vertical="center"/>
    </xf>
    <xf numFmtId="9" fontId="18" fillId="26" borderId="135" xfId="10" applyFont="1" applyFill="1" applyBorder="1" applyAlignment="1">
      <alignment horizontal="center" vertical="center"/>
    </xf>
    <xf numFmtId="0" fontId="23" fillId="29" borderId="136" xfId="0" applyFont="1" applyFill="1" applyBorder="1" applyAlignment="1">
      <alignment horizontal="center" vertical="center" wrapText="1"/>
    </xf>
    <xf numFmtId="0" fontId="23" fillId="29" borderId="131" xfId="0" applyFont="1" applyFill="1" applyBorder="1" applyAlignment="1">
      <alignment horizontal="center" vertical="center" wrapText="1"/>
    </xf>
    <xf numFmtId="0" fontId="22" fillId="5" borderId="143" xfId="0" applyFont="1" applyFill="1" applyBorder="1" applyAlignment="1">
      <alignment horizontal="center" vertical="center" wrapText="1"/>
    </xf>
    <xf numFmtId="0" fontId="22" fillId="5" borderId="144" xfId="0" applyFont="1" applyFill="1" applyBorder="1" applyAlignment="1">
      <alignment horizontal="center" vertical="center"/>
    </xf>
    <xf numFmtId="0" fontId="27" fillId="3" borderId="148" xfId="0" applyFont="1" applyFill="1" applyBorder="1" applyAlignment="1">
      <alignment horizontal="center" vertical="center"/>
    </xf>
    <xf numFmtId="0" fontId="27" fillId="3" borderId="150" xfId="0" applyFont="1" applyFill="1" applyBorder="1" applyAlignment="1">
      <alignment horizontal="center" vertical="center"/>
    </xf>
    <xf numFmtId="0" fontId="27" fillId="3" borderId="146" xfId="0" applyFont="1" applyFill="1" applyBorder="1" applyAlignment="1">
      <alignment horizontal="center" vertical="center"/>
    </xf>
    <xf numFmtId="0" fontId="27" fillId="3" borderId="140" xfId="0" applyFont="1" applyFill="1" applyBorder="1" applyAlignment="1">
      <alignment horizontal="center" vertical="center"/>
    </xf>
    <xf numFmtId="0" fontId="57" fillId="3" borderId="148" xfId="0" applyFont="1" applyFill="1" applyBorder="1" applyAlignment="1">
      <alignment horizontal="center" vertical="center"/>
    </xf>
    <xf numFmtId="0" fontId="57" fillId="3" borderId="150" xfId="0" applyFont="1" applyFill="1" applyBorder="1" applyAlignment="1">
      <alignment horizontal="center" vertical="center"/>
    </xf>
  </cellXfs>
  <cellStyles count="25">
    <cellStyle name="백분율" xfId="10" builtinId="5"/>
    <cellStyle name="백분율 2" xfId="15"/>
    <cellStyle name="백분율 3" xfId="3"/>
    <cellStyle name="백분율 3 2" xfId="16"/>
    <cellStyle name="백분율 4" xfId="17"/>
    <cellStyle name="쉼표 [0]" xfId="1" builtinId="6"/>
    <cellStyle name="쉼표 [0] 2" xfId="4"/>
    <cellStyle name="쉼표 [0] 2 2" xfId="5"/>
    <cellStyle name="쉼표 [0] 2 3" xfId="18"/>
    <cellStyle name="쉼표 [0] 3" xfId="12"/>
    <cellStyle name="쉼표 [0] 3 2" xfId="19"/>
    <cellStyle name="쉼표 [0] 4" xfId="6"/>
    <cellStyle name="쉼표 [0] 4 2" xfId="20"/>
    <cellStyle name="좋음" xfId="24" builtinId="26"/>
    <cellStyle name="통화 [0]" xfId="11" builtinId="7"/>
    <cellStyle name="통화 [0] 2" xfId="13"/>
    <cellStyle name="통화 [0] 2 2" xfId="21"/>
    <cellStyle name="통화 [0] 3" xfId="7"/>
    <cellStyle name="표준" xfId="0" builtinId="0"/>
    <cellStyle name="표준 2" xfId="8"/>
    <cellStyle name="표준 2 2" xfId="2"/>
    <cellStyle name="표준 2 3" xfId="14"/>
    <cellStyle name="표준 3" xfId="9"/>
    <cellStyle name="표준 3 2" xfId="22"/>
    <cellStyle name="표준 4" xfId="23"/>
  </cellStyles>
  <dxfs count="0"/>
  <tableStyles count="0" defaultTableStyle="TableStyleMedium9" defaultPivotStyle="PivotStyleLight16"/>
  <colors>
    <mruColors>
      <color rgb="FFFFFFFF"/>
      <color rgb="FF003D7F"/>
      <color rgb="FFDCDCDC"/>
      <color rgb="FFFF00FF"/>
      <color rgb="FF3471B3"/>
      <color rgb="FFFFFF00"/>
      <color rgb="FF92C6EB"/>
      <color rgb="FFEDEDED"/>
      <color rgb="FFC7DFF4"/>
      <color rgb="FF81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BU64"/>
  <sheetViews>
    <sheetView showGridLines="0" tabSelected="1" topLeftCell="BC1" zoomScaleNormal="100" zoomScaleSheetLayoutView="85" workbookViewId="0">
      <selection activeCell="BN14" sqref="BN14"/>
    </sheetView>
  </sheetViews>
  <sheetFormatPr defaultColWidth="9" defaultRowHeight="16.5" outlineLevelCol="1"/>
  <cols>
    <col min="1" max="1" width="3.125" style="7" customWidth="1"/>
    <col min="2" max="25" width="3.875" style="7" customWidth="1"/>
    <col min="26" max="27" width="3.125" style="7" customWidth="1"/>
    <col min="28" max="28" width="8.5" style="8" customWidth="1"/>
    <col min="29" max="29" width="13" style="8" customWidth="1"/>
    <col min="30" max="31" width="20.75" style="6" customWidth="1"/>
    <col min="32" max="32" width="0.625" style="6" customWidth="1"/>
    <col min="33" max="34" width="10.5" style="6" customWidth="1"/>
    <col min="35" max="35" width="17.625" style="6" customWidth="1"/>
    <col min="36" max="36" width="3.5" style="6" customWidth="1"/>
    <col min="37" max="37" width="3.375" style="6" customWidth="1"/>
    <col min="38" max="38" width="17.375" style="11" customWidth="1" outlineLevel="1"/>
    <col min="39" max="39" width="19.125" style="11" customWidth="1" outlineLevel="1"/>
    <col min="40" max="42" width="12" style="6" customWidth="1" outlineLevel="1"/>
    <col min="43" max="43" width="9.125" style="7" customWidth="1" outlineLevel="1"/>
    <col min="44" max="45" width="12.25" style="7" customWidth="1" outlineLevel="1"/>
    <col min="46" max="46" width="12.5" style="7" customWidth="1" outlineLevel="1"/>
    <col min="47" max="55" width="9.125" style="7" customWidth="1" outlineLevel="1"/>
    <col min="56" max="56" width="15.125" style="7" customWidth="1" outlineLevel="1"/>
    <col min="57" max="57" width="13" style="7" customWidth="1" outlineLevel="1"/>
    <col min="58" max="58" width="5.625" style="7" customWidth="1" outlineLevel="1"/>
    <col min="59" max="61" width="13" style="7" customWidth="1" outlineLevel="1"/>
    <col min="62" max="62" width="10.5" style="7" customWidth="1" outlineLevel="1"/>
    <col min="63" max="63" width="17.5" style="7" customWidth="1" outlineLevel="1"/>
    <col min="64" max="64" width="9.25" style="7" customWidth="1" outlineLevel="1"/>
    <col min="65" max="65" width="9.125" style="7" customWidth="1" outlineLevel="1"/>
    <col min="66" max="66" width="7.25" style="7" customWidth="1" outlineLevel="1"/>
    <col min="67" max="67" width="10.5" style="7" customWidth="1" outlineLevel="1"/>
    <col min="68" max="72" width="9" style="7" customWidth="1" outlineLevel="1"/>
    <col min="73" max="73" width="9" style="7" customWidth="1"/>
    <col min="74" max="16384" width="9" style="7"/>
  </cols>
  <sheetData>
    <row r="1" spans="1:68" ht="11.85" customHeight="1" thickBot="1">
      <c r="A1" s="48"/>
      <c r="B1" s="870" t="s">
        <v>182</v>
      </c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48"/>
      <c r="S1" s="48"/>
      <c r="T1" s="48"/>
      <c r="U1" s="48"/>
      <c r="V1" s="48"/>
      <c r="W1" s="48"/>
      <c r="X1" s="48"/>
      <c r="Y1" s="48"/>
      <c r="Z1" s="48"/>
      <c r="AB1" s="66"/>
      <c r="AC1" s="66"/>
      <c r="AD1" s="67"/>
      <c r="AE1" s="67"/>
    </row>
    <row r="2" spans="1:68" ht="16.5" customHeight="1" thickBot="1">
      <c r="A2" s="49"/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48"/>
      <c r="S2" s="48"/>
      <c r="T2" s="48"/>
      <c r="U2" s="48"/>
      <c r="V2" s="48"/>
      <c r="W2" s="48"/>
      <c r="X2" s="48"/>
      <c r="Y2" s="48"/>
      <c r="Z2" s="49"/>
      <c r="AA2" s="6"/>
      <c r="AB2" s="875"/>
      <c r="AC2" s="875"/>
      <c r="AD2" s="876"/>
      <c r="AE2" s="876"/>
      <c r="AL2" s="831" t="s">
        <v>116</v>
      </c>
      <c r="AM2" s="832"/>
    </row>
    <row r="3" spans="1:68" ht="1.5" customHeight="1">
      <c r="A3" s="49"/>
      <c r="B3" s="9"/>
      <c r="C3" s="10"/>
      <c r="D3" s="10"/>
      <c r="E3" s="10"/>
      <c r="F3" s="10"/>
      <c r="G3" s="10"/>
      <c r="H3" s="10"/>
      <c r="I3" s="10"/>
      <c r="J3" s="6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  <c r="Z3" s="49"/>
      <c r="AA3" s="6"/>
      <c r="AB3" s="66"/>
      <c r="AC3" s="66"/>
      <c r="AD3" s="67"/>
      <c r="AE3" s="67"/>
    </row>
    <row r="4" spans="1:68" ht="16.5" customHeight="1">
      <c r="A4" s="49"/>
      <c r="B4" s="6" t="s">
        <v>181</v>
      </c>
      <c r="C4" s="113" t="str">
        <f ca="1">AP24&amp;AP21&amp;AP20</f>
        <v>NAO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R4" s="729" t="s">
        <v>0</v>
      </c>
      <c r="S4" s="729"/>
      <c r="T4" s="730">
        <f ca="1">TODAY()</f>
        <v>45542</v>
      </c>
      <c r="U4" s="730"/>
      <c r="V4" s="730"/>
      <c r="W4" s="262" t="str">
        <f ca="1">AM22</f>
        <v>122030</v>
      </c>
      <c r="X4" s="261"/>
      <c r="Y4" s="261"/>
      <c r="Z4" s="49"/>
      <c r="AA4" s="6"/>
      <c r="AB4" s="240"/>
      <c r="AC4" s="240"/>
      <c r="AD4" s="341"/>
      <c r="AE4" s="341"/>
      <c r="AG4" s="117"/>
      <c r="AH4" s="67"/>
      <c r="AI4" s="67"/>
      <c r="AO4" s="67"/>
      <c r="AP4" s="67"/>
    </row>
    <row r="5" spans="1:68" ht="16.5" customHeight="1">
      <c r="A5" s="48"/>
      <c r="B5" s="8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48"/>
      <c r="AB5" s="744"/>
      <c r="AC5" s="744"/>
      <c r="AD5" s="893"/>
      <c r="AE5" s="893"/>
      <c r="AF5" s="7"/>
      <c r="AG5" s="117"/>
      <c r="AH5" s="44"/>
      <c r="AI5" s="44"/>
      <c r="AL5" s="34" t="s">
        <v>155</v>
      </c>
      <c r="AM5" s="89" t="str">
        <f ca="1">IF(AG8=TRUE,AG9,OFFSET(CHOOSE(AD8,AQ7,AR7),AD9,0))</f>
        <v>Lexus</v>
      </c>
      <c r="AN5" s="134"/>
      <c r="AO5" s="119"/>
      <c r="AP5" s="119"/>
      <c r="AQ5" s="133"/>
    </row>
    <row r="6" spans="1:68" ht="16.5" customHeight="1" thickBot="1">
      <c r="A6" s="48"/>
      <c r="B6" s="877" t="s">
        <v>2</v>
      </c>
      <c r="C6" s="878"/>
      <c r="D6" s="878"/>
      <c r="E6" s="878"/>
      <c r="F6" s="871" t="str">
        <f>AD7</f>
        <v>VIP 고객님</v>
      </c>
      <c r="G6" s="871"/>
      <c r="H6" s="871"/>
      <c r="I6" s="871"/>
      <c r="J6" s="871"/>
      <c r="K6" s="871"/>
      <c r="L6" s="871"/>
      <c r="M6" s="871"/>
      <c r="N6" s="878" t="s">
        <v>3</v>
      </c>
      <c r="O6" s="878"/>
      <c r="P6" s="878"/>
      <c r="Q6" s="878"/>
      <c r="R6" s="878"/>
      <c r="S6" s="878"/>
      <c r="T6" s="879">
        <f ca="1">TODAY()</f>
        <v>45542</v>
      </c>
      <c r="U6" s="871"/>
      <c r="V6" s="871"/>
      <c r="W6" s="871"/>
      <c r="X6" s="871"/>
      <c r="Y6" s="880"/>
      <c r="Z6" s="48"/>
      <c r="AB6" s="882" t="s">
        <v>406</v>
      </c>
      <c r="AC6" s="883"/>
      <c r="AD6" s="886" t="s">
        <v>396</v>
      </c>
      <c r="AE6" s="887"/>
      <c r="AF6" s="48"/>
      <c r="AG6" s="117" t="s">
        <v>11856</v>
      </c>
      <c r="AH6" s="123"/>
      <c r="AI6" s="123"/>
      <c r="AJ6" s="7"/>
      <c r="AK6" s="7"/>
      <c r="AL6" s="34" t="s">
        <v>5</v>
      </c>
      <c r="AM6" s="647" t="str">
        <f ca="1">INDIRECT(ADDRESS(MATCH(AM5,차량등록!B:B,0)+AD10-1,COLUMN(차량등록!E2),1,1,"차량등록"))</f>
        <v>ES(7세대) - 300h F 스포츠</v>
      </c>
      <c r="AN6" s="199"/>
      <c r="AO6" s="44"/>
      <c r="AP6" s="44"/>
      <c r="AQ6" s="13" t="str">
        <f>IF($AG$8=TRUE,CONCATENATE(ADDRESS(ROW($AG$9),COLUMN($AG$9))),CONCATENATE(ADDRESS(ROW(AQ$7)+1,COLUMN(AQ$7)),":",ADDRESS(ROW(AQ$7)+COUNTA(AQ8:AQ38),COLUMN(AQ$7))))</f>
        <v>$AQ$8:$AQ$12</v>
      </c>
      <c r="AR6" s="13" t="str">
        <f>IF($AG$8=TRUE,CONCATENATE(ADDRESS(ROW($AG$9),COLUMN($AG$9))),CONCATENATE(ADDRESS(ROW(AR$7)+1,COLUMN(AR$7)),":",ADDRESS(ROW(AR$7)+COUNTA(AR8:AR38),COLUMN(AR$7))))</f>
        <v>$AR$8:$AR$34</v>
      </c>
      <c r="AS6" s="13" t="str">
        <f ca="1">CONCATENATE(ADDRESS(MATCH($F$9,차량등록!B:B,0),COLUMN(차량등록!E2),1,1,"차량등록"),":",ADDRESS(COUNTIF(차량등록!B:B,$F$9)+MATCH($F$9,차량등록!B:B,0)-1,COLUMN(차량등록!E2),1,1))</f>
        <v>차량등록!$E$503:$E$531</v>
      </c>
      <c r="AT6" s="115">
        <v>1</v>
      </c>
      <c r="AU6" s="13" t="str">
        <f ca="1">IF(AG8,CONCATENATE(ADDRESS(ROW($AG$10),COLUMN($AG$10))),CONCATENATE(ADDRESS(MATCH($F$9,차량등록!B:B,0),COLUMN(차량등록!E2),1,1,"차량등록"),":",ADDRESS(COUNTIF(차량등록!B:B,$F$9)+MATCH($F$9,차량등록!B:B,0)-1,COLUMN(차량등록!E2),1,1)))</f>
        <v>차량등록!$E$503:$E$531</v>
      </c>
      <c r="BK6" s="14" t="s">
        <v>93</v>
      </c>
      <c r="BL6" s="14" t="s">
        <v>93</v>
      </c>
      <c r="BM6" s="14" t="s">
        <v>94</v>
      </c>
      <c r="BN6" s="14" t="s">
        <v>95</v>
      </c>
      <c r="BO6" s="14" t="s">
        <v>96</v>
      </c>
    </row>
    <row r="7" spans="1:68" ht="16.5" customHeight="1">
      <c r="A7" s="4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8"/>
      <c r="AB7" s="881" t="s">
        <v>407</v>
      </c>
      <c r="AC7" s="881"/>
      <c r="AD7" s="888" t="s">
        <v>185</v>
      </c>
      <c r="AE7" s="889"/>
      <c r="AF7" s="48"/>
      <c r="AG7" s="48"/>
      <c r="AH7" s="48"/>
      <c r="AI7" s="48"/>
      <c r="AJ7" s="7"/>
      <c r="AK7" s="7"/>
      <c r="AL7" s="34" t="s">
        <v>156</v>
      </c>
      <c r="AM7" s="36">
        <f ca="1">INDIRECT(ADDRESS(MATCH(AM5,차량등록!B:B,0)+AD10-1,COLUMN(차량등록!G2),1,1,"차량등록"))</f>
        <v>74100000</v>
      </c>
      <c r="AN7" s="200"/>
      <c r="AO7" s="44"/>
      <c r="AP7" s="135"/>
      <c r="AQ7" s="16" t="s">
        <v>61</v>
      </c>
      <c r="AR7" s="17" t="s">
        <v>50</v>
      </c>
      <c r="AS7" s="15" t="s">
        <v>112</v>
      </c>
      <c r="AT7" s="15" t="s">
        <v>113</v>
      </c>
      <c r="AU7" s="15" t="s">
        <v>49</v>
      </c>
      <c r="AV7" s="15" t="s">
        <v>20</v>
      </c>
      <c r="AW7" s="15" t="s">
        <v>11</v>
      </c>
      <c r="AX7" s="15" t="s">
        <v>13</v>
      </c>
      <c r="AY7" s="15" t="s">
        <v>17</v>
      </c>
      <c r="AZ7" s="15" t="s">
        <v>108</v>
      </c>
      <c r="BA7" s="15" t="s">
        <v>19</v>
      </c>
      <c r="BB7" s="15" t="s">
        <v>40</v>
      </c>
      <c r="BC7" s="56" t="s">
        <v>51</v>
      </c>
      <c r="BD7" s="79" t="s">
        <v>131</v>
      </c>
      <c r="BE7" s="80" t="s">
        <v>163</v>
      </c>
      <c r="BF7" s="81" t="s">
        <v>230</v>
      </c>
      <c r="BG7" s="76" t="s">
        <v>157</v>
      </c>
      <c r="BH7" s="57" t="s">
        <v>110</v>
      </c>
      <c r="BI7" s="57" t="s">
        <v>169</v>
      </c>
      <c r="BJ7" s="147" t="s">
        <v>42</v>
      </c>
      <c r="BK7" s="18" t="s">
        <v>91</v>
      </c>
      <c r="BL7" s="19">
        <v>1</v>
      </c>
      <c r="BM7" s="20">
        <v>0.2</v>
      </c>
      <c r="BN7" s="21">
        <v>0.08</v>
      </c>
      <c r="BO7" s="22">
        <f ca="1">ROUNDDOWN($V$10/1.1*BM7*BN7,-1)</f>
        <v>1077810</v>
      </c>
    </row>
    <row r="8" spans="1:68" ht="16.5" customHeight="1">
      <c r="A8" s="48"/>
      <c r="B8" s="8" t="s">
        <v>571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23" t="s">
        <v>4</v>
      </c>
      <c r="Z8" s="48"/>
      <c r="AB8" s="894" t="s">
        <v>184</v>
      </c>
      <c r="AC8" s="895"/>
      <c r="AD8" s="833">
        <v>2</v>
      </c>
      <c r="AE8" s="834"/>
      <c r="AF8" s="49"/>
      <c r="AG8" s="48"/>
      <c r="AH8" s="49"/>
      <c r="AI8" s="48"/>
      <c r="AJ8" s="7"/>
      <c r="AK8" s="7"/>
      <c r="AL8" s="34" t="s">
        <v>6</v>
      </c>
      <c r="AM8" s="36">
        <f ca="1">INDIRECT(ADDRESS(MATCH(AM5,차량등록!B:B,0)+AD10-1,COLUMN(차량등록!F2),1,1,"차량등록"))</f>
        <v>2487</v>
      </c>
      <c r="AN8" s="153" t="s">
        <v>128</v>
      </c>
      <c r="AO8" s="153"/>
      <c r="AP8" s="153" t="s">
        <v>237</v>
      </c>
      <c r="AQ8" s="61" t="s">
        <v>147</v>
      </c>
      <c r="AR8" s="2" t="s">
        <v>9751</v>
      </c>
      <c r="AS8" s="26"/>
      <c r="AT8" s="26" t="s">
        <v>114</v>
      </c>
      <c r="AU8" s="26" t="s">
        <v>52</v>
      </c>
      <c r="AV8" s="26" t="s">
        <v>159</v>
      </c>
      <c r="AW8" s="26" t="s">
        <v>12</v>
      </c>
      <c r="AX8" s="26">
        <v>12</v>
      </c>
      <c r="AY8" s="26" t="s">
        <v>53</v>
      </c>
      <c r="AZ8" s="26" t="s">
        <v>53</v>
      </c>
      <c r="BA8" s="26" t="s">
        <v>53</v>
      </c>
      <c r="BB8" s="54" t="s">
        <v>58</v>
      </c>
      <c r="BC8" s="54" t="s">
        <v>58</v>
      </c>
      <c r="BD8" s="196" t="s">
        <v>183</v>
      </c>
      <c r="BE8" s="197">
        <v>1.0999999999999999E-2</v>
      </c>
      <c r="BF8" s="198">
        <v>1</v>
      </c>
      <c r="BG8" s="77" t="s">
        <v>186</v>
      </c>
      <c r="BH8" s="63" t="s">
        <v>162</v>
      </c>
      <c r="BI8" s="68" t="s">
        <v>11823</v>
      </c>
      <c r="BJ8" s="148" t="s">
        <v>188</v>
      </c>
      <c r="BK8" s="18" t="s">
        <v>92</v>
      </c>
      <c r="BL8" s="19">
        <v>2</v>
      </c>
      <c r="BM8" s="27">
        <v>0.12</v>
      </c>
      <c r="BN8" s="21">
        <v>0.08</v>
      </c>
      <c r="BO8" s="22">
        <f t="shared" ref="BO8:BO13" ca="1" si="0">ROUNDDOWN(($V$10+$AD$15)/1.1*BM8*BN8,-1)</f>
        <v>646690</v>
      </c>
    </row>
    <row r="9" spans="1:68" ht="16.5" customHeight="1">
      <c r="A9" s="48"/>
      <c r="B9" s="890" t="s">
        <v>5</v>
      </c>
      <c r="C9" s="796"/>
      <c r="D9" s="796"/>
      <c r="E9" s="796"/>
      <c r="F9" s="741" t="str">
        <f ca="1">AM5</f>
        <v>Lexus</v>
      </c>
      <c r="G9" s="741"/>
      <c r="H9" s="741"/>
      <c r="I9" s="741"/>
      <c r="J9" s="745" t="str">
        <f ca="1">AM6</f>
        <v>ES(7세대) - 300h F 스포츠</v>
      </c>
      <c r="K9" s="745"/>
      <c r="L9" s="745"/>
      <c r="M9" s="745"/>
      <c r="N9" s="745"/>
      <c r="O9" s="745"/>
      <c r="P9" s="745"/>
      <c r="Q9" s="745"/>
      <c r="R9" s="796" t="s">
        <v>6</v>
      </c>
      <c r="S9" s="796"/>
      <c r="T9" s="796"/>
      <c r="U9" s="796"/>
      <c r="V9" s="891">
        <f ca="1">IF(AD11&lt;=0,AM8,AD11)</f>
        <v>2487</v>
      </c>
      <c r="W9" s="892"/>
      <c r="X9" s="892"/>
      <c r="Y9" s="892"/>
      <c r="Z9" s="48"/>
      <c r="AB9" s="733" t="s">
        <v>64</v>
      </c>
      <c r="AC9" s="58" t="s">
        <v>399</v>
      </c>
      <c r="AD9" s="835">
        <v>7</v>
      </c>
      <c r="AE9" s="836"/>
      <c r="AF9" s="48"/>
      <c r="AG9" s="837"/>
      <c r="AH9" s="838"/>
      <c r="AI9" s="275"/>
      <c r="AJ9" s="7"/>
      <c r="AK9" s="7"/>
      <c r="AL9" s="34" t="s">
        <v>165</v>
      </c>
      <c r="AM9" s="36">
        <f ca="1">VLOOKUP(AP24,AN27:AP32,3,0)</f>
        <v>0</v>
      </c>
      <c r="AN9" s="154">
        <f ca="1">IF((AM26-J15)&lt;0,100000000,(ROUNDUP(IF(ROUNDUP(V10*(AM25-3%),-4)&lt;J15,V10*1.5%,IF(ROUNDUP(V10*(AM25-6%),-4)&lt;J15,V10*0.75%,0)),-2)))</f>
        <v>0</v>
      </c>
      <c r="AO9" s="136"/>
      <c r="AP9" s="136">
        <f ca="1">IF((AO26-J15)&lt;0,100000000,IF(AD19=3,0,ROUNDUP(IF(ROUNDUP(V10*(AO25-3%),-4)&lt;J15,V10*1.5%,IF(ROUNDUP(V10*(AO25-6%),-4)&lt;J15,V10*0.75%,0)),-2)))</f>
        <v>0</v>
      </c>
      <c r="AQ9" s="61" t="s">
        <v>148</v>
      </c>
      <c r="AR9" s="2" t="s">
        <v>43</v>
      </c>
      <c r="AS9" s="26"/>
      <c r="AT9" s="26" t="s">
        <v>115</v>
      </c>
      <c r="AU9" s="26" t="s">
        <v>55</v>
      </c>
      <c r="AV9" s="26" t="s">
        <v>56</v>
      </c>
      <c r="AW9" s="26" t="s">
        <v>102</v>
      </c>
      <c r="AX9" s="26">
        <v>24</v>
      </c>
      <c r="AY9" s="26" t="s">
        <v>57</v>
      </c>
      <c r="AZ9" s="26" t="s">
        <v>57</v>
      </c>
      <c r="BA9" s="26" t="s">
        <v>57</v>
      </c>
      <c r="BB9" s="54" t="s">
        <v>54</v>
      </c>
      <c r="BC9" s="54" t="s">
        <v>54</v>
      </c>
      <c r="BD9" s="196" t="s">
        <v>385</v>
      </c>
      <c r="BE9" s="197">
        <v>1.2999999999999999E-2</v>
      </c>
      <c r="BF9" s="198">
        <v>2</v>
      </c>
      <c r="BG9" s="78" t="s">
        <v>158</v>
      </c>
      <c r="BH9" s="55" t="s">
        <v>160</v>
      </c>
      <c r="BI9" s="68" t="s">
        <v>11824</v>
      </c>
      <c r="BJ9" s="148" t="s">
        <v>189</v>
      </c>
      <c r="BK9" s="18" t="s">
        <v>97</v>
      </c>
      <c r="BL9" s="19">
        <v>3</v>
      </c>
      <c r="BM9" s="27">
        <v>0.09</v>
      </c>
      <c r="BN9" s="21">
        <v>0.08</v>
      </c>
      <c r="BO9" s="22">
        <f t="shared" ca="1" si="0"/>
        <v>485010</v>
      </c>
    </row>
    <row r="10" spans="1:68" ht="16.5" customHeight="1" thickBot="1">
      <c r="A10" s="48"/>
      <c r="B10" s="800" t="s">
        <v>7</v>
      </c>
      <c r="C10" s="816"/>
      <c r="D10" s="816"/>
      <c r="E10" s="816"/>
      <c r="F10" s="817">
        <f ca="1">IF(AD12&lt;=0,AM7+AD13,AD12+AD13)</f>
        <v>74100000</v>
      </c>
      <c r="G10" s="817"/>
      <c r="H10" s="817"/>
      <c r="I10" s="817"/>
      <c r="J10" s="816" t="s">
        <v>8</v>
      </c>
      <c r="K10" s="816"/>
      <c r="L10" s="816"/>
      <c r="M10" s="816"/>
      <c r="N10" s="817">
        <f>AD14</f>
        <v>0</v>
      </c>
      <c r="O10" s="817"/>
      <c r="P10" s="817"/>
      <c r="Q10" s="817"/>
      <c r="R10" s="816" t="s">
        <v>9</v>
      </c>
      <c r="S10" s="816"/>
      <c r="T10" s="816"/>
      <c r="U10" s="816"/>
      <c r="V10" s="819">
        <f ca="1">F10-N10</f>
        <v>74100000</v>
      </c>
      <c r="W10" s="819"/>
      <c r="X10" s="819"/>
      <c r="Y10" s="820"/>
      <c r="Z10" s="48"/>
      <c r="AB10" s="734"/>
      <c r="AC10" s="58" t="s">
        <v>400</v>
      </c>
      <c r="AD10" s="833">
        <v>1</v>
      </c>
      <c r="AE10" s="834"/>
      <c r="AF10" s="48"/>
      <c r="AG10" s="839" t="b">
        <v>0</v>
      </c>
      <c r="AH10" s="839"/>
      <c r="AI10" s="248" t="s">
        <v>570</v>
      </c>
      <c r="AJ10" s="7"/>
      <c r="AK10" s="7"/>
      <c r="AL10" s="71" t="s">
        <v>164</v>
      </c>
      <c r="AM10" s="36">
        <f>IF(AT6=2,V10*0.6%,0)</f>
        <v>0</v>
      </c>
      <c r="AN10" s="7"/>
      <c r="AO10" s="7"/>
      <c r="AP10" s="7"/>
      <c r="AQ10" s="61" t="s">
        <v>149</v>
      </c>
      <c r="AR10" s="2" t="s">
        <v>287</v>
      </c>
      <c r="AS10" s="26"/>
      <c r="AT10" s="26"/>
      <c r="AU10" s="26"/>
      <c r="AV10" s="26"/>
      <c r="AW10" s="26"/>
      <c r="AX10" s="26">
        <v>36</v>
      </c>
      <c r="AY10" s="26"/>
      <c r="AZ10" s="26"/>
      <c r="BA10" s="26"/>
      <c r="BB10" s="26" t="s">
        <v>59</v>
      </c>
      <c r="BC10" s="54"/>
      <c r="BD10" s="196" t="s">
        <v>386</v>
      </c>
      <c r="BE10" s="197">
        <v>1.2999999999999999E-2</v>
      </c>
      <c r="BF10" s="198">
        <v>3</v>
      </c>
      <c r="BG10" s="78"/>
      <c r="BH10" s="55" t="s">
        <v>161</v>
      </c>
      <c r="BI10" s="68" t="s">
        <v>11825</v>
      </c>
      <c r="BJ10" s="148" t="s">
        <v>190</v>
      </c>
      <c r="BK10" s="221" t="s">
        <v>106</v>
      </c>
      <c r="BL10" s="222">
        <v>4</v>
      </c>
      <c r="BM10" s="72">
        <v>0.05</v>
      </c>
      <c r="BN10" s="223">
        <v>0.08</v>
      </c>
      <c r="BO10" s="224">
        <f t="shared" ca="1" si="0"/>
        <v>269450</v>
      </c>
    </row>
    <row r="11" spans="1:68" ht="16.5" customHeight="1">
      <c r="A11" s="48"/>
      <c r="B11" s="872" t="str">
        <f>IF(AD13=0,"","( 옵션 금액 : ")</f>
        <v/>
      </c>
      <c r="C11" s="872"/>
      <c r="D11" s="872"/>
      <c r="E11" s="873" t="str">
        <f>IF(AD13=0,"",AD13)</f>
        <v/>
      </c>
      <c r="F11" s="873"/>
      <c r="G11" s="873"/>
      <c r="H11" s="874" t="str">
        <f>IF(AD13=0,"","원 포함)")</f>
        <v/>
      </c>
      <c r="I11" s="87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48"/>
      <c r="AB11" s="734"/>
      <c r="AC11" s="58" t="s">
        <v>398</v>
      </c>
      <c r="AD11" s="884">
        <v>0</v>
      </c>
      <c r="AE11" s="885"/>
      <c r="AF11" s="48"/>
      <c r="AG11" s="840" t="b">
        <v>0</v>
      </c>
      <c r="AH11" s="840"/>
      <c r="AI11" s="425">
        <v>0</v>
      </c>
      <c r="AJ11" s="7"/>
      <c r="AK11" s="7"/>
      <c r="AL11" s="71" t="s">
        <v>170</v>
      </c>
      <c r="AM11" s="36">
        <f>VLOOKUP(AD6,$BD$8:$BQ$33,14,FALSE)</f>
        <v>0</v>
      </c>
      <c r="AN11" s="7"/>
      <c r="AO11" s="7"/>
      <c r="AP11" s="7"/>
      <c r="AQ11" s="61" t="s">
        <v>150</v>
      </c>
      <c r="AR11" s="2" t="s">
        <v>187</v>
      </c>
      <c r="AS11" s="26"/>
      <c r="AT11" s="26"/>
      <c r="AU11" s="26"/>
      <c r="AV11" s="26"/>
      <c r="AW11" s="26"/>
      <c r="AX11" s="26">
        <v>48</v>
      </c>
      <c r="AY11" s="26"/>
      <c r="AZ11" s="26"/>
      <c r="BA11" s="26"/>
      <c r="BB11" s="26" t="s">
        <v>60</v>
      </c>
      <c r="BC11" s="54"/>
      <c r="BD11" s="196" t="s">
        <v>387</v>
      </c>
      <c r="BE11" s="197">
        <v>1.0999999999999999E-2</v>
      </c>
      <c r="BF11" s="198">
        <v>4</v>
      </c>
      <c r="BG11" s="78"/>
      <c r="BH11" s="55"/>
      <c r="BI11" s="68"/>
      <c r="BJ11" s="220"/>
      <c r="BK11" s="230" t="s">
        <v>431</v>
      </c>
      <c r="BL11" s="231">
        <v>5</v>
      </c>
      <c r="BM11" s="232">
        <v>0.05</v>
      </c>
      <c r="BN11" s="233">
        <f ca="1">IF($V$9&gt;=2000,AD31,0)</f>
        <v>0</v>
      </c>
      <c r="BO11" s="234">
        <f ca="1">ROUNDDOWN($V$10/1.1*BM11*BN11,-1)</f>
        <v>0</v>
      </c>
      <c r="BP11" s="221" t="s">
        <v>107</v>
      </c>
    </row>
    <row r="12" spans="1:68" ht="16.5" customHeight="1" thickBot="1">
      <c r="A12" s="48"/>
      <c r="B12" s="8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23" t="s">
        <v>4</v>
      </c>
      <c r="Z12" s="48"/>
      <c r="AB12" s="734"/>
      <c r="AC12" s="58" t="s">
        <v>65</v>
      </c>
      <c r="AD12" s="852"/>
      <c r="AE12" s="853"/>
      <c r="AF12" s="48"/>
      <c r="AG12" s="843"/>
      <c r="AH12" s="843"/>
      <c r="AI12" s="424"/>
      <c r="AJ12" s="7"/>
      <c r="AK12" s="7"/>
      <c r="AL12" s="71" t="s">
        <v>423</v>
      </c>
      <c r="AM12" s="35">
        <f>VLOOKUP(AD6,$BD$8:$BE$33,2,FALSE)</f>
        <v>0</v>
      </c>
      <c r="AN12" s="7"/>
      <c r="AO12" s="7"/>
      <c r="AP12" s="7"/>
      <c r="AQ12" s="61" t="s">
        <v>151</v>
      </c>
      <c r="AR12" s="2" t="s">
        <v>11487</v>
      </c>
      <c r="AS12" s="26"/>
      <c r="AT12" s="26"/>
      <c r="AU12" s="26"/>
      <c r="AV12" s="26"/>
      <c r="AW12" s="26"/>
      <c r="AX12" s="26">
        <v>60</v>
      </c>
      <c r="AY12" s="26"/>
      <c r="AZ12" s="26"/>
      <c r="BA12" s="26"/>
      <c r="BB12" s="26"/>
      <c r="BC12" s="54"/>
      <c r="BD12" s="82" t="s">
        <v>388</v>
      </c>
      <c r="BE12" s="62">
        <v>1.0999999999999999E-2</v>
      </c>
      <c r="BF12" s="198">
        <v>5</v>
      </c>
      <c r="BG12" s="78"/>
      <c r="BH12" s="55"/>
      <c r="BI12" s="68"/>
      <c r="BJ12" s="220"/>
      <c r="BK12" s="235" t="s">
        <v>440</v>
      </c>
      <c r="BL12" s="236">
        <v>7</v>
      </c>
      <c r="BM12" s="237">
        <v>0.03</v>
      </c>
      <c r="BN12" s="238">
        <v>0</v>
      </c>
      <c r="BO12" s="239">
        <f ca="1">ROUNDDOWN($V$10/1.1*BM12*BN12,-1)</f>
        <v>0</v>
      </c>
    </row>
    <row r="13" spans="1:68" ht="16.5" customHeight="1">
      <c r="A13" s="48"/>
      <c r="B13" s="795" t="s">
        <v>46</v>
      </c>
      <c r="C13" s="796"/>
      <c r="D13" s="706" t="s">
        <v>13</v>
      </c>
      <c r="E13" s="706"/>
      <c r="F13" s="706"/>
      <c r="G13" s="706"/>
      <c r="H13" s="818">
        <f>CHOOSE(AD18,12,24,36,48,60,72)</f>
        <v>60</v>
      </c>
      <c r="I13" s="818"/>
      <c r="J13" s="818"/>
      <c r="K13" s="818"/>
      <c r="L13" s="818"/>
      <c r="M13" s="818"/>
      <c r="N13" s="715" t="s">
        <v>15</v>
      </c>
      <c r="O13" s="715"/>
      <c r="P13" s="706" t="s">
        <v>108</v>
      </c>
      <c r="Q13" s="706"/>
      <c r="R13" s="706"/>
      <c r="S13" s="706"/>
      <c r="T13" s="741" t="s">
        <v>57</v>
      </c>
      <c r="U13" s="741"/>
      <c r="V13" s="802">
        <f ca="1">IF(AI13&gt;0,AI13,(MAX((ROUNDDOWN(AI12*5%,-1)-IF(AG10,400000,0)-IF(AG11,1000000,0)),(ROUNDDOWN(V10/1.1*5%,-1)-IF(AG10,400000,0)-IF(AG11,1000000,0)))))</f>
        <v>3368180</v>
      </c>
      <c r="W13" s="802"/>
      <c r="X13" s="802"/>
      <c r="Y13" s="803"/>
      <c r="Z13" s="48"/>
      <c r="AB13" s="734"/>
      <c r="AC13" s="58" t="s">
        <v>66</v>
      </c>
      <c r="AD13" s="827">
        <v>0</v>
      </c>
      <c r="AE13" s="828"/>
      <c r="AF13" s="48"/>
      <c r="AG13" s="843"/>
      <c r="AH13" s="843"/>
      <c r="AI13" s="424"/>
      <c r="AJ13" s="7"/>
      <c r="AK13" s="7"/>
      <c r="AL13" s="71" t="s">
        <v>171</v>
      </c>
      <c r="AM13" s="35">
        <f>IF(AD9=19,1.1%,0)+M!H3</f>
        <v>0</v>
      </c>
      <c r="AN13" s="7"/>
      <c r="AO13" s="7"/>
      <c r="AP13" s="7"/>
      <c r="AQ13" s="24"/>
      <c r="AR13" s="2" t="s">
        <v>136</v>
      </c>
      <c r="AS13" s="26"/>
      <c r="AT13" s="26"/>
      <c r="AU13" s="26"/>
      <c r="AV13" s="26"/>
      <c r="AW13" s="26"/>
      <c r="AX13" s="26">
        <v>72</v>
      </c>
      <c r="AY13" s="26"/>
      <c r="AZ13" s="26"/>
      <c r="BA13" s="26"/>
      <c r="BB13" s="26"/>
      <c r="BC13" s="54"/>
      <c r="BD13" s="82" t="s">
        <v>579</v>
      </c>
      <c r="BE13" s="62">
        <v>1.0999999999999999E-2</v>
      </c>
      <c r="BF13" s="198">
        <v>6</v>
      </c>
      <c r="BG13" s="78"/>
      <c r="BH13" s="55"/>
      <c r="BI13" s="55"/>
      <c r="BJ13" s="55"/>
      <c r="BK13" s="225" t="s">
        <v>441</v>
      </c>
      <c r="BL13" s="226">
        <v>8</v>
      </c>
      <c r="BM13" s="227">
        <v>0.05</v>
      </c>
      <c r="BN13" s="228">
        <v>0</v>
      </c>
      <c r="BO13" s="229">
        <f t="shared" ca="1" si="0"/>
        <v>0</v>
      </c>
      <c r="BP13" s="225" t="s">
        <v>98</v>
      </c>
    </row>
    <row r="14" spans="1:68" ht="16.5" customHeight="1">
      <c r="A14" s="48"/>
      <c r="B14" s="797"/>
      <c r="C14" s="798"/>
      <c r="D14" s="707" t="s">
        <v>14</v>
      </c>
      <c r="E14" s="707"/>
      <c r="F14" s="707"/>
      <c r="G14" s="707"/>
      <c r="H14" s="746">
        <f>IF(AG20&gt;0,AG20/(CHOOSE(AD17,T18,V10)),AD20)</f>
        <v>0</v>
      </c>
      <c r="I14" s="746"/>
      <c r="J14" s="747">
        <f ca="1">IF(AG20&gt;0,AG20,ROUNDUP(H14*CHOOSE(AD17,T18,V10),-2))</f>
        <v>0</v>
      </c>
      <c r="K14" s="747"/>
      <c r="L14" s="747"/>
      <c r="M14" s="747"/>
      <c r="N14" s="717"/>
      <c r="O14" s="717"/>
      <c r="P14" s="703" t="s">
        <v>73</v>
      </c>
      <c r="Q14" s="703"/>
      <c r="R14" s="703"/>
      <c r="S14" s="703"/>
      <c r="T14" s="704" t="s">
        <v>57</v>
      </c>
      <c r="U14" s="704"/>
      <c r="V14" s="748">
        <f ca="1">IF(AI13&gt;0,0,(MAX((ROUNDDOWN(AI12*2%,-1)-IF(AG11,400000,0)),(ROUNDDOWN(V10/1.1*(2%-VLOOKUP(J9,차량등록!E3:BA944,49,0)),-1)-IF(AG11,400000,0)))))</f>
        <v>1347270</v>
      </c>
      <c r="W14" s="749"/>
      <c r="X14" s="749"/>
      <c r="Y14" s="749"/>
      <c r="Z14" s="48"/>
      <c r="AB14" s="734"/>
      <c r="AC14" s="58" t="s">
        <v>8</v>
      </c>
      <c r="AD14" s="827">
        <v>0</v>
      </c>
      <c r="AE14" s="828"/>
      <c r="AF14" s="48"/>
      <c r="AG14" s="844"/>
      <c r="AH14" s="845"/>
      <c r="AI14" s="570"/>
      <c r="AJ14" s="7"/>
      <c r="AK14" s="7"/>
      <c r="AL14" s="28"/>
      <c r="AM14" s="28"/>
      <c r="AN14" s="7"/>
      <c r="AO14" s="7"/>
      <c r="AP14" s="7"/>
      <c r="AQ14" s="24"/>
      <c r="AR14" s="2" t="s">
        <v>72</v>
      </c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54"/>
      <c r="BD14" s="82" t="s">
        <v>134</v>
      </c>
      <c r="BE14" s="62">
        <v>0.01</v>
      </c>
      <c r="BF14" s="83">
        <v>7</v>
      </c>
      <c r="BG14" s="78"/>
      <c r="BH14" s="55"/>
      <c r="BI14" s="55"/>
      <c r="BJ14" s="55"/>
      <c r="BK14" s="29" t="s">
        <v>99</v>
      </c>
      <c r="BL14" s="30">
        <v>9</v>
      </c>
      <c r="BM14" s="31">
        <v>390000</v>
      </c>
      <c r="BN14" s="32">
        <v>0.1173</v>
      </c>
      <c r="BO14" s="33">
        <f>ROUNDDOWN(BM14*BN14,-3)</f>
        <v>45000</v>
      </c>
    </row>
    <row r="15" spans="1:68" ht="16.5" customHeight="1">
      <c r="A15" s="48"/>
      <c r="B15" s="797"/>
      <c r="C15" s="798"/>
      <c r="D15" s="707" t="s">
        <v>16</v>
      </c>
      <c r="E15" s="707"/>
      <c r="F15" s="707"/>
      <c r="G15" s="707"/>
      <c r="H15" s="746">
        <f>IF(AG21&gt;0,AG21/(CHOOSE(AD17,T18,V10)),AD21)</f>
        <v>0.3</v>
      </c>
      <c r="I15" s="746"/>
      <c r="J15" s="747">
        <f ca="1">IF(AG21&gt;0,AG21,ROUNDUP(H15*CHOOSE(AD17,T18,V10),-2))</f>
        <v>22230000</v>
      </c>
      <c r="K15" s="747"/>
      <c r="L15" s="747"/>
      <c r="M15" s="747"/>
      <c r="N15" s="717"/>
      <c r="O15" s="717"/>
      <c r="P15" s="707" t="s">
        <v>19</v>
      </c>
      <c r="Q15" s="707"/>
      <c r="R15" s="707"/>
      <c r="S15" s="707"/>
      <c r="T15" s="714" t="str">
        <f>IF(AD30&gt;2,"미포함","포함")</f>
        <v>미포함</v>
      </c>
      <c r="U15" s="714"/>
      <c r="V15" s="747">
        <f ca="1">IF(AG31&gt;0,AG31,OFFSET(BK10,AD30,4))</f>
        <v>0</v>
      </c>
      <c r="W15" s="747"/>
      <c r="X15" s="747"/>
      <c r="Y15" s="748"/>
      <c r="Z15" s="48"/>
      <c r="AB15" s="735"/>
      <c r="AC15" s="58" t="s">
        <v>397</v>
      </c>
      <c r="AD15" s="65">
        <v>2</v>
      </c>
      <c r="AE15" s="50">
        <v>0</v>
      </c>
      <c r="AF15" s="48"/>
      <c r="AG15" s="712"/>
      <c r="AH15" s="712"/>
      <c r="AI15" s="120"/>
      <c r="AJ15" s="7"/>
      <c r="AK15" s="7"/>
      <c r="AL15" s="28"/>
      <c r="AM15" s="28"/>
      <c r="AN15" s="7"/>
      <c r="AO15" s="7"/>
      <c r="AP15" s="7"/>
      <c r="AQ15" s="24"/>
      <c r="AR15" s="2" t="s">
        <v>361</v>
      </c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54"/>
      <c r="BD15" s="82" t="s">
        <v>607</v>
      </c>
      <c r="BE15" s="62">
        <v>0.01</v>
      </c>
      <c r="BF15" s="83">
        <v>8</v>
      </c>
      <c r="BG15" s="78"/>
      <c r="BH15" s="55"/>
      <c r="BI15" s="55"/>
      <c r="BJ15" s="55"/>
      <c r="BK15" s="29" t="s">
        <v>101</v>
      </c>
      <c r="BL15" s="30">
        <v>10</v>
      </c>
      <c r="BM15" s="31">
        <v>390000</v>
      </c>
      <c r="BN15" s="32">
        <v>0.1173</v>
      </c>
      <c r="BO15" s="33">
        <f>ROUNDDOWN(BM15*BN15,-3)</f>
        <v>45000</v>
      </c>
    </row>
    <row r="16" spans="1:68" ht="16.5" customHeight="1">
      <c r="A16" s="48"/>
      <c r="B16" s="797"/>
      <c r="C16" s="798"/>
      <c r="D16" s="724" t="s">
        <v>18</v>
      </c>
      <c r="E16" s="724"/>
      <c r="F16" s="724"/>
      <c r="G16" s="724"/>
      <c r="H16" s="823">
        <f>IF(AG22&gt;0,AG22/(CHOOSE(AD17,T18,V10)),AD22)</f>
        <v>0</v>
      </c>
      <c r="I16" s="823"/>
      <c r="J16" s="824">
        <f ca="1">IF(AG22&gt;0,AG22,ROUNDUP(H16*CHOOSE(AD17,T18,V10),-3))</f>
        <v>0</v>
      </c>
      <c r="K16" s="824"/>
      <c r="L16" s="824"/>
      <c r="M16" s="824"/>
      <c r="N16" s="717"/>
      <c r="O16" s="717"/>
      <c r="P16" s="764" t="s">
        <v>20</v>
      </c>
      <c r="Q16" s="765"/>
      <c r="R16" s="765"/>
      <c r="S16" s="766"/>
      <c r="T16" s="821" t="str">
        <f>CHOOSE(AD15,"미포함","포함")</f>
        <v>포함</v>
      </c>
      <c r="U16" s="822"/>
      <c r="V16" s="748">
        <f>AE15</f>
        <v>0</v>
      </c>
      <c r="W16" s="749"/>
      <c r="X16" s="749"/>
      <c r="Y16" s="749"/>
      <c r="Z16" s="48"/>
      <c r="AB16" s="47"/>
      <c r="AC16" s="47"/>
      <c r="AD16" s="49"/>
      <c r="AE16" s="49"/>
      <c r="AF16" s="48"/>
      <c r="AG16" s="121"/>
      <c r="AH16" s="121"/>
      <c r="AI16" s="244"/>
      <c r="AJ16" s="7"/>
      <c r="AK16" s="7"/>
      <c r="AL16" s="211" t="s">
        <v>417</v>
      </c>
      <c r="AM16" s="212">
        <f ca="1">ROUNDUP(PMT((VLOOKUP(AM6,차량등록!E3:Q944,IF(AM24="N",4,5),FALSE)+BM23+BM24)/12,H13,-(T18-J14-J16-IF(AG11,AI11,0))+AD27-T18*(AD25+AM12+AM13)-IF(AM18&gt;11,AO9,AN9)-AM10-AM11,J15-J14),-2)</f>
        <v>1160500</v>
      </c>
      <c r="AN16" s="273">
        <f ca="1">ROUNDUP(PMT((VLOOKUP(AM6,차량등록!E3:Q944,IF(AO24="A",4,5),FALSE)+BM23+BM24)/12,H13,-(T18-J14-J16-IF(AG11,AI11,0))+AD27-T18*(AD25+AM12+AM13)-AP9-AM10-AM11,J15-J14),-2)</f>
        <v>1160500</v>
      </c>
      <c r="AO16" s="7"/>
      <c r="AP16" s="7"/>
      <c r="AQ16" s="24"/>
      <c r="AR16" s="2" t="s">
        <v>284</v>
      </c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54"/>
      <c r="BD16" s="82" t="s">
        <v>391</v>
      </c>
      <c r="BE16" s="62">
        <v>5.4999999999999997E-3</v>
      </c>
      <c r="BF16" s="83">
        <v>9</v>
      </c>
      <c r="BG16" s="78"/>
      <c r="BH16" s="55"/>
      <c r="BI16" s="55"/>
      <c r="BJ16" s="55"/>
      <c r="BK16" s="29" t="s">
        <v>100</v>
      </c>
      <c r="BL16" s="30">
        <v>11</v>
      </c>
      <c r="BM16" s="31">
        <v>195000</v>
      </c>
      <c r="BN16" s="32">
        <v>0.1173</v>
      </c>
      <c r="BO16" s="33">
        <f>ROUNDDOWN(BM16*BN16,-3)</f>
        <v>22000</v>
      </c>
    </row>
    <row r="17" spans="1:73" ht="16.5" customHeight="1">
      <c r="A17" s="48"/>
      <c r="B17" s="797"/>
      <c r="C17" s="799"/>
      <c r="D17" s="783" t="s">
        <v>63</v>
      </c>
      <c r="E17" s="784"/>
      <c r="F17" s="784"/>
      <c r="G17" s="784"/>
      <c r="H17" s="775">
        <f ca="1">IF(AG25="최저잔가확인","최저잔가 미달",IF(AG25="최대잔가확인","최대잔가 초과",IF((J14+J16+IF(AG11,AI11,0))/V10&gt;70%,"취급불가",AM40-V19-V20)))</f>
        <v>1160500</v>
      </c>
      <c r="I17" s="775"/>
      <c r="J17" s="775"/>
      <c r="K17" s="775"/>
      <c r="L17" s="775"/>
      <c r="M17" s="776"/>
      <c r="N17" s="717"/>
      <c r="O17" s="717"/>
      <c r="P17" s="764" t="s">
        <v>22</v>
      </c>
      <c r="Q17" s="765"/>
      <c r="R17" s="765"/>
      <c r="S17" s="766"/>
      <c r="T17" s="714" t="str">
        <f>CHOOSE(AD33,"미포함","포함")</f>
        <v>미포함</v>
      </c>
      <c r="U17" s="714"/>
      <c r="V17" s="769">
        <f>AE33</f>
        <v>0</v>
      </c>
      <c r="W17" s="770"/>
      <c r="X17" s="770"/>
      <c r="Y17" s="770"/>
      <c r="Z17" s="48"/>
      <c r="AB17" s="733" t="s">
        <v>172</v>
      </c>
      <c r="AC17" s="58" t="s">
        <v>67</v>
      </c>
      <c r="AD17" s="855">
        <v>2</v>
      </c>
      <c r="AE17" s="855"/>
      <c r="AF17" s="48"/>
      <c r="AG17" s="49"/>
      <c r="AH17" s="49"/>
      <c r="AI17" s="48"/>
      <c r="AJ17" s="7"/>
      <c r="AK17" s="7"/>
      <c r="AL17" s="156" t="s">
        <v>104</v>
      </c>
      <c r="AM17" s="213" t="s">
        <v>418</v>
      </c>
      <c r="AN17" s="156" t="s">
        <v>419</v>
      </c>
      <c r="AO17" s="7"/>
      <c r="AP17" s="7"/>
      <c r="AQ17" s="24"/>
      <c r="AR17" s="2" t="s">
        <v>371</v>
      </c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54"/>
      <c r="BD17" s="82" t="s">
        <v>618</v>
      </c>
      <c r="BE17" s="62">
        <v>1.0999999999999999E-2</v>
      </c>
      <c r="BF17" s="83">
        <v>10</v>
      </c>
      <c r="BG17" s="78"/>
      <c r="BH17" s="55"/>
      <c r="BI17" s="55"/>
      <c r="BJ17" s="55"/>
      <c r="BP17" s="382"/>
      <c r="BQ17" s="382"/>
      <c r="BR17" s="382"/>
      <c r="BS17" s="382"/>
      <c r="BT17" s="382"/>
      <c r="BU17" s="382"/>
    </row>
    <row r="18" spans="1:73" ht="16.5" customHeight="1">
      <c r="A18" s="48"/>
      <c r="B18" s="797"/>
      <c r="C18" s="798"/>
      <c r="D18" s="703" t="s">
        <v>21</v>
      </c>
      <c r="E18" s="703"/>
      <c r="F18" s="703"/>
      <c r="G18" s="703"/>
      <c r="H18" s="704" t="str">
        <f>IF($J$18&gt;0,"포함","미포함")</f>
        <v>미포함</v>
      </c>
      <c r="I18" s="704"/>
      <c r="J18" s="705">
        <f>CHOOSE(AD32,0,ROUNDUP($V$9*IF($V$9&gt;=2000,260,IF($V$9&gt;=1600,260,IF($V$9&gt;=1000,182,IF($V$9&gt;=800,104,104))))/12,-2),ROUNDUP(65000/12,-2),ROUNDUP(28500/12,-2))</f>
        <v>0</v>
      </c>
      <c r="K18" s="705"/>
      <c r="L18" s="705"/>
      <c r="M18" s="705"/>
      <c r="N18" s="743"/>
      <c r="O18" s="743"/>
      <c r="P18" s="783" t="s">
        <v>12</v>
      </c>
      <c r="Q18" s="784"/>
      <c r="R18" s="784"/>
      <c r="S18" s="784"/>
      <c r="T18" s="775">
        <f ca="1">V10+V16*(AD15=2)+V17*(AD33=2)+V14+V13++IF(T15="포함",V15,0)</f>
        <v>78815450</v>
      </c>
      <c r="U18" s="775"/>
      <c r="V18" s="775"/>
      <c r="W18" s="775"/>
      <c r="X18" s="775"/>
      <c r="Y18" s="776"/>
      <c r="Z18" s="48"/>
      <c r="AB18" s="734"/>
      <c r="AC18" s="58" t="s">
        <v>68</v>
      </c>
      <c r="AD18" s="855">
        <v>5</v>
      </c>
      <c r="AE18" s="855"/>
      <c r="AF18" s="48"/>
      <c r="AG18" s="711">
        <v>1</v>
      </c>
      <c r="AH18" s="711"/>
      <c r="AI18" s="48"/>
      <c r="AJ18" s="7"/>
      <c r="AL18" s="34" t="s">
        <v>87</v>
      </c>
      <c r="AM18" s="89">
        <f ca="1">VLOOKUP(J9,차량등록!E3:N944,10,0)</f>
        <v>1</v>
      </c>
      <c r="AN18" s="89">
        <f ca="1">VLOOKUP(J9,차량등록!E3:T944,16,0)</f>
        <v>13</v>
      </c>
      <c r="AO18" s="7"/>
      <c r="AP18" s="326">
        <f ca="1">ROUNDDOWN(V10/1.1*5%,-1)-IF(AG10,400000,0)-IF(AG11,1000000,0)</f>
        <v>3368180</v>
      </c>
      <c r="AQ18" s="24"/>
      <c r="AR18" s="2" t="s">
        <v>135</v>
      </c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54"/>
      <c r="BD18" s="82" t="s">
        <v>619</v>
      </c>
      <c r="BE18" s="62">
        <v>1.0999999999999999E-2</v>
      </c>
      <c r="BF18" s="83">
        <v>11</v>
      </c>
      <c r="BK18" s="58" t="s">
        <v>174</v>
      </c>
      <c r="BL18" s="58" t="s">
        <v>176</v>
      </c>
      <c r="BM18" s="58" t="s">
        <v>179</v>
      </c>
      <c r="BP18" s="382"/>
      <c r="BQ18" s="382"/>
      <c r="BR18" s="382"/>
      <c r="BS18" s="382"/>
      <c r="BT18" s="382"/>
      <c r="BU18" s="382"/>
    </row>
    <row r="19" spans="1:73" ht="16.5" customHeight="1" thickBot="1">
      <c r="A19" s="48"/>
      <c r="B19" s="797"/>
      <c r="C19" s="798"/>
      <c r="D19" s="804" t="s">
        <v>62</v>
      </c>
      <c r="E19" s="805"/>
      <c r="F19" s="805"/>
      <c r="G19" s="805"/>
      <c r="H19" s="775">
        <f ca="1">IF(H17="최저잔가 미달","최저잔가 미달",IF(H17="최대잔가 초과","최대잔가 초과",IF(H17="취급불가","취급불가",+H17+J18)))</f>
        <v>1160500</v>
      </c>
      <c r="I19" s="775"/>
      <c r="J19" s="775"/>
      <c r="K19" s="775"/>
      <c r="L19" s="775"/>
      <c r="M19" s="776"/>
      <c r="N19" s="771" t="s">
        <v>192</v>
      </c>
      <c r="O19" s="772"/>
      <c r="P19" s="772"/>
      <c r="Q19" s="772"/>
      <c r="R19" s="772"/>
      <c r="S19" s="773"/>
      <c r="T19" s="767">
        <f ca="1">$V$19/ROUNDUP(PMT(BM26/12,H13,-T18+IF(AG11,AI11,0)+AD27-T18*(AD25+AM12+AM13)-AM9-AM10-AM11,J15),-2)</f>
        <v>0</v>
      </c>
      <c r="U19" s="768"/>
      <c r="V19" s="760">
        <f ca="1">ROUNDUP(PMT(BM26/12,H13,-T18+IF(AG11,AI11,0)+AD27-T18*(AD25+AM12+AM13)-AM9-AM10-AM11,J15),-2)-ROUNDUP(PMT(BM26/12,H13,-(T18-J14-IF(AG11,AI11,0))+AD27-T18*(AD25+AM12+AM13)-AM9-AM10-AM11,J15-J14),-2)</f>
        <v>0</v>
      </c>
      <c r="W19" s="761"/>
      <c r="X19" s="761"/>
      <c r="Y19" s="761"/>
      <c r="Z19" s="48"/>
      <c r="AB19" s="734"/>
      <c r="AC19" s="58" t="s">
        <v>168</v>
      </c>
      <c r="AD19" s="848">
        <v>2</v>
      </c>
      <c r="AE19" s="849"/>
      <c r="AF19" s="48"/>
      <c r="AG19" s="867" t="s">
        <v>429</v>
      </c>
      <c r="AH19" s="868"/>
      <c r="AI19" s="868"/>
      <c r="AJ19" s="7"/>
      <c r="AL19" s="34" t="s">
        <v>88</v>
      </c>
      <c r="AM19" s="859">
        <f ca="1">ROUNDDOWN((RATE(H13,-H17,T18-J16-IF(AG11,AI11,0),-J15,0)*12),7)</f>
        <v>5.0008400000000001E-2</v>
      </c>
      <c r="AN19" s="860"/>
      <c r="AO19" s="7"/>
      <c r="AP19" s="326">
        <f>ROUNDDOWN(AI12*5%,-1)-IF(AG10,400000,0)-IF(AG11,1000000,0)</f>
        <v>0</v>
      </c>
      <c r="AQ19" s="24"/>
      <c r="AR19" s="2" t="s">
        <v>140</v>
      </c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54"/>
      <c r="BD19" s="82" t="s">
        <v>132</v>
      </c>
      <c r="BE19" s="62">
        <v>1.0999999999999999E-2</v>
      </c>
      <c r="BF19" s="83">
        <v>12</v>
      </c>
      <c r="BK19" s="84" t="s">
        <v>420</v>
      </c>
      <c r="BL19" s="87">
        <f ca="1">IF(AP24="N",4,IF(AP24="A",4,5))</f>
        <v>4</v>
      </c>
      <c r="BM19" s="85">
        <f ca="1">VLOOKUP(AM6,차량등록!E3:Q944,BL19,FALSE)</f>
        <v>0.05</v>
      </c>
      <c r="BP19" s="382"/>
      <c r="BQ19" s="382"/>
      <c r="BR19" s="382"/>
      <c r="BS19" s="382"/>
      <c r="BT19" s="382"/>
      <c r="BU19" s="382"/>
    </row>
    <row r="20" spans="1:73" ht="16.5" customHeight="1">
      <c r="A20" s="48"/>
      <c r="B20" s="800"/>
      <c r="C20" s="801"/>
      <c r="D20" s="807" t="s">
        <v>436</v>
      </c>
      <c r="E20" s="807"/>
      <c r="F20" s="807"/>
      <c r="G20" s="807"/>
      <c r="H20" s="738" t="s">
        <v>435</v>
      </c>
      <c r="I20" s="739"/>
      <c r="J20" s="739">
        <f ca="1">ROUNDUP(H19*H13,-6)</f>
        <v>70000000</v>
      </c>
      <c r="K20" s="739"/>
      <c r="L20" s="739"/>
      <c r="M20" s="740"/>
      <c r="N20" s="727" t="s">
        <v>191</v>
      </c>
      <c r="O20" s="727"/>
      <c r="P20" s="727"/>
      <c r="Q20" s="727"/>
      <c r="R20" s="727"/>
      <c r="S20" s="728"/>
      <c r="T20" s="762">
        <f ca="1">$V$20/ROUNDUP(PMT(BM26/12,H13,-(T18-J14-IF(AG11,AI11,0))+AD27-T18*(AD25+AM12+AM13)-AM9-AM10-AM11,J15-J14),-2)</f>
        <v>0</v>
      </c>
      <c r="U20" s="763"/>
      <c r="V20" s="777">
        <f ca="1">ROUNDUP(PMT(BM26/12,H13,-(T18-IF(AG11,AI11,0))+AD27-T18*(AD25+AM12+AM13)-AM9-AM10-AM11,J15),-2)-ROUNDUP(PMT(BM26/12,H13,-(T18-J16-IF(AG11,AI11,0))+AD27-T18*(AD25+AM12+AM13)-AM9-AM10-AM11,J15),-2)</f>
        <v>0</v>
      </c>
      <c r="W20" s="778"/>
      <c r="X20" s="778"/>
      <c r="Y20" s="778"/>
      <c r="Z20" s="48"/>
      <c r="AB20" s="734"/>
      <c r="AC20" s="58" t="s">
        <v>401</v>
      </c>
      <c r="AD20" s="856">
        <v>0</v>
      </c>
      <c r="AE20" s="856"/>
      <c r="AF20" s="48"/>
      <c r="AG20" s="750"/>
      <c r="AH20" s="751"/>
      <c r="AI20" s="334" t="b">
        <v>0</v>
      </c>
      <c r="AJ20" s="7"/>
      <c r="AK20" s="7"/>
      <c r="AL20" s="34" t="s">
        <v>109</v>
      </c>
      <c r="AM20" s="861" t="e">
        <f>#REF!</f>
        <v>#REF!</v>
      </c>
      <c r="AN20" s="862"/>
      <c r="AO20" s="7"/>
      <c r="AP20" s="327" t="str">
        <f ca="1">IF(AP18&gt;=AP19,"O","D")</f>
        <v>O</v>
      </c>
      <c r="AQ20" s="24"/>
      <c r="AR20" s="2" t="s">
        <v>142</v>
      </c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82" t="s">
        <v>133</v>
      </c>
      <c r="BE20" s="62">
        <v>1.0999999999999999E-2</v>
      </c>
      <c r="BF20" s="83">
        <v>13</v>
      </c>
      <c r="BK20" s="84" t="s">
        <v>421</v>
      </c>
      <c r="BL20" s="88" t="s">
        <v>422</v>
      </c>
      <c r="BM20" s="85"/>
      <c r="BN20" s="75"/>
      <c r="BP20" s="382"/>
      <c r="BQ20" s="382"/>
      <c r="BR20" s="382"/>
      <c r="BS20" s="382"/>
      <c r="BT20" s="382"/>
      <c r="BU20" s="382"/>
    </row>
    <row r="21" spans="1:73" ht="16.5" customHeight="1" thickBot="1">
      <c r="A21" s="48"/>
      <c r="B21" s="276" t="str">
        <f>IF(AG11,"※ 친환경차 보조금","")</f>
        <v/>
      </c>
      <c r="C21" s="276"/>
      <c r="D21" s="276"/>
      <c r="E21" s="276"/>
      <c r="F21" s="782" t="str">
        <f>IF(AG11,AI11,"")</f>
        <v/>
      </c>
      <c r="G21" s="782"/>
      <c r="H21" s="782"/>
      <c r="I21" s="782"/>
      <c r="J21" s="276" t="str">
        <f>IF(AG11,"은 판매사로 차감지급 됩니다.","")</f>
        <v/>
      </c>
      <c r="K21" s="276"/>
      <c r="L21" s="276"/>
      <c r="M21" s="276"/>
      <c r="Z21" s="48"/>
      <c r="AB21" s="734"/>
      <c r="AC21" s="58" t="s">
        <v>402</v>
      </c>
      <c r="AD21" s="856">
        <v>0.3</v>
      </c>
      <c r="AE21" s="856"/>
      <c r="AF21" s="48"/>
      <c r="AG21" s="827"/>
      <c r="AH21" s="854"/>
      <c r="AI21" s="335">
        <v>0</v>
      </c>
      <c r="AJ21" s="7"/>
      <c r="AK21" s="7"/>
      <c r="AL21" s="34" t="s">
        <v>89</v>
      </c>
      <c r="AM21" s="863">
        <f ca="1">ROUNDUP(PMT(AM19/12,H13,-(T18-J16-IF(AG11,AI11,0)),J15,0),-2)</f>
        <v>1160500</v>
      </c>
      <c r="AN21" s="864"/>
      <c r="AO21" s="7"/>
      <c r="AP21" s="328" t="str">
        <f>IF((AI12+AI13)=0,"A",IF(AI13&gt;0,"C",IF(AI12&gt;0,"B","D")))</f>
        <v>A</v>
      </c>
      <c r="AQ21" s="24"/>
      <c r="AR21" s="2" t="s">
        <v>180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82" t="s">
        <v>394</v>
      </c>
      <c r="BE21" s="62">
        <v>1.0999999999999999E-2</v>
      </c>
      <c r="BF21" s="83">
        <v>14</v>
      </c>
      <c r="BK21" s="84" t="s">
        <v>154</v>
      </c>
      <c r="BL21" s="87">
        <f>VLOOKUP(AD6,BD8:BF32,3,FALSE)</f>
        <v>0</v>
      </c>
      <c r="BM21" s="85"/>
      <c r="BN21" s="7" t="b">
        <f>IF(BL21&gt;0,IF(BL21&lt;6,1,2))</f>
        <v>0</v>
      </c>
      <c r="BP21" s="382"/>
      <c r="BQ21" s="382"/>
      <c r="BR21" s="382"/>
      <c r="BS21" s="382"/>
      <c r="BT21" s="382"/>
      <c r="BU21" s="382"/>
    </row>
    <row r="22" spans="1:73" ht="16.5" customHeight="1" thickBot="1">
      <c r="A22" s="48"/>
      <c r="B22" s="715" t="s">
        <v>41</v>
      </c>
      <c r="C22" s="716"/>
      <c r="D22" s="706" t="s">
        <v>48</v>
      </c>
      <c r="E22" s="706"/>
      <c r="F22" s="706"/>
      <c r="G22" s="706"/>
      <c r="H22" s="741" t="s">
        <v>45</v>
      </c>
      <c r="I22" s="741"/>
      <c r="J22" s="741"/>
      <c r="K22" s="741"/>
      <c r="L22" s="741"/>
      <c r="M22" s="741"/>
      <c r="N22" s="706" t="s">
        <v>24</v>
      </c>
      <c r="O22" s="706"/>
      <c r="P22" s="706"/>
      <c r="Q22" s="706"/>
      <c r="R22" s="741" t="str">
        <f>CHOOSE(AD17,"취득원가방식","차량가방식")</f>
        <v>차량가방식</v>
      </c>
      <c r="S22" s="741"/>
      <c r="T22" s="741"/>
      <c r="U22" s="741"/>
      <c r="V22" s="741"/>
      <c r="W22" s="741"/>
      <c r="X22" s="741"/>
      <c r="Y22" s="774"/>
      <c r="Z22" s="48"/>
      <c r="AB22" s="734"/>
      <c r="AC22" s="58" t="s">
        <v>403</v>
      </c>
      <c r="AD22" s="856">
        <v>0</v>
      </c>
      <c r="AE22" s="856"/>
      <c r="AF22" s="48"/>
      <c r="AG22" s="827">
        <v>0</v>
      </c>
      <c r="AH22" s="828"/>
      <c r="AI22" s="335">
        <v>0</v>
      </c>
      <c r="AJ22" s="7"/>
      <c r="AK22" s="7"/>
      <c r="AL22" s="34" t="s">
        <v>103</v>
      </c>
      <c r="AM22" s="865" t="str">
        <f ca="1">12&amp;(BM26-0.03)*100&amp;ROUNDUP((T19+T20)*100,2)&amp;(AD25+AM12+AM13+0.03)*100&amp;BL21</f>
        <v>122030</v>
      </c>
      <c r="AN22" s="866"/>
      <c r="AO22" s="7"/>
      <c r="AP22" s="210">
        <f ca="1">VLOOKUP(AP24,AN27:AP38,2,0)</f>
        <v>1</v>
      </c>
      <c r="AQ22" s="24"/>
      <c r="AR22" s="2" t="s">
        <v>348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82" t="s">
        <v>395</v>
      </c>
      <c r="BE22" s="62">
        <v>0</v>
      </c>
      <c r="BF22" s="83">
        <v>15</v>
      </c>
      <c r="BK22" s="84" t="s">
        <v>175</v>
      </c>
      <c r="BL22" s="87" t="str">
        <f>IF(H13=72,"Y","N")</f>
        <v>N</v>
      </c>
      <c r="BM22" s="85">
        <f>IF(BL22="Y",0.2%,0)</f>
        <v>0</v>
      </c>
      <c r="BN22" s="329" t="str">
        <f ca="1">IF(J14/T18&gt;50%,"A",IF((J14+J16+IF(AG11,AI11,0))/T18&gt;50%,"B","P"))</f>
        <v>P</v>
      </c>
      <c r="BP22" s="382">
        <v>1</v>
      </c>
      <c r="BQ22" s="382">
        <v>2</v>
      </c>
      <c r="BR22" s="382">
        <v>3</v>
      </c>
      <c r="BS22" s="382">
        <v>4</v>
      </c>
      <c r="BT22" s="382">
        <v>5</v>
      </c>
      <c r="BU22" s="382"/>
    </row>
    <row r="23" spans="1:73" ht="16.5" customHeight="1" thickTop="1" thickBot="1">
      <c r="A23" s="48"/>
      <c r="B23" s="717"/>
      <c r="C23" s="718"/>
      <c r="D23" s="707" t="s">
        <v>193</v>
      </c>
      <c r="E23" s="707"/>
      <c r="F23" s="707"/>
      <c r="G23" s="707"/>
      <c r="H23" s="742" t="str">
        <f>IF(AD34=1,"차감 지급",IF(AD34=2,"리스료 포함","수납 완료"))</f>
        <v>리스료 포함</v>
      </c>
      <c r="I23" s="742"/>
      <c r="J23" s="742"/>
      <c r="K23" s="742"/>
      <c r="L23" s="742"/>
      <c r="M23" s="742"/>
      <c r="N23" s="707" t="s">
        <v>26</v>
      </c>
      <c r="O23" s="707"/>
      <c r="P23" s="707"/>
      <c r="Q23" s="707"/>
      <c r="R23" s="722">
        <f>IF(AD19=1,10000,IF(AD19=2,20000,30000))</f>
        <v>20000</v>
      </c>
      <c r="S23" s="722"/>
      <c r="T23" s="722"/>
      <c r="U23" s="722"/>
      <c r="V23" s="722"/>
      <c r="W23" s="722"/>
      <c r="X23" s="722"/>
      <c r="Y23" s="723"/>
      <c r="Z23" s="48"/>
      <c r="AB23" s="734"/>
      <c r="AC23" s="755" t="s">
        <v>105</v>
      </c>
      <c r="AD23" s="756"/>
      <c r="AE23" s="757"/>
      <c r="AF23" s="126"/>
      <c r="AG23" s="755" t="str">
        <f>CONCATENATE(CHOOSE(AD17,"취득원가","차량가")," 기준")</f>
        <v>차량가 기준</v>
      </c>
      <c r="AH23" s="756"/>
      <c r="AI23" s="757"/>
      <c r="AJ23" s="7"/>
      <c r="AK23" s="7"/>
      <c r="AM23" s="210" t="s">
        <v>410</v>
      </c>
      <c r="AN23" s="210"/>
      <c r="AO23" s="210" t="s">
        <v>411</v>
      </c>
      <c r="AP23" s="201">
        <f ca="1">IF(AN16&lt;AM16,AN16,AM16)</f>
        <v>1160500</v>
      </c>
      <c r="AQ23" s="24"/>
      <c r="AR23" s="2" t="s">
        <v>360</v>
      </c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82" t="s">
        <v>9214</v>
      </c>
      <c r="BE23" s="62">
        <v>1.0999999999999999E-2</v>
      </c>
      <c r="BF23" s="83">
        <v>16</v>
      </c>
      <c r="BK23" s="84" t="s">
        <v>177</v>
      </c>
      <c r="BL23" s="87" t="str">
        <f ca="1">IF(J14/V10&gt;50%,"A",IF((J14+J16+IF(AG11,AI11,0))/V10&gt;50%,"B","P"))</f>
        <v>P</v>
      </c>
      <c r="BM23" s="85">
        <f ca="1">IF(BL23="A",1%,IF(BL23="B",0.3%,0))</f>
        <v>0</v>
      </c>
      <c r="BN23" s="214" t="b">
        <f ca="1">IF(BN22="A",IF(AD28&lt;BO23,"X","O"))</f>
        <v>0</v>
      </c>
      <c r="BO23" s="295">
        <f>INDEX(BP22:BT23,,MATCH(AD18,BP22:BT22,0))</f>
        <v>4.5199999999999997E-2</v>
      </c>
      <c r="BP23" s="566">
        <v>4.36E-2</v>
      </c>
      <c r="BQ23" s="566">
        <v>4.3700000000000003E-2</v>
      </c>
      <c r="BR23" s="566">
        <v>4.48E-2</v>
      </c>
      <c r="BS23" s="566">
        <v>4.4900000000000002E-2</v>
      </c>
      <c r="BT23" s="566">
        <v>4.5199999999999997E-2</v>
      </c>
      <c r="BU23" s="382"/>
    </row>
    <row r="24" spans="1:73" ht="16.5" customHeight="1" thickTop="1">
      <c r="A24" s="48"/>
      <c r="B24" s="717"/>
      <c r="C24" s="718"/>
      <c r="D24" s="707" t="s">
        <v>23</v>
      </c>
      <c r="E24" s="707"/>
      <c r="F24" s="707"/>
      <c r="G24" s="707"/>
      <c r="H24" s="714" t="str">
        <f>IF(AT6=1,"산은캐피탈(주)","이용자")</f>
        <v>산은캐피탈(주)</v>
      </c>
      <c r="I24" s="714"/>
      <c r="J24" s="714"/>
      <c r="K24" s="714"/>
      <c r="L24" s="714"/>
      <c r="M24" s="714"/>
      <c r="N24" s="707" t="s">
        <v>25</v>
      </c>
      <c r="O24" s="707"/>
      <c r="P24" s="707"/>
      <c r="Q24" s="707"/>
      <c r="R24" s="742" t="s">
        <v>433</v>
      </c>
      <c r="S24" s="742"/>
      <c r="T24" s="742"/>
      <c r="U24" s="742"/>
      <c r="V24" s="742"/>
      <c r="W24" s="742"/>
      <c r="X24" s="742"/>
      <c r="Y24" s="791"/>
      <c r="Z24" s="48"/>
      <c r="AB24" s="734"/>
      <c r="AC24" s="122" t="s">
        <v>173</v>
      </c>
      <c r="AD24" s="256">
        <f>14%-AM13</f>
        <v>0.14000000000000001</v>
      </c>
      <c r="AE24" s="112" t="str">
        <f>IF(AD25&gt;AD24,"수수료초과","수수료OK")</f>
        <v>수수료OK</v>
      </c>
      <c r="AF24" s="48"/>
      <c r="AG24" s="109" t="s">
        <v>117</v>
      </c>
      <c r="AH24" s="128">
        <f ca="1">AM27</f>
        <v>0.53</v>
      </c>
      <c r="AI24" s="110">
        <f ca="1">ROUNDUP($V$10*IF(AM18&gt;11,AN25,IF(AM25&gt;=AO25,AM25,AO25)),-3)</f>
        <v>39273000</v>
      </c>
      <c r="AJ24" s="7"/>
      <c r="AK24" s="7"/>
      <c r="AL24" s="116" t="s">
        <v>412</v>
      </c>
      <c r="AM24" s="156" t="str">
        <f ca="1">IF(ROUNDUP(V10*(AM25-3%),-2)&lt;J15,"H",IF(ROUNDUP(V10*(AM25-6%),-2)&lt;J15,"M","N"))</f>
        <v>N</v>
      </c>
      <c r="AN24" s="156"/>
      <c r="AO24" s="155" t="str">
        <f ca="1">IF(AD19=3,"A",IF(ROUNDUP(V10*(AO25-3%),-2)&lt;J15,"S",IF(ROUNDUP(V10*(AO25-6%),-2)&lt;J15,"P","A")))</f>
        <v>A</v>
      </c>
      <c r="AP24" s="202" t="str">
        <f ca="1">IF(AN16&gt;=AM16,AM24,AO24)</f>
        <v>N</v>
      </c>
      <c r="AQ24" s="24"/>
      <c r="AR24" s="2" t="s">
        <v>9234</v>
      </c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82" t="s">
        <v>11029</v>
      </c>
      <c r="BE24" s="62">
        <v>1.2999999999999999E-2</v>
      </c>
      <c r="BF24" s="83">
        <v>17</v>
      </c>
      <c r="BK24" s="84" t="s">
        <v>178</v>
      </c>
      <c r="BL24" s="87"/>
      <c r="BM24" s="86">
        <v>0</v>
      </c>
      <c r="BP24" s="382"/>
      <c r="BQ24" s="382">
        <v>550000</v>
      </c>
      <c r="BR24" s="382"/>
      <c r="BS24" s="382"/>
      <c r="BT24" s="382"/>
      <c r="BU24" s="382"/>
    </row>
    <row r="25" spans="1:73" ht="16.5" customHeight="1">
      <c r="A25" s="48"/>
      <c r="B25" s="719"/>
      <c r="C25" s="720"/>
      <c r="D25" s="721" t="s">
        <v>194</v>
      </c>
      <c r="E25" s="721"/>
      <c r="F25" s="721"/>
      <c r="G25" s="721"/>
      <c r="H25" s="793" t="s">
        <v>90</v>
      </c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48"/>
      <c r="AB25" s="734"/>
      <c r="AC25" s="58" t="s">
        <v>447</v>
      </c>
      <c r="AD25" s="857">
        <v>0</v>
      </c>
      <c r="AE25" s="858"/>
      <c r="AF25" s="127"/>
      <c r="AG25" s="752" t="str">
        <f ca="1">IF((AM30-J15)&gt;0,"최저잔가확인",IF((AI24-J15)&lt;0,"최대잔가확인","OK"))</f>
        <v>OK</v>
      </c>
      <c r="AH25" s="753"/>
      <c r="AI25" s="754"/>
      <c r="AJ25" s="7"/>
      <c r="AK25" s="7"/>
      <c r="AL25" s="732" t="s">
        <v>128</v>
      </c>
      <c r="AM25" s="291">
        <f ca="1">INDEX(차량등록!$Z$5:$AF$12,MATCH(AD18,차량등록!$Y$5:$Y$12,0),MATCH(AM18,차량등록!$Z$4:$AF$4,0))+IF(AD19=3,-3%)+IF(AD19=1,2%)+6%+IF(AD14/F10&gt;=9%,IF(AG15,2%,0))-IF(AI20,AI21,0)+VLOOKUP(J9,차량등록!E3:R944,14,0)</f>
        <v>0.53</v>
      </c>
      <c r="AN25" s="111"/>
      <c r="AO25" s="203">
        <f ca="1">INDEX(차량등록!$AG$5:$AZ$12,MATCH(AD18,차량등록!$Y$5:$Y$12,0),MATCH(AN18,차량등록!$AG$4:$AZ$4,0))+IF(AD19=1,2%)+IF(AD19&gt;2,-2%,0)+IF(AD19&lt;3,6%,0)-IF(AI20,AI22,0)+VLOOKUP(J9,차량등록!E3:W944,19,0)</f>
        <v>0.51</v>
      </c>
      <c r="AP25" s="204">
        <f>H15</f>
        <v>0.3</v>
      </c>
      <c r="AQ25" s="24"/>
      <c r="AR25" s="2" t="s">
        <v>336</v>
      </c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82" t="s">
        <v>11822</v>
      </c>
      <c r="BE25" s="62">
        <v>1.2500000000000001E-2</v>
      </c>
      <c r="BF25" s="83">
        <v>18</v>
      </c>
      <c r="BK25" s="84" t="s">
        <v>572</v>
      </c>
      <c r="BL25" s="87">
        <f>VLOOKUP(AD6,BD8:BF28,3,FALSE)</f>
        <v>0</v>
      </c>
      <c r="BM25" s="85"/>
      <c r="BP25" s="382"/>
      <c r="BQ25" s="382"/>
      <c r="BR25" s="382"/>
      <c r="BS25" s="382"/>
      <c r="BT25" s="382"/>
      <c r="BU25" s="382"/>
    </row>
    <row r="26" spans="1:73" ht="16.5" customHeight="1" thickBot="1">
      <c r="A26" s="49"/>
      <c r="B26" s="37" t="s">
        <v>44</v>
      </c>
      <c r="L26" s="792">
        <f ca="1">+J14+J16+V15*(AD30=3)+V16*(AD15=1)+V17*(AD33=1)+5000-5000*(AD34=2)</f>
        <v>0</v>
      </c>
      <c r="M26" s="792"/>
      <c r="N26" s="792"/>
      <c r="O26" s="792"/>
      <c r="P26" s="792"/>
      <c r="Q26" s="37" t="s">
        <v>47</v>
      </c>
      <c r="Z26" s="49"/>
      <c r="AA26" s="6"/>
      <c r="AB26" s="734"/>
      <c r="AC26" s="215" t="s">
        <v>409</v>
      </c>
      <c r="AD26" s="869">
        <f ca="1">IF(H13&gt;=36,VLOOKUP(J9,차량등록!E3:R944,9,FALSE),0)</f>
        <v>0</v>
      </c>
      <c r="AE26" s="869"/>
      <c r="AG26" s="143" t="s">
        <v>448</v>
      </c>
      <c r="AH26" s="144">
        <f ca="1">AD25+AD26</f>
        <v>0</v>
      </c>
      <c r="AI26" s="325">
        <f ca="1">INT(T18*AH26*96.7%)</f>
        <v>0</v>
      </c>
      <c r="AL26" s="732"/>
      <c r="AM26" s="36">
        <f ca="1">ROUNDUP($V$10*AM25,-4)</f>
        <v>39280000</v>
      </c>
      <c r="AN26" s="36"/>
      <c r="AO26" s="205">
        <f ca="1">ROUNDUP($V$10*AO25,-4)</f>
        <v>37800000</v>
      </c>
      <c r="AP26" s="206">
        <f ca="1">J15</f>
        <v>22230000</v>
      </c>
      <c r="AQ26" s="24"/>
      <c r="AR26" s="2" t="s">
        <v>342</v>
      </c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82" t="s">
        <v>11830</v>
      </c>
      <c r="BE26" s="62">
        <v>0.01</v>
      </c>
      <c r="BF26" s="83">
        <v>19</v>
      </c>
      <c r="BK26" s="850" t="s">
        <v>130</v>
      </c>
      <c r="BL26" s="851"/>
      <c r="BM26" s="331">
        <f ca="1">SUM(BM19:BM25)+IF(AT6=2,0.3%,0%)</f>
        <v>0.05</v>
      </c>
      <c r="BP26" s="567"/>
      <c r="BQ26" s="567"/>
      <c r="BR26" s="567"/>
      <c r="BS26" s="567"/>
      <c r="BT26" s="567"/>
      <c r="BU26" s="382"/>
    </row>
    <row r="27" spans="1:73" ht="16.5" customHeight="1" thickTop="1">
      <c r="A27" s="49"/>
      <c r="B27" s="8" t="s">
        <v>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49"/>
      <c r="AA27" s="6"/>
      <c r="AB27" s="734"/>
      <c r="AC27" s="58" t="s">
        <v>404</v>
      </c>
      <c r="AD27" s="758">
        <v>0</v>
      </c>
      <c r="AE27" s="759"/>
      <c r="AF27" s="49"/>
      <c r="AG27" s="132" t="s">
        <v>449</v>
      </c>
      <c r="AH27" s="130"/>
      <c r="AI27" s="125"/>
      <c r="AK27" s="67"/>
      <c r="AL27" s="731" t="s">
        <v>432</v>
      </c>
      <c r="AM27" s="35">
        <f ca="1">CHOOSE(AD17,ROUNDDOWN(AM28/T18,4),IF(AM25&gt;=AO25,AM25,AO25))</f>
        <v>0.53</v>
      </c>
      <c r="AN27" s="207" t="s">
        <v>413</v>
      </c>
      <c r="AO27" s="207">
        <v>1</v>
      </c>
      <c r="AP27" s="208">
        <f ca="1">AN9</f>
        <v>0</v>
      </c>
      <c r="AQ27" s="24"/>
      <c r="AR27" s="2" t="s">
        <v>152</v>
      </c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82" t="s">
        <v>11838</v>
      </c>
      <c r="BE27" s="62">
        <v>1.2999999999999999E-2</v>
      </c>
      <c r="BF27" s="83">
        <v>20</v>
      </c>
      <c r="BK27" s="74"/>
      <c r="BP27" s="382"/>
      <c r="BQ27" s="382"/>
      <c r="BR27" s="382"/>
      <c r="BS27" s="382"/>
      <c r="BT27" s="382"/>
      <c r="BU27" s="382"/>
    </row>
    <row r="28" spans="1:73" ht="16.5" customHeight="1">
      <c r="A28" s="49"/>
      <c r="B28" s="713" t="s">
        <v>195</v>
      </c>
      <c r="C28" s="713"/>
      <c r="D28" s="713"/>
      <c r="E28" s="713"/>
      <c r="F28" s="713"/>
      <c r="G28" s="713"/>
      <c r="H28" s="713"/>
      <c r="I28" s="713"/>
      <c r="J28" s="713"/>
      <c r="K28" s="713"/>
      <c r="L28" s="713"/>
      <c r="M28" s="713"/>
      <c r="N28" s="713"/>
      <c r="O28" s="713"/>
      <c r="P28" s="713"/>
      <c r="Q28" s="713"/>
      <c r="R28" s="713"/>
      <c r="S28" s="713"/>
      <c r="T28" s="713"/>
      <c r="U28" s="713"/>
      <c r="V28" s="713"/>
      <c r="W28" s="713"/>
      <c r="X28" s="713"/>
      <c r="Y28" s="713"/>
      <c r="Z28" s="49"/>
      <c r="AA28" s="6"/>
      <c r="AB28" s="735"/>
      <c r="AC28" s="122" t="s">
        <v>408</v>
      </c>
      <c r="AD28" s="701">
        <f ca="1">AM19</f>
        <v>5.0008400000000001E-2</v>
      </c>
      <c r="AE28" s="702"/>
      <c r="AF28" s="49"/>
      <c r="AG28" s="131"/>
      <c r="AI28" s="7"/>
      <c r="AK28" s="67"/>
      <c r="AL28" s="732"/>
      <c r="AM28" s="36">
        <f ca="1">ROUNDUP($V$10*IF(AM18&gt;11,AN25,IF(AM25&gt;=AO25,AM25,AO25)),-4)</f>
        <v>39280000</v>
      </c>
      <c r="AN28" s="207" t="s">
        <v>414</v>
      </c>
      <c r="AO28" s="207">
        <v>2</v>
      </c>
      <c r="AP28" s="209">
        <f ca="1">AN9</f>
        <v>0</v>
      </c>
      <c r="AQ28" s="24"/>
      <c r="AR28" s="2" t="s">
        <v>10558</v>
      </c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82" t="s">
        <v>396</v>
      </c>
      <c r="BE28" s="62">
        <v>0</v>
      </c>
      <c r="BF28" s="83">
        <v>0</v>
      </c>
      <c r="BK28" s="74"/>
      <c r="BP28" s="568"/>
      <c r="BQ28" s="568"/>
      <c r="BR28" s="568"/>
      <c r="BS28" s="568"/>
      <c r="BT28" s="568"/>
      <c r="BU28" s="382"/>
    </row>
    <row r="29" spans="1:73" ht="16.5" customHeight="1">
      <c r="A29" s="49"/>
      <c r="B29" s="806" t="s">
        <v>28</v>
      </c>
      <c r="C29" s="806"/>
      <c r="D29" s="806"/>
      <c r="E29" s="806"/>
      <c r="F29" s="806"/>
      <c r="G29" s="806"/>
      <c r="H29" s="806"/>
      <c r="I29" s="806"/>
      <c r="J29" s="806"/>
      <c r="K29" s="806"/>
      <c r="L29" s="806"/>
      <c r="M29" s="806"/>
      <c r="N29" s="806"/>
      <c r="O29" s="806"/>
      <c r="P29" s="806"/>
      <c r="Q29" s="806"/>
      <c r="R29" s="806"/>
      <c r="S29" s="806"/>
      <c r="T29" s="806"/>
      <c r="U29" s="806"/>
      <c r="V29" s="806"/>
      <c r="W29" s="806"/>
      <c r="X29" s="806"/>
      <c r="Y29" s="806"/>
      <c r="Z29" s="49"/>
      <c r="AA29" s="6"/>
      <c r="AB29" s="69"/>
      <c r="AC29" s="70"/>
      <c r="AD29" s="779"/>
      <c r="AE29" s="779"/>
      <c r="AF29" s="51"/>
      <c r="AG29" s="842"/>
      <c r="AH29" s="842"/>
      <c r="AI29" s="829"/>
      <c r="AL29" s="731" t="s">
        <v>434</v>
      </c>
      <c r="AM29" s="243">
        <f>IF(AD18&lt;2,50%,IF(AD18&lt;3,40%,IF(AD18&lt;4,30%,IF(AD18&lt;5,20%,15%))))</f>
        <v>0.15</v>
      </c>
      <c r="AN29" s="207" t="s">
        <v>415</v>
      </c>
      <c r="AO29" s="207">
        <v>3</v>
      </c>
      <c r="AP29" s="209">
        <f ca="1">AN9</f>
        <v>0</v>
      </c>
      <c r="AQ29" s="24"/>
      <c r="AR29" s="2" t="s">
        <v>347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K29" s="74"/>
      <c r="BP29" s="568"/>
      <c r="BQ29" s="44"/>
      <c r="BR29" s="44"/>
      <c r="BS29" s="44"/>
      <c r="BT29" s="44"/>
    </row>
    <row r="30" spans="1:73" ht="16.5" customHeight="1">
      <c r="A30" s="49"/>
      <c r="B30" s="6" t="s">
        <v>125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49"/>
      <c r="AA30" s="6"/>
      <c r="AB30" s="733" t="s">
        <v>69</v>
      </c>
      <c r="AC30" s="58" t="s">
        <v>167</v>
      </c>
      <c r="AD30" s="825">
        <v>3</v>
      </c>
      <c r="AE30" s="826"/>
      <c r="AF30" s="49"/>
      <c r="AG30" s="725" t="s">
        <v>428</v>
      </c>
      <c r="AH30" s="726"/>
      <c r="AI30" s="219"/>
      <c r="AJ30" s="67"/>
      <c r="AL30" s="732"/>
      <c r="AM30" s="36">
        <f ca="1">ROUNDUP($V$10*AM29,-1)</f>
        <v>11115000</v>
      </c>
      <c r="AN30" s="207" t="s">
        <v>240</v>
      </c>
      <c r="AO30" s="207">
        <v>4</v>
      </c>
      <c r="AP30" s="209">
        <f ca="1">AP9</f>
        <v>0</v>
      </c>
      <c r="AQ30" s="24"/>
      <c r="AR30" s="2" t="s">
        <v>353</v>
      </c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K30" s="74"/>
      <c r="BP30" s="569"/>
      <c r="BQ30" s="569"/>
      <c r="BR30" s="569"/>
      <c r="BS30" s="569"/>
      <c r="BT30" s="569"/>
    </row>
    <row r="31" spans="1:73" ht="16.5" customHeight="1">
      <c r="A31" s="49"/>
      <c r="B31" s="6" t="s">
        <v>126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49"/>
      <c r="AA31" s="6"/>
      <c r="AB31" s="734"/>
      <c r="AC31" s="58" t="s">
        <v>430</v>
      </c>
      <c r="AD31" s="846">
        <v>0</v>
      </c>
      <c r="AE31" s="847"/>
      <c r="AF31" s="49"/>
      <c r="AG31" s="699"/>
      <c r="AH31" s="700"/>
      <c r="AI31" s="218"/>
      <c r="AN31" s="207" t="s">
        <v>416</v>
      </c>
      <c r="AO31" s="207">
        <v>5</v>
      </c>
      <c r="AP31" s="209">
        <f ca="1">AP9</f>
        <v>0</v>
      </c>
      <c r="AQ31" s="24"/>
      <c r="AR31" s="2" t="s">
        <v>379</v>
      </c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K31" s="74"/>
      <c r="BP31" s="568"/>
      <c r="BQ31" s="44"/>
      <c r="BR31" s="44"/>
      <c r="BS31" s="44"/>
      <c r="BT31" s="44"/>
    </row>
    <row r="32" spans="1:73" ht="16.5" customHeight="1">
      <c r="A32" s="49"/>
      <c r="B32" s="6" t="s">
        <v>29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49"/>
      <c r="AA32" s="6"/>
      <c r="AB32" s="734"/>
      <c r="AC32" s="58" t="s">
        <v>166</v>
      </c>
      <c r="AD32" s="827">
        <v>1</v>
      </c>
      <c r="AE32" s="828"/>
      <c r="AF32" s="49"/>
      <c r="AG32" s="841"/>
      <c r="AH32" s="841"/>
      <c r="AI32" s="124"/>
      <c r="AN32" s="207" t="s">
        <v>239</v>
      </c>
      <c r="AO32" s="207">
        <v>6</v>
      </c>
      <c r="AP32" s="209">
        <f ca="1">AP9</f>
        <v>0</v>
      </c>
      <c r="AQ32" s="24"/>
      <c r="AR32" s="59" t="s">
        <v>4062</v>
      </c>
      <c r="AS32" s="25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K32" s="74"/>
      <c r="BP32" s="382"/>
    </row>
    <row r="33" spans="1:68" ht="16.5" customHeight="1">
      <c r="A33" s="49"/>
      <c r="B33" s="6" t="s">
        <v>30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49"/>
      <c r="AA33" s="6"/>
      <c r="AB33" s="734"/>
      <c r="AC33" s="58" t="s">
        <v>22</v>
      </c>
      <c r="AD33" s="65">
        <v>1</v>
      </c>
      <c r="AE33" s="50">
        <v>0</v>
      </c>
      <c r="AF33" s="48"/>
      <c r="AG33" s="709"/>
      <c r="AH33" s="709"/>
      <c r="AI33" s="217"/>
      <c r="AN33" s="207"/>
      <c r="AO33" s="207"/>
      <c r="AP33" s="209"/>
      <c r="AQ33" s="24"/>
      <c r="AR33" s="60" t="s">
        <v>11058</v>
      </c>
      <c r="AS33" s="25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K33" s="74"/>
      <c r="BP33" s="382"/>
    </row>
    <row r="34" spans="1:68" ht="16.5" customHeight="1">
      <c r="A34" s="49"/>
      <c r="B34" s="6" t="s">
        <v>31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9"/>
      <c r="AA34" s="6"/>
      <c r="AB34" s="735"/>
      <c r="AC34" s="216" t="s">
        <v>405</v>
      </c>
      <c r="AD34" s="736">
        <v>2</v>
      </c>
      <c r="AE34" s="737"/>
      <c r="AF34" s="48"/>
      <c r="AG34" s="709"/>
      <c r="AH34" s="709"/>
      <c r="AI34" s="73"/>
      <c r="AN34" s="207"/>
      <c r="AO34" s="207"/>
      <c r="AP34" s="209"/>
      <c r="AQ34" s="24"/>
      <c r="AR34" s="59" t="s">
        <v>10571</v>
      </c>
      <c r="AS34" s="25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P34" s="382"/>
    </row>
    <row r="35" spans="1:68" ht="16.5" customHeight="1">
      <c r="A35" s="49"/>
      <c r="B35" s="6" t="s">
        <v>196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49"/>
      <c r="AA35" s="6"/>
      <c r="AB35" s="696" t="s">
        <v>11857</v>
      </c>
      <c r="AC35" s="697"/>
      <c r="AD35" s="697"/>
      <c r="AE35" s="697"/>
      <c r="AF35" s="48"/>
      <c r="AG35" s="709"/>
      <c r="AH35" s="709"/>
      <c r="AI35" s="73"/>
      <c r="AN35" s="207"/>
      <c r="AO35" s="207"/>
      <c r="AP35" s="209"/>
      <c r="AQ35" s="24"/>
      <c r="AR35" s="60"/>
      <c r="AS35" s="25"/>
      <c r="AT35" s="26"/>
      <c r="AU35" s="26"/>
      <c r="AV35" s="26"/>
      <c r="AW35" s="26"/>
      <c r="AX35" s="26"/>
      <c r="AY35" s="26"/>
      <c r="AZ35" s="26"/>
      <c r="BA35" s="26"/>
      <c r="BB35" s="26"/>
      <c r="BC35" s="26"/>
    </row>
    <row r="36" spans="1:68" ht="16.5" customHeight="1">
      <c r="A36" s="49"/>
      <c r="B36" s="6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9"/>
      <c r="AA36" s="6"/>
      <c r="AB36" s="698"/>
      <c r="AC36" s="698"/>
      <c r="AD36" s="698"/>
      <c r="AE36" s="698"/>
      <c r="AF36" s="48"/>
      <c r="AG36" s="709"/>
      <c r="AH36" s="709"/>
      <c r="AI36" s="73"/>
      <c r="AL36" s="277"/>
      <c r="AM36" s="277"/>
      <c r="AN36" s="207"/>
      <c r="AO36" s="207"/>
      <c r="AP36" s="209"/>
      <c r="AQ36" s="24"/>
      <c r="AR36" s="59"/>
      <c r="AS36" s="25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spans="1:68" ht="16.5" customHeight="1">
      <c r="A37" s="49"/>
      <c r="B37" s="43" t="s">
        <v>33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9"/>
      <c r="AA37" s="6"/>
      <c r="AB37" s="698"/>
      <c r="AC37" s="698"/>
      <c r="AD37" s="698"/>
      <c r="AE37" s="698"/>
      <c r="AF37" s="48"/>
      <c r="AG37" s="709"/>
      <c r="AH37" s="709"/>
      <c r="AI37" s="73"/>
      <c r="AL37" s="277"/>
      <c r="AM37" s="277"/>
      <c r="AN37" s="207"/>
      <c r="AO37" s="207"/>
      <c r="AP37" s="209"/>
      <c r="AQ37" s="24"/>
      <c r="AR37" s="60"/>
      <c r="AS37" s="25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spans="1:68" ht="16.5" customHeight="1" thickBot="1">
      <c r="A38" s="49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49"/>
      <c r="AA38" s="6"/>
      <c r="AB38" s="698"/>
      <c r="AC38" s="698"/>
      <c r="AD38" s="698"/>
      <c r="AE38" s="698"/>
      <c r="AF38" s="48"/>
      <c r="AG38" s="710"/>
      <c r="AH38" s="710"/>
      <c r="AI38" s="73"/>
      <c r="AL38" s="277"/>
      <c r="AM38" s="277"/>
      <c r="AN38" s="207"/>
      <c r="AO38" s="207"/>
      <c r="AP38" s="209"/>
      <c r="AQ38" s="38"/>
      <c r="AR38" s="118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</row>
    <row r="39" spans="1:68" ht="16.5" customHeight="1">
      <c r="A39" s="49"/>
      <c r="B39" s="8" t="s">
        <v>34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49"/>
      <c r="AA39" s="6"/>
      <c r="AB39" s="698"/>
      <c r="AC39" s="698"/>
      <c r="AD39" s="698"/>
      <c r="AE39" s="698"/>
      <c r="AF39" s="48"/>
      <c r="AG39" s="710"/>
      <c r="AH39" s="710"/>
      <c r="AI39" s="73"/>
      <c r="AL39" s="277"/>
      <c r="AM39" s="277"/>
      <c r="AN39" s="272"/>
      <c r="AO39" s="272"/>
      <c r="AP39" s="271"/>
      <c r="AQ39" s="269"/>
    </row>
    <row r="40" spans="1:68" ht="16.5" customHeight="1">
      <c r="A40" s="49"/>
      <c r="B40" s="785" t="s">
        <v>35</v>
      </c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7"/>
      <c r="N40" s="788" t="s">
        <v>36</v>
      </c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90"/>
      <c r="Z40" s="49"/>
      <c r="AA40" s="6"/>
      <c r="AB40" s="240"/>
      <c r="AC40" s="119"/>
      <c r="AD40" s="813"/>
      <c r="AE40" s="814"/>
      <c r="AF40" s="48"/>
      <c r="AG40" s="708"/>
      <c r="AH40" s="708"/>
      <c r="AI40" s="73"/>
      <c r="AL40" s="277"/>
      <c r="AM40" s="274">
        <f ca="1">ROUNDUP(PMT(BM26/12,H13,-T18+IF(AG11,AI11,0)+AD27-T18*(AD25+AM12+AM13)-AM9-AM10-AM11,J15),-2)</f>
        <v>1160500</v>
      </c>
      <c r="AN40" s="279"/>
      <c r="AO40" s="270"/>
      <c r="AP40" s="241"/>
    </row>
    <row r="41" spans="1:68" ht="16.5" customHeight="1">
      <c r="A41" s="49"/>
      <c r="B41" s="3" t="s">
        <v>74</v>
      </c>
      <c r="C41" s="4"/>
      <c r="D41" s="4"/>
      <c r="E41" s="4"/>
      <c r="F41" s="4"/>
      <c r="G41" s="39"/>
      <c r="H41" s="4" t="s">
        <v>75</v>
      </c>
      <c r="I41" s="4"/>
      <c r="J41" s="4"/>
      <c r="K41" s="4"/>
      <c r="L41" s="4"/>
      <c r="M41" s="40"/>
      <c r="N41" s="4" t="s">
        <v>76</v>
      </c>
      <c r="O41" s="4"/>
      <c r="P41" s="4"/>
      <c r="Q41" s="4"/>
      <c r="R41" s="4"/>
      <c r="S41" s="4"/>
      <c r="T41" s="4" t="s">
        <v>77</v>
      </c>
      <c r="U41" s="4"/>
      <c r="V41" s="4"/>
      <c r="W41" s="4"/>
      <c r="X41" s="4"/>
      <c r="Y41" s="40"/>
      <c r="Z41" s="49"/>
      <c r="AA41" s="6"/>
      <c r="AB41" s="66"/>
      <c r="AC41" s="66"/>
      <c r="AD41" s="241"/>
      <c r="AE41" s="241"/>
      <c r="AF41" s="48"/>
      <c r="AG41" s="708"/>
      <c r="AH41" s="708"/>
      <c r="AI41" s="49"/>
      <c r="AL41" s="277"/>
      <c r="AM41" s="274">
        <f ca="1">ROUNDUP(PMT(BM26/12,H13,-(T18-J16-IF(AG11,AI11,0))+AD27-T18*(AD25+AM12+AM13)-AM9-AM10-AM11,J15),-2)</f>
        <v>1160500</v>
      </c>
      <c r="AN41" s="279"/>
      <c r="AO41" s="270"/>
      <c r="AP41" s="241"/>
    </row>
    <row r="42" spans="1:68" ht="16.5" customHeight="1">
      <c r="A42" s="49"/>
      <c r="B42" s="3" t="s">
        <v>78</v>
      </c>
      <c r="C42" s="4"/>
      <c r="D42" s="4"/>
      <c r="E42" s="4"/>
      <c r="F42" s="4"/>
      <c r="G42" s="39"/>
      <c r="H42" s="4" t="s">
        <v>79</v>
      </c>
      <c r="I42" s="4"/>
      <c r="J42" s="4"/>
      <c r="K42" s="4"/>
      <c r="L42" s="4"/>
      <c r="M42" s="40"/>
      <c r="N42" s="4" t="s">
        <v>80</v>
      </c>
      <c r="O42" s="4"/>
      <c r="P42" s="4"/>
      <c r="Q42" s="4"/>
      <c r="R42" s="4"/>
      <c r="S42" s="4"/>
      <c r="T42" s="4" t="s">
        <v>81</v>
      </c>
      <c r="U42" s="4"/>
      <c r="V42" s="4"/>
      <c r="W42" s="4"/>
      <c r="X42" s="4"/>
      <c r="Y42" s="40"/>
      <c r="Z42" s="49"/>
      <c r="AA42" s="52"/>
      <c r="AB42" s="829"/>
      <c r="AC42" s="120"/>
      <c r="AD42" s="830"/>
      <c r="AE42" s="830"/>
      <c r="AF42" s="48"/>
      <c r="AG42" s="708"/>
      <c r="AH42" s="708"/>
      <c r="AI42" s="49"/>
      <c r="AL42" s="278"/>
      <c r="AM42" s="274">
        <f ca="1">ROUNDUP(PMT(BM26/12,H13,-(T18-J14-IF(AG11,AI11,0))+AD27-T18*(AD25+AM12+AM13)-AM9-AM10-AM11,J15-J14),-2)</f>
        <v>1160500</v>
      </c>
      <c r="AN42" s="280"/>
      <c r="BH42" s="7" t="s">
        <v>11841</v>
      </c>
      <c r="BI42" s="7" t="s">
        <v>11842</v>
      </c>
      <c r="BJ42" s="575">
        <v>1.1000000000000001</v>
      </c>
    </row>
    <row r="43" spans="1:68" ht="16.5" customHeight="1">
      <c r="A43" s="48"/>
      <c r="B43" s="3" t="s">
        <v>82</v>
      </c>
      <c r="C43" s="4"/>
      <c r="D43" s="4"/>
      <c r="E43" s="4"/>
      <c r="F43" s="4"/>
      <c r="G43" s="39"/>
      <c r="H43" s="4" t="s">
        <v>83</v>
      </c>
      <c r="I43" s="4"/>
      <c r="J43" s="4"/>
      <c r="K43" s="4"/>
      <c r="L43" s="4"/>
      <c r="M43" s="40"/>
      <c r="N43" s="4" t="s">
        <v>84</v>
      </c>
      <c r="O43" s="4"/>
      <c r="P43" s="4"/>
      <c r="Q43" s="4"/>
      <c r="R43" s="4"/>
      <c r="S43" s="4"/>
      <c r="T43" s="4" t="s">
        <v>85</v>
      </c>
      <c r="U43" s="4"/>
      <c r="V43" s="4"/>
      <c r="W43" s="4"/>
      <c r="X43" s="4"/>
      <c r="Y43" s="40"/>
      <c r="Z43" s="48"/>
      <c r="AA43" s="53"/>
      <c r="AB43" s="829"/>
      <c r="AC43" s="120"/>
      <c r="AD43" s="830"/>
      <c r="AE43" s="830"/>
      <c r="AF43" s="48"/>
      <c r="AG43" s="49"/>
      <c r="AH43" s="49"/>
      <c r="AI43" s="49"/>
      <c r="AL43" s="278"/>
      <c r="AM43" s="277"/>
      <c r="BH43" s="7" t="s">
        <v>11843</v>
      </c>
      <c r="BI43" s="7" t="s">
        <v>11844</v>
      </c>
      <c r="BJ43" s="575">
        <v>1</v>
      </c>
    </row>
    <row r="44" spans="1:68" ht="16.5" customHeight="1">
      <c r="A44" s="48"/>
      <c r="B44" s="3" t="s">
        <v>86</v>
      </c>
      <c r="C44" s="4"/>
      <c r="D44" s="4"/>
      <c r="E44" s="4"/>
      <c r="F44" s="4"/>
      <c r="G44" s="39"/>
      <c r="H44" s="4" t="s">
        <v>37</v>
      </c>
      <c r="I44" s="4"/>
      <c r="J44" s="4"/>
      <c r="K44" s="4"/>
      <c r="L44" s="4"/>
      <c r="M44" s="40"/>
      <c r="N44" s="4" t="s">
        <v>120</v>
      </c>
      <c r="O44" s="4"/>
      <c r="P44" s="4"/>
      <c r="Q44" s="4"/>
      <c r="R44" s="4"/>
      <c r="S44" s="4"/>
      <c r="T44" s="4" t="s">
        <v>121</v>
      </c>
      <c r="U44" s="4"/>
      <c r="V44" s="4"/>
      <c r="W44" s="4"/>
      <c r="X44" s="4"/>
      <c r="Y44" s="40"/>
      <c r="Z44" s="48"/>
      <c r="AA44" s="53"/>
      <c r="AB44" s="829"/>
      <c r="AC44" s="120"/>
      <c r="AD44" s="815"/>
      <c r="AE44" s="815"/>
      <c r="AF44" s="48"/>
      <c r="AG44" s="49"/>
      <c r="AH44" s="49"/>
      <c r="AI44" s="49"/>
      <c r="AL44" s="277"/>
      <c r="AM44" s="278"/>
      <c r="BH44" s="7" t="s">
        <v>11845</v>
      </c>
      <c r="BI44" s="7" t="s">
        <v>11846</v>
      </c>
      <c r="BJ44" s="575"/>
    </row>
    <row r="45" spans="1:68" ht="16.5" customHeight="1">
      <c r="A45" s="48"/>
      <c r="B45" s="3" t="s">
        <v>38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0"/>
      <c r="N45" s="4" t="s">
        <v>122</v>
      </c>
      <c r="O45" s="4"/>
      <c r="P45" s="4"/>
      <c r="Q45" s="4"/>
      <c r="R45" s="4"/>
      <c r="S45" s="4"/>
      <c r="T45" s="4" t="s">
        <v>123</v>
      </c>
      <c r="U45" s="4"/>
      <c r="V45" s="4"/>
      <c r="W45" s="4"/>
      <c r="X45" s="4"/>
      <c r="Y45" s="40"/>
      <c r="Z45" s="48"/>
      <c r="AF45" s="7"/>
      <c r="AL45" s="277"/>
      <c r="AM45" s="278"/>
      <c r="BH45" s="7" t="s">
        <v>11847</v>
      </c>
      <c r="BI45" s="7" t="s">
        <v>11846</v>
      </c>
      <c r="BJ45" s="575"/>
    </row>
    <row r="46" spans="1:68" ht="16.5" customHeight="1">
      <c r="A46" s="48"/>
      <c r="B46" s="5" t="s">
        <v>118</v>
      </c>
      <c r="C46" s="41"/>
      <c r="D46" s="41"/>
      <c r="E46" s="41"/>
      <c r="F46" s="45"/>
      <c r="G46" s="45"/>
      <c r="H46" s="46" t="s">
        <v>119</v>
      </c>
      <c r="I46" s="45"/>
      <c r="J46" s="45"/>
      <c r="K46" s="41"/>
      <c r="L46" s="41"/>
      <c r="M46" s="42"/>
      <c r="N46" s="41"/>
      <c r="O46" s="41"/>
      <c r="P46" s="41"/>
      <c r="Q46" s="41"/>
      <c r="R46" s="41"/>
      <c r="S46" s="41"/>
      <c r="T46" s="41" t="s">
        <v>39</v>
      </c>
      <c r="U46" s="41"/>
      <c r="V46" s="41"/>
      <c r="W46" s="41"/>
      <c r="X46" s="41"/>
      <c r="Y46" s="42"/>
      <c r="Z46" s="48"/>
      <c r="AB46" s="810"/>
      <c r="AC46" s="810"/>
      <c r="AD46" s="811"/>
      <c r="AE46" s="812"/>
      <c r="AF46" s="7"/>
      <c r="AL46" s="277"/>
      <c r="AM46" s="277"/>
      <c r="BH46" s="7" t="s">
        <v>11848</v>
      </c>
      <c r="BI46" s="7" t="s">
        <v>11849</v>
      </c>
      <c r="BJ46" s="575">
        <v>1</v>
      </c>
    </row>
    <row r="47" spans="1:68" ht="16.5" customHeight="1">
      <c r="A47" s="48"/>
      <c r="B47" s="137" t="s">
        <v>127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9"/>
      <c r="Z47" s="48"/>
      <c r="AF47" s="7"/>
      <c r="AL47" s="277"/>
      <c r="AM47" s="277"/>
      <c r="BH47" s="7" t="s">
        <v>11845</v>
      </c>
      <c r="BI47" s="7" t="s">
        <v>11850</v>
      </c>
      <c r="BJ47" s="575"/>
    </row>
    <row r="48" spans="1:68" ht="7.5" customHeight="1">
      <c r="A48" s="48"/>
      <c r="B48" s="140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48"/>
      <c r="AF48" s="7"/>
      <c r="AL48" s="277"/>
      <c r="AM48" s="277"/>
      <c r="BH48" s="7" t="s">
        <v>11847</v>
      </c>
      <c r="BI48" s="7" t="s">
        <v>11850</v>
      </c>
    </row>
    <row r="49" spans="1:39" ht="16.5" customHeight="1">
      <c r="A49" s="48"/>
      <c r="B49" s="781"/>
      <c r="C49" s="781"/>
      <c r="D49" s="781"/>
      <c r="E49" s="781"/>
      <c r="F49" s="781"/>
      <c r="G49" s="781"/>
      <c r="H49" s="781"/>
      <c r="I49" s="781"/>
      <c r="J49" s="781"/>
      <c r="K49" s="781"/>
      <c r="L49" s="781"/>
      <c r="M49" s="781"/>
      <c r="N49" s="781"/>
      <c r="O49" s="781"/>
      <c r="P49" s="781"/>
      <c r="Q49" s="781"/>
      <c r="R49" s="781"/>
      <c r="S49" s="781"/>
      <c r="T49" s="781"/>
      <c r="U49" s="781"/>
      <c r="V49" s="781"/>
      <c r="W49" s="781"/>
      <c r="X49" s="781"/>
      <c r="Y49" s="781"/>
      <c r="Z49" s="242"/>
      <c r="AA49" s="6"/>
      <c r="AF49" s="7"/>
      <c r="AH49" s="7"/>
      <c r="AI49" s="7"/>
      <c r="AL49" s="277"/>
      <c r="AM49" s="277"/>
    </row>
    <row r="50" spans="1:39">
      <c r="A50" s="48"/>
      <c r="B50" s="66" t="s">
        <v>124</v>
      </c>
      <c r="C50" s="66"/>
      <c r="D50" s="66"/>
      <c r="E50" s="66"/>
      <c r="F50" s="149"/>
      <c r="G50" s="149"/>
      <c r="H50" s="150"/>
      <c r="I50" s="150"/>
      <c r="J50" s="149"/>
      <c r="K50" s="149"/>
      <c r="L50" s="150"/>
      <c r="M50" s="150"/>
      <c r="N50" s="149"/>
      <c r="O50" s="149"/>
      <c r="P50" s="150"/>
      <c r="Q50" s="150"/>
      <c r="R50" s="149"/>
      <c r="S50" s="149"/>
      <c r="T50" s="150"/>
      <c r="U50" s="150"/>
      <c r="V50" s="149"/>
      <c r="W50" s="149"/>
      <c r="X50" s="150"/>
      <c r="Y50" s="150"/>
      <c r="Z50" s="242"/>
      <c r="AA50" s="6"/>
      <c r="AF50" s="7"/>
      <c r="AH50" s="7"/>
      <c r="AI50" s="7"/>
      <c r="AL50" s="277"/>
      <c r="AM50" s="277"/>
    </row>
    <row r="51" spans="1:39" ht="16.5" customHeight="1">
      <c r="A51" s="48"/>
      <c r="B51" s="808"/>
      <c r="C51" s="809"/>
      <c r="D51" s="809"/>
      <c r="E51" s="809"/>
      <c r="F51" s="808" t="s">
        <v>129</v>
      </c>
      <c r="G51" s="808"/>
      <c r="H51" s="808"/>
      <c r="I51" s="808"/>
      <c r="J51" s="808"/>
      <c r="K51" s="808"/>
      <c r="L51" s="808"/>
      <c r="M51" s="808"/>
      <c r="N51" s="808"/>
      <c r="O51" s="808"/>
      <c r="P51" s="808"/>
      <c r="Q51" s="808"/>
      <c r="R51" s="808"/>
      <c r="S51" s="808"/>
      <c r="T51" s="808"/>
      <c r="U51" s="808"/>
      <c r="V51" s="808"/>
      <c r="W51" s="808"/>
      <c r="X51" s="808"/>
      <c r="Y51" s="808"/>
      <c r="Z51" s="242"/>
      <c r="AA51" s="6"/>
      <c r="AF51" s="7"/>
      <c r="AH51" s="7"/>
      <c r="AI51" s="7"/>
      <c r="AL51" s="277"/>
      <c r="AM51" s="277"/>
    </row>
    <row r="52" spans="1:39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242"/>
      <c r="AA52" s="6"/>
      <c r="AB52" s="6"/>
      <c r="AF52" s="7"/>
      <c r="AH52" s="7"/>
      <c r="AI52" s="7"/>
    </row>
    <row r="53" spans="1:39" ht="17.25" thickBot="1">
      <c r="A53" s="48"/>
      <c r="B53" s="255" t="s">
        <v>445</v>
      </c>
      <c r="C53" s="255"/>
      <c r="D53" s="780">
        <f>M!H7</f>
        <v>0</v>
      </c>
      <c r="E53" s="780"/>
      <c r="F53" s="780"/>
      <c r="G53" s="780"/>
      <c r="H53" s="780"/>
      <c r="I53" s="780"/>
      <c r="J53" s="780"/>
      <c r="K53" s="780"/>
      <c r="L53" s="780"/>
      <c r="M53" s="780"/>
      <c r="N53" s="255" t="s">
        <v>446</v>
      </c>
      <c r="O53" s="780">
        <f>M!H8</f>
        <v>0</v>
      </c>
      <c r="P53" s="780"/>
      <c r="Q53" s="780"/>
      <c r="R53" s="780"/>
      <c r="S53" s="780"/>
      <c r="T53" s="780"/>
      <c r="U53" s="780"/>
      <c r="V53" s="780"/>
      <c r="W53" s="780"/>
      <c r="X53" s="780"/>
      <c r="Y53" s="780"/>
      <c r="Z53" s="48"/>
      <c r="AF53" s="7"/>
      <c r="AH53" s="7"/>
      <c r="AI53" s="7"/>
    </row>
    <row r="54" spans="1:3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F54" s="7"/>
      <c r="AH54" s="7"/>
      <c r="AI54" s="7"/>
    </row>
    <row r="55" spans="1:3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F55" s="7"/>
    </row>
    <row r="60" spans="1:39">
      <c r="AA60" s="6"/>
    </row>
    <row r="64" spans="1:39">
      <c r="L64" s="6"/>
      <c r="M64" s="6"/>
      <c r="N64" s="6"/>
      <c r="Y64" s="6"/>
    </row>
  </sheetData>
  <dataConsolidate/>
  <mergeCells count="177">
    <mergeCell ref="B1:Q2"/>
    <mergeCell ref="F6:M6"/>
    <mergeCell ref="B11:D11"/>
    <mergeCell ref="E11:G11"/>
    <mergeCell ref="H11:I11"/>
    <mergeCell ref="AB2:AC2"/>
    <mergeCell ref="AD2:AE2"/>
    <mergeCell ref="B6:E6"/>
    <mergeCell ref="N6:S6"/>
    <mergeCell ref="T6:Y6"/>
    <mergeCell ref="AB7:AC7"/>
    <mergeCell ref="AB6:AC6"/>
    <mergeCell ref="AD11:AE11"/>
    <mergeCell ref="AD6:AE6"/>
    <mergeCell ref="AD7:AE7"/>
    <mergeCell ref="B9:E9"/>
    <mergeCell ref="F9:I9"/>
    <mergeCell ref="B10:E10"/>
    <mergeCell ref="F10:I10"/>
    <mergeCell ref="R9:U9"/>
    <mergeCell ref="V9:Y9"/>
    <mergeCell ref="AD5:AE5"/>
    <mergeCell ref="AB9:AB15"/>
    <mergeCell ref="AB8:AC8"/>
    <mergeCell ref="BK26:BL26"/>
    <mergeCell ref="AD12:AE12"/>
    <mergeCell ref="AD13:AE13"/>
    <mergeCell ref="AD14:AE14"/>
    <mergeCell ref="AG21:AH21"/>
    <mergeCell ref="AL25:AL26"/>
    <mergeCell ref="AD18:AE18"/>
    <mergeCell ref="AD22:AE22"/>
    <mergeCell ref="AD25:AE25"/>
    <mergeCell ref="AG23:AI23"/>
    <mergeCell ref="AG22:AH22"/>
    <mergeCell ref="AM19:AN19"/>
    <mergeCell ref="AM20:AN20"/>
    <mergeCell ref="AM21:AN21"/>
    <mergeCell ref="AM22:AN22"/>
    <mergeCell ref="AG12:AH12"/>
    <mergeCell ref="AG19:AI19"/>
    <mergeCell ref="AD20:AE20"/>
    <mergeCell ref="AD26:AE26"/>
    <mergeCell ref="AD21:AE21"/>
    <mergeCell ref="AD17:AE17"/>
    <mergeCell ref="AD30:AE30"/>
    <mergeCell ref="AD32:AE32"/>
    <mergeCell ref="AB42:AB44"/>
    <mergeCell ref="AD42:AE42"/>
    <mergeCell ref="AB17:AB28"/>
    <mergeCell ref="AD43:AE43"/>
    <mergeCell ref="AL2:AM2"/>
    <mergeCell ref="AD8:AE8"/>
    <mergeCell ref="AD9:AE9"/>
    <mergeCell ref="AD10:AE10"/>
    <mergeCell ref="AG9:AH9"/>
    <mergeCell ref="AG10:AH10"/>
    <mergeCell ref="AG11:AH11"/>
    <mergeCell ref="AG35:AH35"/>
    <mergeCell ref="AG34:AH34"/>
    <mergeCell ref="AG36:AH36"/>
    <mergeCell ref="AG32:AH32"/>
    <mergeCell ref="AG29:AI29"/>
    <mergeCell ref="AG41:AH41"/>
    <mergeCell ref="AG42:AH42"/>
    <mergeCell ref="AG13:AH13"/>
    <mergeCell ref="AG14:AH14"/>
    <mergeCell ref="AD31:AE31"/>
    <mergeCell ref="AD19:AE19"/>
    <mergeCell ref="J10:M10"/>
    <mergeCell ref="N10:Q10"/>
    <mergeCell ref="H13:M13"/>
    <mergeCell ref="V16:Y16"/>
    <mergeCell ref="T14:U14"/>
    <mergeCell ref="T13:U13"/>
    <mergeCell ref="J14:M14"/>
    <mergeCell ref="V10:Y10"/>
    <mergeCell ref="P14:S14"/>
    <mergeCell ref="P16:S16"/>
    <mergeCell ref="P13:S13"/>
    <mergeCell ref="R10:U10"/>
    <mergeCell ref="T16:U16"/>
    <mergeCell ref="H14:I14"/>
    <mergeCell ref="T15:U15"/>
    <mergeCell ref="H16:I16"/>
    <mergeCell ref="J16:M16"/>
    <mergeCell ref="B51:E51"/>
    <mergeCell ref="F51:I51"/>
    <mergeCell ref="J51:M51"/>
    <mergeCell ref="N51:Q51"/>
    <mergeCell ref="R51:U51"/>
    <mergeCell ref="V51:Y51"/>
    <mergeCell ref="AB46:AC46"/>
    <mergeCell ref="AD46:AE46"/>
    <mergeCell ref="AD40:AE40"/>
    <mergeCell ref="AD44:AE44"/>
    <mergeCell ref="AD29:AE29"/>
    <mergeCell ref="D53:M53"/>
    <mergeCell ref="O53:Y53"/>
    <mergeCell ref="B49:Y49"/>
    <mergeCell ref="D22:G22"/>
    <mergeCell ref="D23:G23"/>
    <mergeCell ref="F21:I21"/>
    <mergeCell ref="D17:G17"/>
    <mergeCell ref="D24:G24"/>
    <mergeCell ref="B40:M40"/>
    <mergeCell ref="N40:Y40"/>
    <mergeCell ref="R24:Y24"/>
    <mergeCell ref="L26:P26"/>
    <mergeCell ref="H25:Y25"/>
    <mergeCell ref="B13:C20"/>
    <mergeCell ref="D15:G15"/>
    <mergeCell ref="V13:Y13"/>
    <mergeCell ref="P18:S18"/>
    <mergeCell ref="H17:M17"/>
    <mergeCell ref="D19:G19"/>
    <mergeCell ref="H19:M19"/>
    <mergeCell ref="B29:Y29"/>
    <mergeCell ref="N23:Q23"/>
    <mergeCell ref="D20:G20"/>
    <mergeCell ref="T20:U20"/>
    <mergeCell ref="P17:S17"/>
    <mergeCell ref="T19:U19"/>
    <mergeCell ref="V17:Y17"/>
    <mergeCell ref="T17:U17"/>
    <mergeCell ref="N19:S19"/>
    <mergeCell ref="R22:Y22"/>
    <mergeCell ref="T18:Y18"/>
    <mergeCell ref="V20:Y20"/>
    <mergeCell ref="R4:S4"/>
    <mergeCell ref="T4:V4"/>
    <mergeCell ref="AL29:AL30"/>
    <mergeCell ref="AB30:AB34"/>
    <mergeCell ref="AD34:AE34"/>
    <mergeCell ref="H20:I20"/>
    <mergeCell ref="J20:M20"/>
    <mergeCell ref="AL27:AL28"/>
    <mergeCell ref="H22:M22"/>
    <mergeCell ref="H23:M23"/>
    <mergeCell ref="N13:O18"/>
    <mergeCell ref="AB5:AC5"/>
    <mergeCell ref="P15:S15"/>
    <mergeCell ref="J9:Q9"/>
    <mergeCell ref="H15:I15"/>
    <mergeCell ref="J15:M15"/>
    <mergeCell ref="AG33:AH33"/>
    <mergeCell ref="V14:Y14"/>
    <mergeCell ref="V15:Y15"/>
    <mergeCell ref="AG20:AH20"/>
    <mergeCell ref="AG25:AI25"/>
    <mergeCell ref="AC23:AE23"/>
    <mergeCell ref="AD27:AE27"/>
    <mergeCell ref="V19:Y19"/>
    <mergeCell ref="AB35:AE39"/>
    <mergeCell ref="AG31:AH31"/>
    <mergeCell ref="AD28:AE28"/>
    <mergeCell ref="D18:G18"/>
    <mergeCell ref="H18:I18"/>
    <mergeCell ref="J18:M18"/>
    <mergeCell ref="D13:G13"/>
    <mergeCell ref="D14:G14"/>
    <mergeCell ref="AG40:AH40"/>
    <mergeCell ref="AG37:AH37"/>
    <mergeCell ref="AG38:AH38"/>
    <mergeCell ref="AG39:AH39"/>
    <mergeCell ref="AG18:AH18"/>
    <mergeCell ref="AG15:AH15"/>
    <mergeCell ref="B28:Y28"/>
    <mergeCell ref="H24:M24"/>
    <mergeCell ref="N22:Q22"/>
    <mergeCell ref="B22:C25"/>
    <mergeCell ref="D25:G25"/>
    <mergeCell ref="R23:Y23"/>
    <mergeCell ref="D16:G16"/>
    <mergeCell ref="AG30:AH30"/>
    <mergeCell ref="N24:Q24"/>
    <mergeCell ref="N20:S20"/>
  </mergeCells>
  <phoneticPr fontId="3" type="noConversion"/>
  <dataValidations count="10">
    <dataValidation type="whole" operator="lessThanOrEqual" allowBlank="1" showInputMessage="1" showErrorMessage="1" errorTitle="최대잔가 확인" error="최대잔가를 확인하십시오" sqref="AG22">
      <formula1>AI25</formula1>
    </dataValidation>
    <dataValidation allowBlank="1" showInputMessage="1" sqref="BS16"/>
    <dataValidation type="whole" operator="greaterThan" allowBlank="1" showErrorMessage="1" errorTitle="최대잔가초과" error="최대잔가를 확인하시오_x000a_" sqref="BP20">
      <formula1>J15&gt;AI24</formula1>
    </dataValidation>
    <dataValidation type="custom" allowBlank="1" showInputMessage="1" showErrorMessage="1" errorTitle="최대수수료 초과" error="최대수수료를 확인하시오." sqref="AD25:AE25">
      <formula1>AD24&gt;=AD25</formula1>
    </dataValidation>
    <dataValidation type="custom" operator="lessThan" allowBlank="1" showInputMessage="1" showErrorMessage="1" errorTitle="최대잔가초과" error="최대잔가를 확인하시오_x000a_" sqref="AD22:AE22">
      <formula1>AI25&gt;=J16</formula1>
    </dataValidation>
    <dataValidation operator="lessThanOrEqual" allowBlank="1" showInputMessage="1" showErrorMessage="1" sqref="AD26:AE26"/>
    <dataValidation type="custom" allowBlank="1" showInputMessage="1" showErrorMessage="1" errorTitle="최대잔가초과" error="최대잔가를 확인하시오" sqref="AG21:AH21">
      <formula1>AM28&gt;=J15</formula1>
    </dataValidation>
    <dataValidation type="list" allowBlank="1" showInputMessage="1" showErrorMessage="1" sqref="AD6:AE6">
      <formula1>$BD$8:$BD$28</formula1>
    </dataValidation>
    <dataValidation type="custom" allowBlank="1" showInputMessage="1" showErrorMessage="1" errorTitle="등록비용 미달" error="등록부대비용은 포함되지 않습니다" sqref="AI11:AI12">
      <formula1>D7&gt;=0</formula1>
    </dataValidation>
    <dataValidation type="custom" operator="lessThan" allowBlank="1" showInputMessage="1" showErrorMessage="1" errorTitle="최대잔가초과" error="최대잔가를 확인하시오_x000a_" sqref="AD21:AE21">
      <formula1>AM27&gt;=H15</formula1>
    </dataValidation>
  </dataValidations>
  <printOptions horizontalCentered="1"/>
  <pageMargins left="0.39370078740157483" right="0.39370078740157483" top="0.59055118110236227" bottom="0.19685039370078741" header="0" footer="0"/>
  <pageSetup paperSize="9" scale="93" orientation="portrait" r:id="rId1"/>
  <ignoredErrors>
    <ignoredError sqref="AD28 D53 O53" unlockedFormula="1"/>
    <ignoredError sqref="BO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4"/>
  <sheetViews>
    <sheetView workbookViewId="0">
      <selection activeCell="D15" sqref="D15"/>
    </sheetView>
  </sheetViews>
  <sheetFormatPr defaultColWidth="0" defaultRowHeight="16.5" zeroHeight="1"/>
  <cols>
    <col min="1" max="1" width="2.625" style="129" customWidth="1"/>
    <col min="2" max="2" width="9" style="129" customWidth="1"/>
    <col min="3" max="3" width="7.125" style="129" bestFit="1" customWidth="1"/>
    <col min="4" max="4" width="26.75" style="129" bestFit="1" customWidth="1"/>
    <col min="5" max="5" width="7.125" style="129" bestFit="1" customWidth="1"/>
    <col min="6" max="6" width="13" style="129" bestFit="1" customWidth="1"/>
    <col min="7" max="7" width="9" style="129" customWidth="1"/>
    <col min="8" max="8" width="13" style="129" customWidth="1"/>
    <col min="9" max="9" width="2.625" style="129" customWidth="1"/>
    <col min="10" max="16384" width="9" style="129" hidden="1"/>
  </cols>
  <sheetData>
    <row r="1" spans="2:8"/>
    <row r="2" spans="2:8" ht="20.100000000000001" customHeight="1">
      <c r="B2" s="249"/>
      <c r="C2" s="896" t="s">
        <v>425</v>
      </c>
      <c r="D2" s="896"/>
      <c r="E2" s="896" t="s">
        <v>426</v>
      </c>
      <c r="F2" s="896"/>
      <c r="G2" s="896" t="s">
        <v>424</v>
      </c>
      <c r="H2" s="896"/>
    </row>
    <row r="3" spans="2:8" ht="20.100000000000001" customHeight="1">
      <c r="B3" s="250" t="s">
        <v>427</v>
      </c>
      <c r="C3" s="886">
        <v>0</v>
      </c>
      <c r="D3" s="887"/>
      <c r="E3" s="886">
        <v>15</v>
      </c>
      <c r="F3" s="887"/>
      <c r="G3" s="251" t="s">
        <v>437</v>
      </c>
      <c r="H3" s="253">
        <v>0</v>
      </c>
    </row>
    <row r="4" spans="2:8" ht="20.100000000000001" customHeight="1">
      <c r="B4" s="249"/>
      <c r="C4" s="247">
        <v>1</v>
      </c>
      <c r="D4" s="246" t="s">
        <v>183</v>
      </c>
      <c r="E4" s="251">
        <v>1</v>
      </c>
      <c r="F4" s="245" t="s">
        <v>246</v>
      </c>
      <c r="G4" s="251" t="s">
        <v>438</v>
      </c>
      <c r="H4" s="253">
        <v>0</v>
      </c>
    </row>
    <row r="5" spans="2:8" ht="20.100000000000001" customHeight="1">
      <c r="B5" s="249"/>
      <c r="C5" s="247">
        <v>2</v>
      </c>
      <c r="D5" s="246" t="s">
        <v>385</v>
      </c>
      <c r="E5" s="251">
        <v>2</v>
      </c>
      <c r="F5" s="245" t="s">
        <v>43</v>
      </c>
      <c r="G5" s="251" t="s">
        <v>439</v>
      </c>
      <c r="H5" s="253">
        <v>0</v>
      </c>
    </row>
    <row r="6" spans="2:8" ht="20.100000000000001" customHeight="1">
      <c r="B6" s="249"/>
      <c r="C6" s="247">
        <v>3</v>
      </c>
      <c r="D6" s="246" t="s">
        <v>386</v>
      </c>
      <c r="E6" s="251">
        <v>3</v>
      </c>
      <c r="F6" s="245" t="s">
        <v>187</v>
      </c>
      <c r="G6" s="896" t="s">
        <v>444</v>
      </c>
      <c r="H6" s="896"/>
    </row>
    <row r="7" spans="2:8" ht="20.100000000000001" customHeight="1">
      <c r="B7" s="249"/>
      <c r="C7" s="247">
        <v>4</v>
      </c>
      <c r="D7" s="246" t="s">
        <v>387</v>
      </c>
      <c r="E7" s="251">
        <v>4</v>
      </c>
      <c r="F7" s="245" t="s">
        <v>284</v>
      </c>
      <c r="G7" s="251" t="s">
        <v>442</v>
      </c>
      <c r="H7" s="254"/>
    </row>
    <row r="8" spans="2:8" ht="20.100000000000001" customHeight="1">
      <c r="B8" s="249"/>
      <c r="C8" s="247">
        <v>5</v>
      </c>
      <c r="D8" s="246" t="s">
        <v>388</v>
      </c>
      <c r="E8" s="251">
        <v>5</v>
      </c>
      <c r="F8" s="245" t="s">
        <v>286</v>
      </c>
      <c r="G8" s="251" t="s">
        <v>443</v>
      </c>
      <c r="H8" s="254"/>
    </row>
    <row r="9" spans="2:8" ht="20.100000000000001" customHeight="1">
      <c r="B9" s="249"/>
      <c r="C9" s="247">
        <v>6</v>
      </c>
      <c r="D9" s="246" t="s">
        <v>389</v>
      </c>
      <c r="E9" s="251">
        <v>6</v>
      </c>
      <c r="F9" s="245" t="s">
        <v>287</v>
      </c>
      <c r="G9" s="252"/>
      <c r="H9" s="252"/>
    </row>
    <row r="10" spans="2:8" ht="20.100000000000001" customHeight="1">
      <c r="B10" s="249"/>
      <c r="C10" s="247">
        <v>7</v>
      </c>
      <c r="D10" s="246" t="s">
        <v>134</v>
      </c>
      <c r="E10" s="251">
        <v>7</v>
      </c>
      <c r="F10" s="245" t="s">
        <v>72</v>
      </c>
      <c r="G10" s="252"/>
      <c r="H10" s="252"/>
    </row>
    <row r="11" spans="2:8" ht="20.100000000000001" customHeight="1">
      <c r="B11" s="249"/>
      <c r="C11" s="247">
        <v>8</v>
      </c>
      <c r="D11" s="246" t="s">
        <v>390</v>
      </c>
      <c r="E11" s="251">
        <v>8</v>
      </c>
      <c r="F11" s="245" t="s">
        <v>180</v>
      </c>
      <c r="G11" s="252"/>
      <c r="H11" s="252"/>
    </row>
    <row r="12" spans="2:8" ht="20.100000000000001" customHeight="1">
      <c r="B12" s="249"/>
      <c r="C12" s="247">
        <v>9</v>
      </c>
      <c r="D12" s="246" t="s">
        <v>391</v>
      </c>
      <c r="E12" s="251">
        <v>9</v>
      </c>
      <c r="F12" s="245" t="s">
        <v>331</v>
      </c>
      <c r="G12" s="252"/>
      <c r="H12" s="252"/>
    </row>
    <row r="13" spans="2:8" ht="20.100000000000001" customHeight="1">
      <c r="B13" s="249"/>
      <c r="C13" s="247">
        <v>10</v>
      </c>
      <c r="D13" s="246" t="s">
        <v>392</v>
      </c>
      <c r="E13" s="251">
        <v>10</v>
      </c>
      <c r="F13" s="245" t="s">
        <v>336</v>
      </c>
      <c r="G13" s="252"/>
      <c r="H13" s="252"/>
    </row>
    <row r="14" spans="2:8" ht="20.100000000000001" customHeight="1">
      <c r="B14" s="249"/>
      <c r="C14" s="247">
        <v>11</v>
      </c>
      <c r="D14" s="246" t="s">
        <v>393</v>
      </c>
      <c r="E14" s="251">
        <v>11</v>
      </c>
      <c r="F14" s="245" t="s">
        <v>342</v>
      </c>
      <c r="G14" s="252"/>
      <c r="H14" s="252"/>
    </row>
    <row r="15" spans="2:8" ht="20.100000000000001" customHeight="1">
      <c r="B15" s="249"/>
      <c r="C15" s="247">
        <v>12</v>
      </c>
      <c r="D15" s="246" t="s">
        <v>132</v>
      </c>
      <c r="E15" s="251">
        <v>12</v>
      </c>
      <c r="F15" s="245" t="s">
        <v>347</v>
      </c>
      <c r="G15" s="252"/>
      <c r="H15" s="252"/>
    </row>
    <row r="16" spans="2:8" ht="20.100000000000001" customHeight="1">
      <c r="B16" s="249"/>
      <c r="C16" s="247">
        <v>13</v>
      </c>
      <c r="D16" s="246" t="s">
        <v>133</v>
      </c>
      <c r="E16" s="251">
        <v>13</v>
      </c>
      <c r="F16" s="245" t="s">
        <v>348</v>
      </c>
      <c r="G16" s="252"/>
      <c r="H16" s="252"/>
    </row>
    <row r="17" spans="2:8" ht="20.100000000000001" customHeight="1">
      <c r="B17" s="249"/>
      <c r="C17" s="247">
        <v>14</v>
      </c>
      <c r="D17" s="246" t="s">
        <v>394</v>
      </c>
      <c r="E17" s="251">
        <v>14</v>
      </c>
      <c r="F17" s="245" t="s">
        <v>353</v>
      </c>
      <c r="G17" s="252"/>
      <c r="H17" s="252"/>
    </row>
    <row r="18" spans="2:8" ht="20.100000000000001" customHeight="1">
      <c r="B18" s="249"/>
      <c r="C18" s="247">
        <v>15</v>
      </c>
      <c r="D18" s="246" t="s">
        <v>395</v>
      </c>
      <c r="E18" s="251">
        <v>15</v>
      </c>
      <c r="F18" s="245" t="s">
        <v>360</v>
      </c>
      <c r="G18" s="252"/>
      <c r="H18" s="252"/>
    </row>
    <row r="19" spans="2:8" ht="20.100000000000001" customHeight="1">
      <c r="B19" s="249"/>
      <c r="C19" s="247">
        <v>0</v>
      </c>
      <c r="D19" s="246" t="s">
        <v>396</v>
      </c>
      <c r="E19" s="251">
        <v>16</v>
      </c>
      <c r="F19" s="245" t="s">
        <v>361</v>
      </c>
      <c r="G19" s="252"/>
      <c r="H19" s="252"/>
    </row>
    <row r="20" spans="2:8" ht="20.100000000000001" customHeight="1">
      <c r="B20" s="249"/>
      <c r="C20" s="251"/>
      <c r="D20" s="252"/>
      <c r="E20" s="251">
        <v>17</v>
      </c>
      <c r="F20" s="245" t="s">
        <v>136</v>
      </c>
      <c r="G20" s="252"/>
      <c r="H20" s="252"/>
    </row>
    <row r="21" spans="2:8" ht="20.100000000000001" customHeight="1">
      <c r="B21" s="249"/>
      <c r="C21" s="251"/>
      <c r="D21" s="252"/>
      <c r="E21" s="251">
        <v>18</v>
      </c>
      <c r="F21" s="245" t="s">
        <v>140</v>
      </c>
      <c r="G21" s="252"/>
      <c r="H21" s="252"/>
    </row>
    <row r="22" spans="2:8" ht="20.100000000000001" customHeight="1">
      <c r="B22" s="249"/>
      <c r="C22" s="251"/>
      <c r="D22" s="252"/>
      <c r="E22" s="251">
        <v>19</v>
      </c>
      <c r="F22" s="245" t="s">
        <v>145</v>
      </c>
      <c r="G22" s="252"/>
      <c r="H22" s="252"/>
    </row>
    <row r="23" spans="2:8" ht="20.100000000000001" customHeight="1">
      <c r="B23" s="249"/>
      <c r="C23" s="251"/>
      <c r="D23" s="252"/>
      <c r="E23" s="251">
        <v>20</v>
      </c>
      <c r="F23" s="245" t="s">
        <v>135</v>
      </c>
      <c r="G23" s="252"/>
      <c r="H23" s="252"/>
    </row>
    <row r="24" spans="2:8" ht="20.100000000000001" customHeight="1">
      <c r="B24" s="249"/>
      <c r="C24" s="251"/>
      <c r="D24" s="252"/>
      <c r="E24" s="251">
        <v>21</v>
      </c>
      <c r="F24" s="245" t="s">
        <v>379</v>
      </c>
      <c r="G24" s="252"/>
      <c r="H24" s="252"/>
    </row>
    <row r="25" spans="2:8" ht="20.100000000000001" customHeight="1">
      <c r="B25" s="249"/>
      <c r="C25" s="251"/>
      <c r="D25" s="252"/>
      <c r="E25" s="251">
        <v>22</v>
      </c>
      <c r="F25" s="245" t="s">
        <v>137</v>
      </c>
      <c r="G25" s="252"/>
      <c r="H25" s="252"/>
    </row>
    <row r="26" spans="2:8" ht="20.100000000000001" customHeight="1">
      <c r="B26" s="249"/>
      <c r="C26" s="251"/>
      <c r="D26" s="252"/>
      <c r="E26" s="251">
        <v>23</v>
      </c>
      <c r="F26" s="245" t="s">
        <v>138</v>
      </c>
      <c r="G26" s="252"/>
      <c r="H26" s="252"/>
    </row>
    <row r="27" spans="2:8" ht="20.100000000000001" customHeight="1">
      <c r="B27" s="249"/>
      <c r="C27" s="251"/>
      <c r="D27" s="252"/>
      <c r="E27" s="251">
        <v>24</v>
      </c>
      <c r="F27" s="245" t="s">
        <v>139</v>
      </c>
      <c r="G27" s="252"/>
      <c r="H27" s="252"/>
    </row>
    <row r="28" spans="2:8" ht="20.100000000000001" customHeight="1">
      <c r="B28" s="249"/>
      <c r="C28" s="251"/>
      <c r="D28" s="252"/>
      <c r="E28" s="251">
        <v>25</v>
      </c>
      <c r="F28" s="245" t="s">
        <v>141</v>
      </c>
      <c r="G28" s="252"/>
      <c r="H28" s="252"/>
    </row>
    <row r="29" spans="2:8" ht="20.100000000000001" customHeight="1">
      <c r="B29" s="249"/>
      <c r="C29" s="251"/>
      <c r="D29" s="252"/>
      <c r="E29" s="251">
        <v>26</v>
      </c>
      <c r="F29" s="245" t="s">
        <v>142</v>
      </c>
      <c r="G29" s="252"/>
      <c r="H29" s="252"/>
    </row>
    <row r="30" spans="2:8" ht="20.100000000000001" customHeight="1">
      <c r="B30" s="249"/>
      <c r="C30" s="251"/>
      <c r="D30" s="252"/>
      <c r="E30" s="251">
        <v>27</v>
      </c>
      <c r="F30" s="246" t="s">
        <v>143</v>
      </c>
      <c r="G30" s="252"/>
      <c r="H30" s="252"/>
    </row>
    <row r="31" spans="2:8" ht="20.100000000000001" customHeight="1">
      <c r="B31" s="249"/>
      <c r="C31" s="251"/>
      <c r="D31" s="252"/>
      <c r="E31" s="251">
        <v>28</v>
      </c>
      <c r="F31" s="245" t="s">
        <v>144</v>
      </c>
      <c r="G31" s="252"/>
      <c r="H31" s="252"/>
    </row>
    <row r="32" spans="2:8" ht="20.100000000000001" customHeight="1">
      <c r="B32" s="249"/>
      <c r="C32" s="251"/>
      <c r="D32" s="252"/>
      <c r="E32" s="251">
        <v>29</v>
      </c>
      <c r="F32" s="245" t="s">
        <v>152</v>
      </c>
      <c r="G32" s="252"/>
      <c r="H32" s="252"/>
    </row>
    <row r="33" spans="2:8" ht="20.100000000000001" customHeight="1">
      <c r="B33" s="249"/>
      <c r="C33" s="251"/>
      <c r="D33" s="252"/>
      <c r="E33" s="251">
        <v>30</v>
      </c>
      <c r="F33" s="245" t="s">
        <v>153</v>
      </c>
      <c r="G33" s="252"/>
      <c r="H33" s="252"/>
    </row>
    <row r="34" spans="2:8"/>
  </sheetData>
  <mergeCells count="6">
    <mergeCell ref="G6:H6"/>
    <mergeCell ref="C2:D2"/>
    <mergeCell ref="E2:F2"/>
    <mergeCell ref="G2:H2"/>
    <mergeCell ref="C3:D3"/>
    <mergeCell ref="E3:F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4"/>
  <sheetViews>
    <sheetView workbookViewId="0">
      <selection activeCell="C24" sqref="C24"/>
    </sheetView>
  </sheetViews>
  <sheetFormatPr defaultColWidth="8.75" defaultRowHeight="16.5"/>
  <cols>
    <col min="1" max="1" width="48.75" style="428" bestFit="1" customWidth="1"/>
    <col min="2" max="2" width="8.75" style="428"/>
    <col min="4" max="8" width="8.75" customWidth="1"/>
    <col min="9" max="9" width="15.125" bestFit="1" customWidth="1"/>
    <col min="10" max="10" width="8.75" customWidth="1"/>
    <col min="11" max="11" width="24.25" bestFit="1" customWidth="1"/>
    <col min="12" max="12" width="8.75" customWidth="1"/>
    <col min="13" max="13" width="38.625" style="427" bestFit="1" customWidth="1"/>
  </cols>
  <sheetData>
    <row r="1" spans="1:13">
      <c r="A1" s="428" t="s">
        <v>10778</v>
      </c>
      <c r="B1" s="428" t="s">
        <v>111</v>
      </c>
      <c r="C1" t="s">
        <v>9219</v>
      </c>
      <c r="D1" t="s">
        <v>9220</v>
      </c>
      <c r="E1" t="s">
        <v>9221</v>
      </c>
      <c r="F1" t="s">
        <v>9222</v>
      </c>
      <c r="G1" t="s">
        <v>9223</v>
      </c>
      <c r="H1" t="s">
        <v>9224</v>
      </c>
      <c r="I1" t="s">
        <v>9225</v>
      </c>
      <c r="J1" t="s">
        <v>9226</v>
      </c>
      <c r="K1" t="s">
        <v>9227</v>
      </c>
      <c r="L1" t="s">
        <v>9228</v>
      </c>
      <c r="M1" s="427" t="s">
        <v>9229</v>
      </c>
    </row>
    <row r="2" spans="1:13">
      <c r="A2"/>
      <c r="B2" s="428" t="s">
        <v>10781</v>
      </c>
      <c r="C2" t="s">
        <v>9230</v>
      </c>
      <c r="D2">
        <v>1</v>
      </c>
      <c r="E2" t="s">
        <v>9231</v>
      </c>
      <c r="F2">
        <v>20160</v>
      </c>
      <c r="G2" t="s">
        <v>9232</v>
      </c>
      <c r="H2" t="s">
        <v>9233</v>
      </c>
      <c r="I2" t="s">
        <v>9234</v>
      </c>
      <c r="J2" t="s">
        <v>9235</v>
      </c>
      <c r="K2" t="s">
        <v>9236</v>
      </c>
      <c r="L2" t="s">
        <v>9237</v>
      </c>
      <c r="M2" t="s">
        <v>9238</v>
      </c>
    </row>
    <row r="3" spans="1:13">
      <c r="A3" s="170" t="s">
        <v>334</v>
      </c>
      <c r="B3" s="428" t="s">
        <v>10779</v>
      </c>
      <c r="C3" t="s">
        <v>9230</v>
      </c>
      <c r="D3">
        <v>1</v>
      </c>
      <c r="E3" t="s">
        <v>9231</v>
      </c>
      <c r="F3">
        <v>20160</v>
      </c>
      <c r="G3" t="s">
        <v>9232</v>
      </c>
      <c r="H3" t="s">
        <v>9233</v>
      </c>
      <c r="I3" t="s">
        <v>9234</v>
      </c>
      <c r="J3" t="s">
        <v>9235</v>
      </c>
      <c r="K3" t="s">
        <v>9236</v>
      </c>
      <c r="L3" t="s">
        <v>10872</v>
      </c>
      <c r="M3" t="s">
        <v>10873</v>
      </c>
    </row>
    <row r="4" spans="1:13" ht="17.25" thickBot="1">
      <c r="A4" s="170" t="s">
        <v>335</v>
      </c>
      <c r="B4" s="428" t="s">
        <v>10779</v>
      </c>
      <c r="C4" t="s">
        <v>9230</v>
      </c>
      <c r="D4">
        <v>1</v>
      </c>
      <c r="E4" t="s">
        <v>9231</v>
      </c>
      <c r="F4">
        <v>20160</v>
      </c>
      <c r="G4" t="s">
        <v>9232</v>
      </c>
      <c r="H4" t="s">
        <v>9233</v>
      </c>
      <c r="I4" t="s">
        <v>9234</v>
      </c>
      <c r="J4" t="s">
        <v>9235</v>
      </c>
      <c r="K4" t="s">
        <v>9236</v>
      </c>
      <c r="L4" t="s">
        <v>10872</v>
      </c>
      <c r="M4" t="s">
        <v>10873</v>
      </c>
    </row>
    <row r="5" spans="1:13">
      <c r="A5" s="169" t="s">
        <v>332</v>
      </c>
      <c r="B5" s="428" t="s">
        <v>10779</v>
      </c>
      <c r="C5" t="s">
        <v>9230</v>
      </c>
      <c r="D5">
        <v>1</v>
      </c>
      <c r="E5" t="s">
        <v>9231</v>
      </c>
      <c r="F5">
        <v>20160</v>
      </c>
      <c r="G5" t="s">
        <v>9232</v>
      </c>
      <c r="H5" t="s">
        <v>9233</v>
      </c>
      <c r="I5" t="s">
        <v>9234</v>
      </c>
      <c r="J5" t="s">
        <v>10874</v>
      </c>
      <c r="K5" t="s">
        <v>698</v>
      </c>
      <c r="L5" t="s">
        <v>10875</v>
      </c>
      <c r="M5" t="s">
        <v>10876</v>
      </c>
    </row>
    <row r="6" spans="1:13">
      <c r="A6" s="170" t="s">
        <v>333</v>
      </c>
      <c r="B6" s="428" t="s">
        <v>10780</v>
      </c>
      <c r="C6" t="s">
        <v>9230</v>
      </c>
      <c r="D6">
        <v>1</v>
      </c>
      <c r="E6" t="s">
        <v>9231</v>
      </c>
      <c r="F6">
        <v>20160</v>
      </c>
      <c r="G6" t="s">
        <v>9232</v>
      </c>
      <c r="H6" t="s">
        <v>9233</v>
      </c>
      <c r="I6" t="s">
        <v>9234</v>
      </c>
      <c r="J6" t="s">
        <v>9240</v>
      </c>
      <c r="K6" t="s">
        <v>9241</v>
      </c>
      <c r="L6" t="s">
        <v>9242</v>
      </c>
      <c r="M6" t="s">
        <v>9241</v>
      </c>
    </row>
    <row r="7" spans="1:13">
      <c r="A7"/>
      <c r="B7" s="428" t="s">
        <v>10780</v>
      </c>
      <c r="C7" t="s">
        <v>9230</v>
      </c>
      <c r="D7">
        <v>1</v>
      </c>
      <c r="E7" t="s">
        <v>9231</v>
      </c>
      <c r="F7">
        <v>20160</v>
      </c>
      <c r="G7" t="s">
        <v>9232</v>
      </c>
      <c r="H7" t="s">
        <v>9233</v>
      </c>
      <c r="I7" t="s">
        <v>9234</v>
      </c>
      <c r="J7" t="s">
        <v>9244</v>
      </c>
      <c r="K7" t="s">
        <v>9245</v>
      </c>
      <c r="L7" t="s">
        <v>9246</v>
      </c>
      <c r="M7" t="s">
        <v>9247</v>
      </c>
    </row>
    <row r="8" spans="1:13" ht="17.25" thickBot="1">
      <c r="A8"/>
      <c r="B8" s="428" t="s">
        <v>10780</v>
      </c>
      <c r="C8" t="s">
        <v>9230</v>
      </c>
      <c r="D8">
        <v>1</v>
      </c>
      <c r="E8" t="s">
        <v>9231</v>
      </c>
      <c r="F8">
        <v>20160</v>
      </c>
      <c r="G8" t="s">
        <v>9232</v>
      </c>
      <c r="H8" t="s">
        <v>9233</v>
      </c>
      <c r="I8" t="s">
        <v>9234</v>
      </c>
      <c r="J8" t="s">
        <v>9244</v>
      </c>
      <c r="K8" t="s">
        <v>9245</v>
      </c>
      <c r="L8" t="s">
        <v>9248</v>
      </c>
      <c r="M8" t="s">
        <v>9249</v>
      </c>
    </row>
    <row r="9" spans="1:13">
      <c r="A9" s="145" t="s">
        <v>197</v>
      </c>
      <c r="B9" s="428" t="s">
        <v>10780</v>
      </c>
      <c r="C9" t="s">
        <v>9230</v>
      </c>
      <c r="D9">
        <v>1</v>
      </c>
      <c r="E9" t="s">
        <v>9231</v>
      </c>
      <c r="F9">
        <v>20157</v>
      </c>
      <c r="G9" t="s">
        <v>9250</v>
      </c>
      <c r="H9" t="s">
        <v>8383</v>
      </c>
      <c r="I9" t="s">
        <v>187</v>
      </c>
      <c r="J9" t="s">
        <v>9251</v>
      </c>
      <c r="K9" t="s">
        <v>1032</v>
      </c>
      <c r="L9" t="s">
        <v>9252</v>
      </c>
      <c r="M9" t="s">
        <v>9253</v>
      </c>
    </row>
    <row r="10" spans="1:13">
      <c r="A10" s="146" t="s">
        <v>207</v>
      </c>
      <c r="B10" s="428" t="s">
        <v>10780</v>
      </c>
      <c r="C10" t="s">
        <v>9230</v>
      </c>
      <c r="D10">
        <v>1</v>
      </c>
      <c r="E10" t="s">
        <v>9231</v>
      </c>
      <c r="F10">
        <v>20158</v>
      </c>
      <c r="G10" t="s">
        <v>9255</v>
      </c>
      <c r="H10" t="s">
        <v>8383</v>
      </c>
      <c r="I10" t="s">
        <v>187</v>
      </c>
      <c r="J10" t="s">
        <v>9256</v>
      </c>
      <c r="K10" t="s">
        <v>1039</v>
      </c>
      <c r="L10" t="s">
        <v>9257</v>
      </c>
      <c r="M10" t="s">
        <v>9258</v>
      </c>
    </row>
    <row r="11" spans="1:13">
      <c r="A11" s="146" t="s">
        <v>278</v>
      </c>
      <c r="B11" s="428" t="s">
        <v>10780</v>
      </c>
      <c r="C11" t="s">
        <v>9230</v>
      </c>
      <c r="D11">
        <v>1</v>
      </c>
      <c r="E11" t="s">
        <v>9231</v>
      </c>
      <c r="F11">
        <v>20158</v>
      </c>
      <c r="G11" t="s">
        <v>9255</v>
      </c>
      <c r="H11" t="s">
        <v>8383</v>
      </c>
      <c r="I11" t="s">
        <v>187</v>
      </c>
      <c r="J11" t="s">
        <v>9256</v>
      </c>
      <c r="K11" t="s">
        <v>1039</v>
      </c>
      <c r="L11" t="s">
        <v>9260</v>
      </c>
      <c r="M11" t="s">
        <v>9261</v>
      </c>
    </row>
    <row r="12" spans="1:13">
      <c r="A12" s="146" t="s">
        <v>198</v>
      </c>
      <c r="B12" s="428" t="s">
        <v>10780</v>
      </c>
      <c r="C12" t="s">
        <v>9230</v>
      </c>
      <c r="D12">
        <v>1</v>
      </c>
      <c r="E12" t="s">
        <v>9231</v>
      </c>
      <c r="F12">
        <v>20158</v>
      </c>
      <c r="G12" t="s">
        <v>9255</v>
      </c>
      <c r="H12" t="s">
        <v>8383</v>
      </c>
      <c r="I12" t="s">
        <v>187</v>
      </c>
      <c r="J12" t="s">
        <v>9256</v>
      </c>
      <c r="K12" t="s">
        <v>1039</v>
      </c>
      <c r="L12" t="s">
        <v>9262</v>
      </c>
      <c r="M12" t="s">
        <v>9253</v>
      </c>
    </row>
    <row r="13" spans="1:13">
      <c r="A13" s="146" t="s">
        <v>277</v>
      </c>
      <c r="B13" s="428" t="s">
        <v>10779</v>
      </c>
      <c r="C13" t="s">
        <v>9230</v>
      </c>
      <c r="D13">
        <v>1</v>
      </c>
      <c r="E13" t="s">
        <v>9231</v>
      </c>
      <c r="F13">
        <v>20158</v>
      </c>
      <c r="G13" t="s">
        <v>9255</v>
      </c>
      <c r="H13" t="s">
        <v>8383</v>
      </c>
      <c r="I13" t="s">
        <v>187</v>
      </c>
      <c r="J13" t="s">
        <v>9256</v>
      </c>
      <c r="K13" t="s">
        <v>1039</v>
      </c>
      <c r="L13" t="s">
        <v>10877</v>
      </c>
      <c r="M13" t="s">
        <v>9373</v>
      </c>
    </row>
    <row r="14" spans="1:13">
      <c r="A14" s="146" t="s">
        <v>279</v>
      </c>
      <c r="B14" s="428" t="s">
        <v>10779</v>
      </c>
      <c r="C14" t="s">
        <v>9230</v>
      </c>
      <c r="D14">
        <v>1</v>
      </c>
      <c r="E14" t="s">
        <v>9231</v>
      </c>
      <c r="F14">
        <v>20158</v>
      </c>
      <c r="G14" t="s">
        <v>9255</v>
      </c>
      <c r="H14" t="s">
        <v>8383</v>
      </c>
      <c r="I14" t="s">
        <v>187</v>
      </c>
      <c r="J14" t="s">
        <v>9256</v>
      </c>
      <c r="K14" t="s">
        <v>1039</v>
      </c>
      <c r="L14" t="s">
        <v>9260</v>
      </c>
      <c r="M14" t="s">
        <v>9261</v>
      </c>
    </row>
    <row r="15" spans="1:13">
      <c r="A15"/>
      <c r="B15" s="428" t="s">
        <v>10780</v>
      </c>
      <c r="C15" t="s">
        <v>9230</v>
      </c>
      <c r="D15">
        <v>1</v>
      </c>
      <c r="E15" t="s">
        <v>9231</v>
      </c>
      <c r="F15">
        <v>20158</v>
      </c>
      <c r="G15" t="s">
        <v>9255</v>
      </c>
      <c r="H15" t="s">
        <v>8383</v>
      </c>
      <c r="I15" t="s">
        <v>187</v>
      </c>
      <c r="J15" t="s">
        <v>9263</v>
      </c>
      <c r="K15" t="s">
        <v>9264</v>
      </c>
      <c r="L15" t="s">
        <v>9265</v>
      </c>
      <c r="M15" t="s">
        <v>9266</v>
      </c>
    </row>
    <row r="16" spans="1:13">
      <c r="A16"/>
      <c r="B16" s="428" t="s">
        <v>10780</v>
      </c>
      <c r="C16" t="s">
        <v>9230</v>
      </c>
      <c r="D16">
        <v>1</v>
      </c>
      <c r="E16" t="s">
        <v>9231</v>
      </c>
      <c r="F16">
        <v>20158</v>
      </c>
      <c r="G16" t="s">
        <v>9255</v>
      </c>
      <c r="H16" t="s">
        <v>8383</v>
      </c>
      <c r="I16" t="s">
        <v>187</v>
      </c>
      <c r="J16" t="s">
        <v>9263</v>
      </c>
      <c r="K16" t="s">
        <v>9264</v>
      </c>
      <c r="L16" t="s">
        <v>9267</v>
      </c>
      <c r="M16" t="s">
        <v>9268</v>
      </c>
    </row>
    <row r="17" spans="1:13">
      <c r="A17"/>
      <c r="B17" s="428" t="s">
        <v>10780</v>
      </c>
      <c r="C17" t="s">
        <v>9230</v>
      </c>
      <c r="D17">
        <v>1</v>
      </c>
      <c r="E17" t="s">
        <v>9231</v>
      </c>
      <c r="F17">
        <v>20158</v>
      </c>
      <c r="G17" t="s">
        <v>9255</v>
      </c>
      <c r="H17" t="s">
        <v>8383</v>
      </c>
      <c r="I17" t="s">
        <v>187</v>
      </c>
      <c r="J17" t="s">
        <v>9263</v>
      </c>
      <c r="K17" t="s">
        <v>9264</v>
      </c>
      <c r="L17" t="s">
        <v>9269</v>
      </c>
      <c r="M17" t="s">
        <v>9270</v>
      </c>
    </row>
    <row r="18" spans="1:13">
      <c r="A18" s="146" t="s">
        <v>208</v>
      </c>
      <c r="B18" s="428" t="s">
        <v>10780</v>
      </c>
      <c r="C18" t="s">
        <v>9230</v>
      </c>
      <c r="D18">
        <v>1</v>
      </c>
      <c r="E18" t="s">
        <v>9231</v>
      </c>
      <c r="F18">
        <v>20158</v>
      </c>
      <c r="G18" t="s">
        <v>9255</v>
      </c>
      <c r="H18" t="s">
        <v>8383</v>
      </c>
      <c r="I18" t="s">
        <v>187</v>
      </c>
      <c r="J18" t="s">
        <v>9263</v>
      </c>
      <c r="K18" t="s">
        <v>9264</v>
      </c>
      <c r="L18" t="s">
        <v>9271</v>
      </c>
      <c r="M18" t="s">
        <v>9272</v>
      </c>
    </row>
    <row r="19" spans="1:13">
      <c r="A19" s="146" t="s">
        <v>473</v>
      </c>
      <c r="B19" s="428" t="s">
        <v>10779</v>
      </c>
      <c r="C19" t="s">
        <v>9230</v>
      </c>
      <c r="D19">
        <v>1</v>
      </c>
      <c r="E19" t="s">
        <v>9231</v>
      </c>
      <c r="F19">
        <v>20158</v>
      </c>
      <c r="G19" t="s">
        <v>9255</v>
      </c>
      <c r="H19" t="s">
        <v>8383</v>
      </c>
      <c r="I19" t="s">
        <v>187</v>
      </c>
      <c r="J19" t="s">
        <v>9263</v>
      </c>
      <c r="K19" t="s">
        <v>9264</v>
      </c>
      <c r="L19" t="s">
        <v>9273</v>
      </c>
      <c r="M19" t="s">
        <v>9274</v>
      </c>
    </row>
    <row r="20" spans="1:13">
      <c r="A20" s="146" t="s">
        <v>475</v>
      </c>
      <c r="B20" s="428" t="s">
        <v>10780</v>
      </c>
      <c r="C20" t="s">
        <v>9230</v>
      </c>
      <c r="D20">
        <v>1</v>
      </c>
      <c r="E20" t="s">
        <v>9231</v>
      </c>
      <c r="F20">
        <v>20158</v>
      </c>
      <c r="G20" t="s">
        <v>9255</v>
      </c>
      <c r="H20" t="s">
        <v>8383</v>
      </c>
      <c r="I20" t="s">
        <v>187</v>
      </c>
      <c r="J20" t="s">
        <v>9263</v>
      </c>
      <c r="K20" t="s">
        <v>9264</v>
      </c>
      <c r="L20" t="s">
        <v>9273</v>
      </c>
      <c r="M20" t="s">
        <v>9274</v>
      </c>
    </row>
    <row r="21" spans="1:13">
      <c r="A21" s="146" t="s">
        <v>474</v>
      </c>
      <c r="B21" s="428" t="s">
        <v>10779</v>
      </c>
      <c r="C21" t="s">
        <v>9230</v>
      </c>
      <c r="D21">
        <v>1</v>
      </c>
      <c r="E21" t="s">
        <v>9231</v>
      </c>
      <c r="F21">
        <v>20158</v>
      </c>
      <c r="G21" t="s">
        <v>9255</v>
      </c>
      <c r="H21" t="s">
        <v>8383</v>
      </c>
      <c r="I21" t="s">
        <v>187</v>
      </c>
      <c r="J21" t="s">
        <v>9263</v>
      </c>
      <c r="K21" t="s">
        <v>9264</v>
      </c>
      <c r="L21" t="s">
        <v>9267</v>
      </c>
      <c r="M21" t="s">
        <v>9268</v>
      </c>
    </row>
    <row r="22" spans="1:13">
      <c r="A22" s="146" t="s">
        <v>476</v>
      </c>
      <c r="B22" s="428" t="s">
        <v>10779</v>
      </c>
      <c r="C22" t="s">
        <v>9230</v>
      </c>
      <c r="D22">
        <v>1</v>
      </c>
      <c r="E22" t="s">
        <v>9231</v>
      </c>
      <c r="F22">
        <v>20158</v>
      </c>
      <c r="G22" t="s">
        <v>9255</v>
      </c>
      <c r="H22" t="s">
        <v>8383</v>
      </c>
      <c r="I22" t="s">
        <v>187</v>
      </c>
      <c r="J22" t="s">
        <v>9263</v>
      </c>
      <c r="K22" t="s">
        <v>9264</v>
      </c>
      <c r="L22" t="s">
        <v>10878</v>
      </c>
      <c r="M22" t="s">
        <v>10879</v>
      </c>
    </row>
    <row r="23" spans="1:13">
      <c r="A23" s="146" t="s">
        <v>209</v>
      </c>
      <c r="B23" s="428" t="s">
        <v>10779</v>
      </c>
      <c r="C23" t="s">
        <v>9230</v>
      </c>
      <c r="D23">
        <v>1</v>
      </c>
      <c r="E23" t="s">
        <v>9231</v>
      </c>
      <c r="F23">
        <v>20158</v>
      </c>
      <c r="G23" t="s">
        <v>9255</v>
      </c>
      <c r="H23" t="s">
        <v>8383</v>
      </c>
      <c r="I23" t="s">
        <v>187</v>
      </c>
      <c r="J23" t="s">
        <v>9263</v>
      </c>
      <c r="K23" t="s">
        <v>9264</v>
      </c>
      <c r="L23" t="s">
        <v>10878</v>
      </c>
      <c r="M23" t="s">
        <v>10879</v>
      </c>
    </row>
    <row r="24" spans="1:13">
      <c r="A24" s="146" t="s">
        <v>210</v>
      </c>
      <c r="B24" s="428" t="s">
        <v>10780</v>
      </c>
      <c r="C24" t="s">
        <v>9230</v>
      </c>
      <c r="D24">
        <v>1</v>
      </c>
      <c r="E24" t="s">
        <v>9231</v>
      </c>
      <c r="F24">
        <v>20158</v>
      </c>
      <c r="G24" t="s">
        <v>9255</v>
      </c>
      <c r="H24" t="s">
        <v>8383</v>
      </c>
      <c r="I24" t="s">
        <v>187</v>
      </c>
      <c r="J24" t="s">
        <v>9275</v>
      </c>
      <c r="K24" t="s">
        <v>9276</v>
      </c>
      <c r="L24" t="s">
        <v>9277</v>
      </c>
      <c r="M24" t="s">
        <v>9278</v>
      </c>
    </row>
    <row r="25" spans="1:13">
      <c r="A25"/>
      <c r="B25" s="428" t="s">
        <v>10780</v>
      </c>
      <c r="C25" t="s">
        <v>9230</v>
      </c>
      <c r="D25">
        <v>1</v>
      </c>
      <c r="E25" t="s">
        <v>9231</v>
      </c>
      <c r="F25">
        <v>20159</v>
      </c>
      <c r="G25" t="s">
        <v>9279</v>
      </c>
      <c r="H25" t="s">
        <v>8383</v>
      </c>
      <c r="I25" t="s">
        <v>187</v>
      </c>
      <c r="J25" t="s">
        <v>9275</v>
      </c>
      <c r="K25" t="s">
        <v>9276</v>
      </c>
      <c r="L25" t="s">
        <v>9280</v>
      </c>
      <c r="M25" t="s">
        <v>9281</v>
      </c>
    </row>
    <row r="26" spans="1:13">
      <c r="A26"/>
      <c r="B26" s="428" t="s">
        <v>10780</v>
      </c>
      <c r="C26" t="s">
        <v>9230</v>
      </c>
      <c r="D26">
        <v>1</v>
      </c>
      <c r="E26" t="s">
        <v>9231</v>
      </c>
      <c r="F26">
        <v>20158</v>
      </c>
      <c r="G26" t="s">
        <v>9255</v>
      </c>
      <c r="H26" t="s">
        <v>8383</v>
      </c>
      <c r="I26" t="s">
        <v>187</v>
      </c>
      <c r="J26" t="s">
        <v>9275</v>
      </c>
      <c r="K26" t="s">
        <v>9276</v>
      </c>
      <c r="L26" t="s">
        <v>9282</v>
      </c>
      <c r="M26" t="s">
        <v>9261</v>
      </c>
    </row>
    <row r="27" spans="1:13">
      <c r="A27" s="151" t="s">
        <v>215</v>
      </c>
      <c r="B27" s="428" t="s">
        <v>10780</v>
      </c>
      <c r="C27" t="s">
        <v>9230</v>
      </c>
      <c r="D27">
        <v>1</v>
      </c>
      <c r="E27" t="s">
        <v>9231</v>
      </c>
      <c r="F27">
        <v>20158</v>
      </c>
      <c r="G27" t="s">
        <v>9255</v>
      </c>
      <c r="H27" t="s">
        <v>8383</v>
      </c>
      <c r="I27" t="s">
        <v>187</v>
      </c>
      <c r="J27" t="s">
        <v>9275</v>
      </c>
      <c r="K27" t="s">
        <v>9276</v>
      </c>
      <c r="L27" t="s">
        <v>9283</v>
      </c>
      <c r="M27" t="s">
        <v>9284</v>
      </c>
    </row>
    <row r="28" spans="1:13">
      <c r="A28" s="146" t="s">
        <v>200</v>
      </c>
      <c r="B28" s="428" t="s">
        <v>10780</v>
      </c>
      <c r="C28" t="s">
        <v>9230</v>
      </c>
      <c r="D28">
        <v>1</v>
      </c>
      <c r="E28" t="s">
        <v>9231</v>
      </c>
      <c r="F28">
        <v>20158</v>
      </c>
      <c r="G28" t="s">
        <v>9255</v>
      </c>
      <c r="H28" t="s">
        <v>8383</v>
      </c>
      <c r="I28" t="s">
        <v>187</v>
      </c>
      <c r="J28" t="s">
        <v>9275</v>
      </c>
      <c r="K28" t="s">
        <v>9276</v>
      </c>
      <c r="L28" t="s">
        <v>9285</v>
      </c>
      <c r="M28" t="s">
        <v>9286</v>
      </c>
    </row>
    <row r="29" spans="1:13">
      <c r="A29" s="146" t="s">
        <v>201</v>
      </c>
      <c r="B29" s="428" t="s">
        <v>10780</v>
      </c>
      <c r="C29" t="s">
        <v>9230</v>
      </c>
      <c r="D29">
        <v>1</v>
      </c>
      <c r="E29" t="s">
        <v>9231</v>
      </c>
      <c r="F29">
        <v>20158</v>
      </c>
      <c r="G29" t="s">
        <v>9255</v>
      </c>
      <c r="H29" t="s">
        <v>8383</v>
      </c>
      <c r="I29" t="s">
        <v>187</v>
      </c>
      <c r="J29" t="s">
        <v>9275</v>
      </c>
      <c r="K29" t="s">
        <v>9276</v>
      </c>
      <c r="L29" t="s">
        <v>9287</v>
      </c>
      <c r="M29" t="s">
        <v>9288</v>
      </c>
    </row>
    <row r="30" spans="1:13">
      <c r="A30" s="151" t="s">
        <v>202</v>
      </c>
      <c r="B30" s="428" t="s">
        <v>10780</v>
      </c>
      <c r="C30" t="s">
        <v>9230</v>
      </c>
      <c r="D30">
        <v>1</v>
      </c>
      <c r="E30" t="s">
        <v>9231</v>
      </c>
      <c r="F30">
        <v>20159</v>
      </c>
      <c r="G30" t="s">
        <v>9279</v>
      </c>
      <c r="H30" t="s">
        <v>8383</v>
      </c>
      <c r="I30" t="s">
        <v>187</v>
      </c>
      <c r="J30" t="s">
        <v>9275</v>
      </c>
      <c r="K30" t="s">
        <v>9276</v>
      </c>
      <c r="L30" t="s">
        <v>9289</v>
      </c>
      <c r="M30" t="s">
        <v>9290</v>
      </c>
    </row>
    <row r="31" spans="1:13">
      <c r="A31" s="146" t="s">
        <v>214</v>
      </c>
      <c r="B31" s="428" t="s">
        <v>10780</v>
      </c>
      <c r="C31" t="s">
        <v>9230</v>
      </c>
      <c r="D31">
        <v>1</v>
      </c>
      <c r="E31" t="s">
        <v>9231</v>
      </c>
      <c r="F31">
        <v>20158</v>
      </c>
      <c r="G31" t="s">
        <v>9255</v>
      </c>
      <c r="H31" t="s">
        <v>8383</v>
      </c>
      <c r="I31" t="s">
        <v>187</v>
      </c>
      <c r="J31" t="s">
        <v>9275</v>
      </c>
      <c r="K31" t="s">
        <v>9276</v>
      </c>
      <c r="L31" t="s">
        <v>9291</v>
      </c>
      <c r="M31" t="s">
        <v>9292</v>
      </c>
    </row>
    <row r="32" spans="1:13">
      <c r="A32" s="146" t="s">
        <v>213</v>
      </c>
      <c r="B32" s="428" t="s">
        <v>10780</v>
      </c>
      <c r="C32" t="s">
        <v>9230</v>
      </c>
      <c r="D32">
        <v>1</v>
      </c>
      <c r="E32" t="s">
        <v>9231</v>
      </c>
      <c r="F32">
        <v>20158</v>
      </c>
      <c r="G32" t="s">
        <v>9255</v>
      </c>
      <c r="H32" t="s">
        <v>8383</v>
      </c>
      <c r="I32" t="s">
        <v>187</v>
      </c>
      <c r="J32" t="s">
        <v>9275</v>
      </c>
      <c r="K32" t="s">
        <v>9276</v>
      </c>
      <c r="L32" t="s">
        <v>9293</v>
      </c>
      <c r="M32" t="s">
        <v>9294</v>
      </c>
    </row>
    <row r="33" spans="1:13">
      <c r="A33" s="146" t="s">
        <v>211</v>
      </c>
      <c r="B33" s="428" t="s">
        <v>10779</v>
      </c>
      <c r="C33" t="s">
        <v>9230</v>
      </c>
      <c r="D33">
        <v>1</v>
      </c>
      <c r="E33" t="s">
        <v>9231</v>
      </c>
      <c r="F33">
        <v>20159</v>
      </c>
      <c r="G33" t="s">
        <v>9279</v>
      </c>
      <c r="H33" t="s">
        <v>8383</v>
      </c>
      <c r="I33" t="s">
        <v>187</v>
      </c>
      <c r="J33" t="s">
        <v>9275</v>
      </c>
      <c r="K33" t="s">
        <v>9276</v>
      </c>
      <c r="L33" t="s">
        <v>9280</v>
      </c>
      <c r="M33" t="s">
        <v>9281</v>
      </c>
    </row>
    <row r="34" spans="1:13">
      <c r="A34"/>
      <c r="B34" s="428" t="s">
        <v>10780</v>
      </c>
      <c r="C34" t="s">
        <v>9230</v>
      </c>
      <c r="D34">
        <v>1</v>
      </c>
      <c r="E34" t="s">
        <v>9231</v>
      </c>
      <c r="F34">
        <v>20159</v>
      </c>
      <c r="G34" t="s">
        <v>9279</v>
      </c>
      <c r="H34" t="s">
        <v>8383</v>
      </c>
      <c r="I34" t="s">
        <v>187</v>
      </c>
      <c r="J34" t="s">
        <v>9295</v>
      </c>
      <c r="K34" t="s">
        <v>9296</v>
      </c>
      <c r="L34" t="s">
        <v>9297</v>
      </c>
      <c r="M34" t="s">
        <v>9298</v>
      </c>
    </row>
    <row r="35" spans="1:13">
      <c r="A35"/>
      <c r="B35" s="428" t="s">
        <v>10780</v>
      </c>
      <c r="C35" t="s">
        <v>9230</v>
      </c>
      <c r="D35">
        <v>1</v>
      </c>
      <c r="E35" t="s">
        <v>9231</v>
      </c>
      <c r="F35">
        <v>20159</v>
      </c>
      <c r="G35" t="s">
        <v>9279</v>
      </c>
      <c r="H35" t="s">
        <v>8383</v>
      </c>
      <c r="I35" t="s">
        <v>187</v>
      </c>
      <c r="J35" t="s">
        <v>9295</v>
      </c>
      <c r="K35" t="s">
        <v>9296</v>
      </c>
      <c r="L35" t="s">
        <v>9299</v>
      </c>
      <c r="M35" t="s">
        <v>9300</v>
      </c>
    </row>
    <row r="36" spans="1:13">
      <c r="A36" s="151" t="s">
        <v>216</v>
      </c>
      <c r="B36" s="428" t="s">
        <v>10780</v>
      </c>
      <c r="C36" t="s">
        <v>9230</v>
      </c>
      <c r="D36">
        <v>1</v>
      </c>
      <c r="E36" t="s">
        <v>9231</v>
      </c>
      <c r="F36">
        <v>20158</v>
      </c>
      <c r="G36" t="s">
        <v>9255</v>
      </c>
      <c r="H36" t="s">
        <v>8383</v>
      </c>
      <c r="I36" t="s">
        <v>187</v>
      </c>
      <c r="J36" t="s">
        <v>9295</v>
      </c>
      <c r="K36" t="s">
        <v>9296</v>
      </c>
      <c r="L36" t="s">
        <v>9301</v>
      </c>
      <c r="M36" t="s">
        <v>9290</v>
      </c>
    </row>
    <row r="37" spans="1:13">
      <c r="A37"/>
      <c r="B37" s="428" t="s">
        <v>10780</v>
      </c>
      <c r="C37" t="s">
        <v>9230</v>
      </c>
      <c r="D37">
        <v>1</v>
      </c>
      <c r="E37" t="s">
        <v>9231</v>
      </c>
      <c r="F37">
        <v>20159</v>
      </c>
      <c r="G37" t="s">
        <v>9279</v>
      </c>
      <c r="H37" t="s">
        <v>8383</v>
      </c>
      <c r="I37" t="s">
        <v>187</v>
      </c>
      <c r="J37" t="s">
        <v>9295</v>
      </c>
      <c r="K37" t="s">
        <v>9296</v>
      </c>
      <c r="L37" t="s">
        <v>9302</v>
      </c>
      <c r="M37" t="s">
        <v>9303</v>
      </c>
    </row>
    <row r="38" spans="1:13">
      <c r="A38" s="151" t="s">
        <v>217</v>
      </c>
      <c r="B38" s="428" t="s">
        <v>10780</v>
      </c>
      <c r="C38" t="s">
        <v>9230</v>
      </c>
      <c r="D38">
        <v>1</v>
      </c>
      <c r="E38" t="s">
        <v>9231</v>
      </c>
      <c r="F38">
        <v>20159</v>
      </c>
      <c r="G38" t="s">
        <v>9279</v>
      </c>
      <c r="H38" t="s">
        <v>8383</v>
      </c>
      <c r="I38" t="s">
        <v>187</v>
      </c>
      <c r="J38" t="s">
        <v>9295</v>
      </c>
      <c r="K38" t="s">
        <v>9296</v>
      </c>
      <c r="L38" t="s">
        <v>9304</v>
      </c>
      <c r="M38" t="s">
        <v>9281</v>
      </c>
    </row>
    <row r="39" spans="1:13">
      <c r="A39"/>
      <c r="B39" s="428" t="s">
        <v>10780</v>
      </c>
      <c r="C39" t="s">
        <v>9230</v>
      </c>
      <c r="D39">
        <v>1</v>
      </c>
      <c r="E39" t="s">
        <v>9231</v>
      </c>
      <c r="F39">
        <v>20159</v>
      </c>
      <c r="G39" t="s">
        <v>9279</v>
      </c>
      <c r="H39" t="s">
        <v>8383</v>
      </c>
      <c r="I39" t="s">
        <v>187</v>
      </c>
      <c r="J39" t="s">
        <v>9295</v>
      </c>
      <c r="K39" t="s">
        <v>9296</v>
      </c>
      <c r="L39" t="s">
        <v>9305</v>
      </c>
      <c r="M39" t="s">
        <v>9306</v>
      </c>
    </row>
    <row r="40" spans="1:13">
      <c r="A40" s="151" t="s">
        <v>219</v>
      </c>
      <c r="B40" s="428" t="s">
        <v>10780</v>
      </c>
      <c r="C40" t="s">
        <v>9230</v>
      </c>
      <c r="D40">
        <v>1</v>
      </c>
      <c r="E40" t="s">
        <v>9231</v>
      </c>
      <c r="F40">
        <v>20159</v>
      </c>
      <c r="G40" t="s">
        <v>9279</v>
      </c>
      <c r="H40" t="s">
        <v>8383</v>
      </c>
      <c r="I40" t="s">
        <v>187</v>
      </c>
      <c r="J40" t="s">
        <v>9295</v>
      </c>
      <c r="K40" t="s">
        <v>9296</v>
      </c>
      <c r="L40" t="s">
        <v>9307</v>
      </c>
      <c r="M40" t="s">
        <v>9308</v>
      </c>
    </row>
    <row r="41" spans="1:13">
      <c r="A41"/>
      <c r="B41" s="428" t="s">
        <v>10780</v>
      </c>
      <c r="C41" t="s">
        <v>9230</v>
      </c>
      <c r="D41">
        <v>1</v>
      </c>
      <c r="E41" t="s">
        <v>9231</v>
      </c>
      <c r="F41">
        <v>20159</v>
      </c>
      <c r="G41" t="s">
        <v>9279</v>
      </c>
      <c r="H41" t="s">
        <v>8383</v>
      </c>
      <c r="I41" t="s">
        <v>187</v>
      </c>
      <c r="J41" t="s">
        <v>9309</v>
      </c>
      <c r="K41" t="s">
        <v>1099</v>
      </c>
      <c r="L41" t="s">
        <v>9310</v>
      </c>
      <c r="M41" t="s">
        <v>9311</v>
      </c>
    </row>
    <row r="42" spans="1:13">
      <c r="A42"/>
      <c r="B42" s="428" t="s">
        <v>10780</v>
      </c>
      <c r="C42" t="s">
        <v>9230</v>
      </c>
      <c r="D42">
        <v>1</v>
      </c>
      <c r="E42" t="s">
        <v>9231</v>
      </c>
      <c r="F42">
        <v>20159</v>
      </c>
      <c r="G42" t="s">
        <v>9279</v>
      </c>
      <c r="H42" t="s">
        <v>8383</v>
      </c>
      <c r="I42" t="s">
        <v>187</v>
      </c>
      <c r="J42" t="s">
        <v>9309</v>
      </c>
      <c r="K42" t="s">
        <v>1099</v>
      </c>
      <c r="L42" t="s">
        <v>9313</v>
      </c>
      <c r="M42" t="s">
        <v>9314</v>
      </c>
    </row>
    <row r="43" spans="1:13">
      <c r="A43"/>
      <c r="B43" s="428" t="s">
        <v>10780</v>
      </c>
      <c r="C43" t="s">
        <v>9230</v>
      </c>
      <c r="D43">
        <v>1</v>
      </c>
      <c r="E43" t="s">
        <v>9231</v>
      </c>
      <c r="F43">
        <v>20159</v>
      </c>
      <c r="G43" t="s">
        <v>9279</v>
      </c>
      <c r="H43" t="s">
        <v>8383</v>
      </c>
      <c r="I43" t="s">
        <v>187</v>
      </c>
      <c r="J43" t="s">
        <v>9309</v>
      </c>
      <c r="K43" t="s">
        <v>1099</v>
      </c>
      <c r="L43" t="s">
        <v>9315</v>
      </c>
      <c r="M43" t="s">
        <v>9316</v>
      </c>
    </row>
    <row r="44" spans="1:13">
      <c r="A44"/>
      <c r="B44" s="428" t="s">
        <v>10780</v>
      </c>
      <c r="C44" t="s">
        <v>9230</v>
      </c>
      <c r="D44">
        <v>1</v>
      </c>
      <c r="E44" t="s">
        <v>9231</v>
      </c>
      <c r="F44">
        <v>20159</v>
      </c>
      <c r="G44" t="s">
        <v>9279</v>
      </c>
      <c r="H44" t="s">
        <v>8383</v>
      </c>
      <c r="I44" t="s">
        <v>187</v>
      </c>
      <c r="J44" t="s">
        <v>9309</v>
      </c>
      <c r="K44" t="s">
        <v>1099</v>
      </c>
      <c r="L44" t="s">
        <v>9317</v>
      </c>
      <c r="M44" t="s">
        <v>9318</v>
      </c>
    </row>
    <row r="45" spans="1:13">
      <c r="A45" s="151" t="s">
        <v>220</v>
      </c>
      <c r="B45" s="428" t="s">
        <v>10780</v>
      </c>
      <c r="C45" t="s">
        <v>9230</v>
      </c>
      <c r="D45">
        <v>1</v>
      </c>
      <c r="E45" t="s">
        <v>9231</v>
      </c>
      <c r="F45">
        <v>20159</v>
      </c>
      <c r="G45" t="s">
        <v>9279</v>
      </c>
      <c r="H45" t="s">
        <v>8383</v>
      </c>
      <c r="I45" t="s">
        <v>187</v>
      </c>
      <c r="J45" t="s">
        <v>9309</v>
      </c>
      <c r="K45" t="s">
        <v>1099</v>
      </c>
      <c r="L45" t="s">
        <v>9319</v>
      </c>
      <c r="M45" t="s">
        <v>9320</v>
      </c>
    </row>
    <row r="46" spans="1:13">
      <c r="A46" s="151" t="s">
        <v>221</v>
      </c>
      <c r="B46" s="428" t="s">
        <v>10780</v>
      </c>
      <c r="C46" t="s">
        <v>9230</v>
      </c>
      <c r="D46">
        <v>1</v>
      </c>
      <c r="E46" t="s">
        <v>9231</v>
      </c>
      <c r="F46">
        <v>20159</v>
      </c>
      <c r="G46" t="s">
        <v>9279</v>
      </c>
      <c r="H46" t="s">
        <v>8383</v>
      </c>
      <c r="I46" t="s">
        <v>187</v>
      </c>
      <c r="J46" t="s">
        <v>9309</v>
      </c>
      <c r="K46" t="s">
        <v>1099</v>
      </c>
      <c r="L46" t="s">
        <v>9321</v>
      </c>
      <c r="M46" t="s">
        <v>9322</v>
      </c>
    </row>
    <row r="47" spans="1:13">
      <c r="A47" s="151" t="s">
        <v>199</v>
      </c>
      <c r="B47" s="428" t="s">
        <v>10779</v>
      </c>
      <c r="C47" t="s">
        <v>9230</v>
      </c>
      <c r="D47">
        <v>1</v>
      </c>
      <c r="E47" t="s">
        <v>9231</v>
      </c>
      <c r="F47">
        <v>20159</v>
      </c>
      <c r="G47" t="s">
        <v>9279</v>
      </c>
      <c r="H47" t="s">
        <v>8383</v>
      </c>
      <c r="I47" t="s">
        <v>187</v>
      </c>
      <c r="J47" t="s">
        <v>9309</v>
      </c>
      <c r="K47" t="s">
        <v>1099</v>
      </c>
      <c r="L47" t="s">
        <v>9317</v>
      </c>
      <c r="M47" t="s">
        <v>9318</v>
      </c>
    </row>
    <row r="48" spans="1:13">
      <c r="A48" s="152" t="s">
        <v>280</v>
      </c>
      <c r="B48" s="428" t="s">
        <v>10779</v>
      </c>
      <c r="C48" t="s">
        <v>9230</v>
      </c>
      <c r="D48">
        <v>1</v>
      </c>
      <c r="E48" t="s">
        <v>9231</v>
      </c>
      <c r="F48">
        <v>20159</v>
      </c>
      <c r="G48" t="s">
        <v>9279</v>
      </c>
      <c r="H48" t="s">
        <v>8383</v>
      </c>
      <c r="I48" t="s">
        <v>187</v>
      </c>
      <c r="J48" t="s">
        <v>9309</v>
      </c>
      <c r="K48" t="s">
        <v>1099</v>
      </c>
      <c r="L48" t="s">
        <v>9323</v>
      </c>
      <c r="M48" t="s">
        <v>9324</v>
      </c>
    </row>
    <row r="49" spans="1:13">
      <c r="A49" s="151" t="s">
        <v>281</v>
      </c>
      <c r="B49" s="428" t="s">
        <v>10780</v>
      </c>
      <c r="C49" t="s">
        <v>9230</v>
      </c>
      <c r="D49">
        <v>1</v>
      </c>
      <c r="E49" t="s">
        <v>9231</v>
      </c>
      <c r="F49">
        <v>20159</v>
      </c>
      <c r="G49" t="s">
        <v>9279</v>
      </c>
      <c r="H49" t="s">
        <v>8383</v>
      </c>
      <c r="I49" t="s">
        <v>187</v>
      </c>
      <c r="J49" t="s">
        <v>9309</v>
      </c>
      <c r="K49" t="s">
        <v>1099</v>
      </c>
      <c r="L49" t="s">
        <v>9323</v>
      </c>
      <c r="M49" t="s">
        <v>9324</v>
      </c>
    </row>
    <row r="50" spans="1:13">
      <c r="A50" s="151" t="s">
        <v>573</v>
      </c>
      <c r="B50" s="428" t="s">
        <v>10780</v>
      </c>
      <c r="C50" t="s">
        <v>9230</v>
      </c>
      <c r="D50">
        <v>1</v>
      </c>
      <c r="E50" t="s">
        <v>9231</v>
      </c>
      <c r="F50">
        <v>20261</v>
      </c>
      <c r="G50" t="s">
        <v>9325</v>
      </c>
      <c r="H50" t="s">
        <v>8383</v>
      </c>
      <c r="I50" t="s">
        <v>187</v>
      </c>
      <c r="J50" t="s">
        <v>9326</v>
      </c>
      <c r="K50" t="s">
        <v>9327</v>
      </c>
      <c r="L50" t="s">
        <v>9328</v>
      </c>
      <c r="M50" t="s">
        <v>9329</v>
      </c>
    </row>
    <row r="51" spans="1:13">
      <c r="A51"/>
      <c r="B51" s="428" t="s">
        <v>10780</v>
      </c>
      <c r="C51" t="s">
        <v>9230</v>
      </c>
      <c r="D51">
        <v>1</v>
      </c>
      <c r="E51" t="s">
        <v>9231</v>
      </c>
      <c r="F51">
        <v>20261</v>
      </c>
      <c r="G51" t="s">
        <v>9325</v>
      </c>
      <c r="H51" t="s">
        <v>8383</v>
      </c>
      <c r="I51" t="s">
        <v>187</v>
      </c>
      <c r="J51" t="s">
        <v>9326</v>
      </c>
      <c r="K51" t="s">
        <v>9327</v>
      </c>
      <c r="L51" t="s">
        <v>9331</v>
      </c>
      <c r="M51" t="s">
        <v>9332</v>
      </c>
    </row>
    <row r="52" spans="1:13">
      <c r="A52"/>
      <c r="B52" s="428" t="s">
        <v>10780</v>
      </c>
      <c r="C52" t="s">
        <v>9230</v>
      </c>
      <c r="D52">
        <v>1</v>
      </c>
      <c r="E52" t="s">
        <v>9231</v>
      </c>
      <c r="F52">
        <v>20261</v>
      </c>
      <c r="G52" t="s">
        <v>9325</v>
      </c>
      <c r="H52" t="s">
        <v>8383</v>
      </c>
      <c r="I52" t="s">
        <v>187</v>
      </c>
      <c r="J52" t="s">
        <v>9326</v>
      </c>
      <c r="K52" t="s">
        <v>9327</v>
      </c>
      <c r="L52" t="s">
        <v>9333</v>
      </c>
      <c r="M52" t="s">
        <v>9334</v>
      </c>
    </row>
    <row r="53" spans="1:13">
      <c r="A53"/>
      <c r="B53" s="428" t="s">
        <v>10780</v>
      </c>
      <c r="C53" t="s">
        <v>9230</v>
      </c>
      <c r="D53">
        <v>1</v>
      </c>
      <c r="E53" t="s">
        <v>9231</v>
      </c>
      <c r="F53">
        <v>20261</v>
      </c>
      <c r="G53" t="s">
        <v>9325</v>
      </c>
      <c r="H53" t="s">
        <v>8383</v>
      </c>
      <c r="I53" t="s">
        <v>187</v>
      </c>
      <c r="J53" t="s">
        <v>9326</v>
      </c>
      <c r="K53" t="s">
        <v>9327</v>
      </c>
      <c r="L53" t="s">
        <v>9335</v>
      </c>
      <c r="M53" t="s">
        <v>9336</v>
      </c>
    </row>
    <row r="54" spans="1:13">
      <c r="A54" s="426" t="s">
        <v>574</v>
      </c>
      <c r="B54" s="428" t="s">
        <v>10779</v>
      </c>
      <c r="C54" t="s">
        <v>9230</v>
      </c>
      <c r="D54">
        <v>1</v>
      </c>
      <c r="E54" t="s">
        <v>9231</v>
      </c>
      <c r="F54">
        <v>20261</v>
      </c>
      <c r="G54" t="s">
        <v>9325</v>
      </c>
      <c r="H54" t="s">
        <v>8383</v>
      </c>
      <c r="I54" t="s">
        <v>187</v>
      </c>
      <c r="J54" t="s">
        <v>9326</v>
      </c>
      <c r="K54" t="s">
        <v>9327</v>
      </c>
      <c r="L54" t="s">
        <v>9333</v>
      </c>
      <c r="M54" t="s">
        <v>9334</v>
      </c>
    </row>
    <row r="55" spans="1:13">
      <c r="A55"/>
      <c r="B55" s="428" t="s">
        <v>10780</v>
      </c>
      <c r="C55" t="s">
        <v>9230</v>
      </c>
      <c r="D55">
        <v>1</v>
      </c>
      <c r="E55" t="s">
        <v>9231</v>
      </c>
      <c r="F55">
        <v>20261</v>
      </c>
      <c r="G55" t="s">
        <v>9325</v>
      </c>
      <c r="H55" t="s">
        <v>8383</v>
      </c>
      <c r="I55" t="s">
        <v>187</v>
      </c>
      <c r="J55" t="s">
        <v>9326</v>
      </c>
      <c r="K55" t="s">
        <v>9327</v>
      </c>
      <c r="L55" t="s">
        <v>9337</v>
      </c>
      <c r="M55" t="s">
        <v>1705</v>
      </c>
    </row>
    <row r="56" spans="1:13">
      <c r="A56" s="151" t="s">
        <v>577</v>
      </c>
      <c r="B56" s="428" t="s">
        <v>10779</v>
      </c>
      <c r="C56" t="s">
        <v>9230</v>
      </c>
      <c r="D56">
        <v>1</v>
      </c>
      <c r="E56" t="s">
        <v>9231</v>
      </c>
      <c r="F56">
        <v>20261</v>
      </c>
      <c r="G56" t="s">
        <v>9325</v>
      </c>
      <c r="H56" t="s">
        <v>8383</v>
      </c>
      <c r="I56" t="s">
        <v>187</v>
      </c>
      <c r="J56" t="s">
        <v>9326</v>
      </c>
      <c r="K56" t="s">
        <v>9327</v>
      </c>
      <c r="L56" t="s">
        <v>9337</v>
      </c>
      <c r="M56" t="s">
        <v>1705</v>
      </c>
    </row>
    <row r="57" spans="1:13">
      <c r="A57" s="151" t="s">
        <v>578</v>
      </c>
      <c r="B57" s="428" t="s">
        <v>10779</v>
      </c>
      <c r="C57" t="s">
        <v>9230</v>
      </c>
      <c r="D57">
        <v>1</v>
      </c>
      <c r="E57" t="s">
        <v>9231</v>
      </c>
      <c r="F57">
        <v>20261</v>
      </c>
      <c r="G57" t="s">
        <v>9325</v>
      </c>
      <c r="H57" t="s">
        <v>8383</v>
      </c>
      <c r="I57" t="s">
        <v>187</v>
      </c>
      <c r="J57" t="s">
        <v>9326</v>
      </c>
      <c r="K57" t="s">
        <v>9327</v>
      </c>
      <c r="L57" t="s">
        <v>9337</v>
      </c>
      <c r="M57" t="s">
        <v>1705</v>
      </c>
    </row>
    <row r="58" spans="1:13">
      <c r="A58" s="151" t="s">
        <v>580</v>
      </c>
      <c r="B58" s="428" t="s">
        <v>10780</v>
      </c>
      <c r="C58" t="s">
        <v>9230</v>
      </c>
      <c r="D58">
        <v>1</v>
      </c>
      <c r="E58" t="s">
        <v>9231</v>
      </c>
      <c r="F58">
        <v>20261</v>
      </c>
      <c r="G58" t="s">
        <v>9325</v>
      </c>
      <c r="H58" t="s">
        <v>8383</v>
      </c>
      <c r="I58" t="s">
        <v>187</v>
      </c>
      <c r="J58" t="s">
        <v>9326</v>
      </c>
      <c r="K58" t="s">
        <v>9327</v>
      </c>
      <c r="L58" t="s">
        <v>9338</v>
      </c>
      <c r="M58" t="s">
        <v>9339</v>
      </c>
    </row>
    <row r="59" spans="1:13">
      <c r="A59"/>
      <c r="B59" s="428" t="s">
        <v>10780</v>
      </c>
      <c r="C59" t="s">
        <v>9230</v>
      </c>
      <c r="D59">
        <v>1</v>
      </c>
      <c r="E59" t="s">
        <v>9231</v>
      </c>
      <c r="F59">
        <v>20261</v>
      </c>
      <c r="G59" t="s">
        <v>9325</v>
      </c>
      <c r="H59" t="s">
        <v>8383</v>
      </c>
      <c r="I59" t="s">
        <v>187</v>
      </c>
      <c r="J59" t="s">
        <v>9326</v>
      </c>
      <c r="K59" t="s">
        <v>9327</v>
      </c>
      <c r="L59" t="s">
        <v>9340</v>
      </c>
      <c r="M59" t="s">
        <v>9341</v>
      </c>
    </row>
    <row r="60" spans="1:13">
      <c r="A60"/>
      <c r="B60" s="428" t="s">
        <v>10780</v>
      </c>
      <c r="C60" t="s">
        <v>9230</v>
      </c>
      <c r="D60">
        <v>1</v>
      </c>
      <c r="E60" t="s">
        <v>9231</v>
      </c>
      <c r="F60">
        <v>20261</v>
      </c>
      <c r="G60" t="s">
        <v>9325</v>
      </c>
      <c r="H60" t="s">
        <v>8383</v>
      </c>
      <c r="I60" t="s">
        <v>187</v>
      </c>
      <c r="J60" t="s">
        <v>9326</v>
      </c>
      <c r="K60" t="s">
        <v>9327</v>
      </c>
      <c r="L60" t="s">
        <v>9342</v>
      </c>
      <c r="M60" t="s">
        <v>9343</v>
      </c>
    </row>
    <row r="61" spans="1:13">
      <c r="A61" s="151" t="s">
        <v>223</v>
      </c>
      <c r="B61" s="428" t="s">
        <v>10779</v>
      </c>
      <c r="C61" t="s">
        <v>9230</v>
      </c>
      <c r="D61">
        <v>1</v>
      </c>
      <c r="E61" t="s">
        <v>9231</v>
      </c>
      <c r="F61">
        <v>20158</v>
      </c>
      <c r="G61" t="s">
        <v>9255</v>
      </c>
      <c r="H61" t="s">
        <v>8383</v>
      </c>
      <c r="I61" t="s">
        <v>187</v>
      </c>
      <c r="J61" t="s">
        <v>9344</v>
      </c>
      <c r="K61" t="s">
        <v>1128</v>
      </c>
      <c r="L61" t="s">
        <v>9345</v>
      </c>
      <c r="M61" t="s">
        <v>9258</v>
      </c>
    </row>
    <row r="62" spans="1:13">
      <c r="A62" s="152" t="s">
        <v>224</v>
      </c>
      <c r="B62" s="428" t="s">
        <v>10780</v>
      </c>
      <c r="C62" t="s">
        <v>9230</v>
      </c>
      <c r="D62">
        <v>1</v>
      </c>
      <c r="E62" t="s">
        <v>9231</v>
      </c>
      <c r="F62">
        <v>20158</v>
      </c>
      <c r="G62" t="s">
        <v>9255</v>
      </c>
      <c r="H62" t="s">
        <v>8383</v>
      </c>
      <c r="I62" t="s">
        <v>187</v>
      </c>
      <c r="J62" t="s">
        <v>9344</v>
      </c>
      <c r="K62" t="s">
        <v>1128</v>
      </c>
      <c r="L62" t="s">
        <v>9345</v>
      </c>
      <c r="M62" t="s">
        <v>9258</v>
      </c>
    </row>
    <row r="63" spans="1:13">
      <c r="A63" s="151" t="s">
        <v>203</v>
      </c>
      <c r="B63" s="428" t="s">
        <v>10780</v>
      </c>
      <c r="C63" t="s">
        <v>9230</v>
      </c>
      <c r="D63">
        <v>1</v>
      </c>
      <c r="E63" t="s">
        <v>9231</v>
      </c>
      <c r="F63">
        <v>20261</v>
      </c>
      <c r="G63" t="s">
        <v>9325</v>
      </c>
      <c r="H63" t="s">
        <v>8383</v>
      </c>
      <c r="I63" t="s">
        <v>187</v>
      </c>
      <c r="J63" t="s">
        <v>9346</v>
      </c>
      <c r="K63" t="s">
        <v>9347</v>
      </c>
      <c r="L63" t="s">
        <v>9348</v>
      </c>
      <c r="M63" t="s">
        <v>9349</v>
      </c>
    </row>
    <row r="64" spans="1:13">
      <c r="A64" s="152" t="s">
        <v>204</v>
      </c>
      <c r="B64" s="428" t="s">
        <v>10780</v>
      </c>
      <c r="C64" t="s">
        <v>9230</v>
      </c>
      <c r="D64">
        <v>1</v>
      </c>
      <c r="E64" t="s">
        <v>9231</v>
      </c>
      <c r="F64">
        <v>20261</v>
      </c>
      <c r="G64" t="s">
        <v>9325</v>
      </c>
      <c r="H64" t="s">
        <v>8383</v>
      </c>
      <c r="I64" t="s">
        <v>187</v>
      </c>
      <c r="J64" t="s">
        <v>9346</v>
      </c>
      <c r="K64" t="s">
        <v>9347</v>
      </c>
      <c r="L64" t="s">
        <v>9350</v>
      </c>
      <c r="M64" t="s">
        <v>9258</v>
      </c>
    </row>
    <row r="65" spans="1:13">
      <c r="A65" s="151" t="s">
        <v>601</v>
      </c>
      <c r="B65" s="428" t="s">
        <v>10780</v>
      </c>
      <c r="C65" t="s">
        <v>9230</v>
      </c>
      <c r="D65">
        <v>1</v>
      </c>
      <c r="E65" t="s">
        <v>9231</v>
      </c>
      <c r="F65">
        <v>20261</v>
      </c>
      <c r="G65" t="s">
        <v>9325</v>
      </c>
      <c r="H65" t="s">
        <v>8383</v>
      </c>
      <c r="I65" t="s">
        <v>187</v>
      </c>
      <c r="J65" t="s">
        <v>9346</v>
      </c>
      <c r="K65" t="s">
        <v>9347</v>
      </c>
      <c r="L65" t="s">
        <v>9351</v>
      </c>
      <c r="M65" t="s">
        <v>9352</v>
      </c>
    </row>
    <row r="66" spans="1:13">
      <c r="A66" s="151" t="s">
        <v>225</v>
      </c>
      <c r="B66" s="428" t="s">
        <v>10780</v>
      </c>
      <c r="C66" t="s">
        <v>9230</v>
      </c>
      <c r="D66">
        <v>1</v>
      </c>
      <c r="E66" t="s">
        <v>9231</v>
      </c>
      <c r="F66">
        <v>20261</v>
      </c>
      <c r="G66" t="s">
        <v>9325</v>
      </c>
      <c r="H66" t="s">
        <v>8383</v>
      </c>
      <c r="I66" t="s">
        <v>187</v>
      </c>
      <c r="J66" t="s">
        <v>9346</v>
      </c>
      <c r="K66" t="s">
        <v>9347</v>
      </c>
      <c r="L66" t="s">
        <v>9353</v>
      </c>
      <c r="M66" t="s">
        <v>9354</v>
      </c>
    </row>
    <row r="67" spans="1:13">
      <c r="A67"/>
      <c r="B67" s="428" t="s">
        <v>10780</v>
      </c>
      <c r="C67" t="s">
        <v>9230</v>
      </c>
      <c r="D67">
        <v>1</v>
      </c>
      <c r="E67" t="s">
        <v>9231</v>
      </c>
      <c r="F67">
        <v>20261</v>
      </c>
      <c r="G67" t="s">
        <v>9325</v>
      </c>
      <c r="H67" t="s">
        <v>8383</v>
      </c>
      <c r="I67" t="s">
        <v>187</v>
      </c>
      <c r="J67" t="s">
        <v>9346</v>
      </c>
      <c r="K67" t="s">
        <v>9347</v>
      </c>
      <c r="L67" t="s">
        <v>9355</v>
      </c>
      <c r="M67" t="s">
        <v>9266</v>
      </c>
    </row>
    <row r="68" spans="1:13">
      <c r="A68" s="151" t="s">
        <v>600</v>
      </c>
      <c r="B68" s="428" t="s">
        <v>10780</v>
      </c>
      <c r="C68" t="s">
        <v>9230</v>
      </c>
      <c r="D68">
        <v>1</v>
      </c>
      <c r="E68" t="s">
        <v>9231</v>
      </c>
      <c r="F68">
        <v>20261</v>
      </c>
      <c r="G68" t="s">
        <v>9325</v>
      </c>
      <c r="H68" t="s">
        <v>8383</v>
      </c>
      <c r="I68" t="s">
        <v>187</v>
      </c>
      <c r="J68" t="s">
        <v>9356</v>
      </c>
      <c r="K68" t="s">
        <v>9357</v>
      </c>
      <c r="L68" t="s">
        <v>9358</v>
      </c>
      <c r="M68" t="s">
        <v>9359</v>
      </c>
    </row>
    <row r="69" spans="1:13">
      <c r="A69" s="151" t="s">
        <v>602</v>
      </c>
      <c r="B69" s="428" t="s">
        <v>10780</v>
      </c>
      <c r="C69" t="s">
        <v>9230</v>
      </c>
      <c r="D69">
        <v>1</v>
      </c>
      <c r="E69" t="s">
        <v>9231</v>
      </c>
      <c r="F69">
        <v>20261</v>
      </c>
      <c r="G69" t="s">
        <v>9325</v>
      </c>
      <c r="H69" t="s">
        <v>8383</v>
      </c>
      <c r="I69" t="s">
        <v>187</v>
      </c>
      <c r="J69" t="s">
        <v>9356</v>
      </c>
      <c r="K69" t="s">
        <v>9357</v>
      </c>
      <c r="L69" t="s">
        <v>9360</v>
      </c>
      <c r="M69" t="s">
        <v>9361</v>
      </c>
    </row>
    <row r="70" spans="1:13">
      <c r="A70" s="151" t="s">
        <v>603</v>
      </c>
      <c r="B70" s="428" t="s">
        <v>10780</v>
      </c>
      <c r="C70" t="s">
        <v>9230</v>
      </c>
      <c r="D70">
        <v>1</v>
      </c>
      <c r="E70" t="s">
        <v>9231</v>
      </c>
      <c r="F70">
        <v>20261</v>
      </c>
      <c r="G70" t="s">
        <v>9325</v>
      </c>
      <c r="H70" t="s">
        <v>8383</v>
      </c>
      <c r="I70" t="s">
        <v>187</v>
      </c>
      <c r="J70" t="s">
        <v>9356</v>
      </c>
      <c r="K70" t="s">
        <v>9357</v>
      </c>
      <c r="L70" t="s">
        <v>9362</v>
      </c>
      <c r="M70" t="s">
        <v>9363</v>
      </c>
    </row>
    <row r="71" spans="1:13">
      <c r="A71" s="152" t="s">
        <v>595</v>
      </c>
      <c r="B71" s="428" t="s">
        <v>10780</v>
      </c>
      <c r="C71" t="s">
        <v>9230</v>
      </c>
      <c r="D71">
        <v>1</v>
      </c>
      <c r="E71" t="s">
        <v>9231</v>
      </c>
      <c r="F71">
        <v>20261</v>
      </c>
      <c r="G71" t="s">
        <v>9325</v>
      </c>
      <c r="H71" t="s">
        <v>8383</v>
      </c>
      <c r="I71" t="s">
        <v>187</v>
      </c>
      <c r="J71" t="s">
        <v>9364</v>
      </c>
      <c r="K71" t="s">
        <v>9365</v>
      </c>
      <c r="L71" t="s">
        <v>9366</v>
      </c>
      <c r="M71" t="s">
        <v>9272</v>
      </c>
    </row>
    <row r="72" spans="1:13">
      <c r="A72" s="151" t="s">
        <v>591</v>
      </c>
      <c r="B72" s="428" t="s">
        <v>10780</v>
      </c>
      <c r="C72" t="s">
        <v>9230</v>
      </c>
      <c r="D72">
        <v>1</v>
      </c>
      <c r="E72" t="s">
        <v>9231</v>
      </c>
      <c r="F72">
        <v>20261</v>
      </c>
      <c r="G72" t="s">
        <v>9325</v>
      </c>
      <c r="H72" t="s">
        <v>8383</v>
      </c>
      <c r="I72" t="s">
        <v>187</v>
      </c>
      <c r="J72" t="s">
        <v>9364</v>
      </c>
      <c r="K72" t="s">
        <v>9365</v>
      </c>
      <c r="L72" t="s">
        <v>9367</v>
      </c>
      <c r="M72" t="s">
        <v>9268</v>
      </c>
    </row>
    <row r="73" spans="1:13">
      <c r="A73" s="151" t="s">
        <v>589</v>
      </c>
      <c r="B73" s="428" t="s">
        <v>10780</v>
      </c>
      <c r="C73" t="s">
        <v>9230</v>
      </c>
      <c r="D73">
        <v>1</v>
      </c>
      <c r="E73" t="s">
        <v>9231</v>
      </c>
      <c r="F73">
        <v>20261</v>
      </c>
      <c r="G73" t="s">
        <v>9325</v>
      </c>
      <c r="H73" t="s">
        <v>8383</v>
      </c>
      <c r="I73" t="s">
        <v>187</v>
      </c>
      <c r="J73" t="s">
        <v>9364</v>
      </c>
      <c r="K73" t="s">
        <v>9365</v>
      </c>
      <c r="L73" t="s">
        <v>9368</v>
      </c>
      <c r="M73" t="s">
        <v>9369</v>
      </c>
    </row>
    <row r="74" spans="1:13">
      <c r="A74" s="151" t="s">
        <v>226</v>
      </c>
      <c r="B74" s="428" t="s">
        <v>10780</v>
      </c>
      <c r="C74" t="s">
        <v>9230</v>
      </c>
      <c r="D74">
        <v>1</v>
      </c>
      <c r="E74" t="s">
        <v>9231</v>
      </c>
      <c r="F74">
        <v>20261</v>
      </c>
      <c r="G74" t="s">
        <v>9325</v>
      </c>
      <c r="H74" t="s">
        <v>8383</v>
      </c>
      <c r="I74" t="s">
        <v>187</v>
      </c>
      <c r="J74" t="s">
        <v>9364</v>
      </c>
      <c r="K74" t="s">
        <v>9365</v>
      </c>
      <c r="L74" t="s">
        <v>9370</v>
      </c>
      <c r="M74" t="s">
        <v>9371</v>
      </c>
    </row>
    <row r="75" spans="1:13">
      <c r="A75" s="152" t="s">
        <v>227</v>
      </c>
      <c r="B75" s="428" t="s">
        <v>10780</v>
      </c>
      <c r="C75" t="s">
        <v>9230</v>
      </c>
      <c r="D75">
        <v>1</v>
      </c>
      <c r="E75" t="s">
        <v>9231</v>
      </c>
      <c r="F75">
        <v>20261</v>
      </c>
      <c r="G75" t="s">
        <v>9325</v>
      </c>
      <c r="H75" t="s">
        <v>8383</v>
      </c>
      <c r="I75" t="s">
        <v>187</v>
      </c>
      <c r="J75" t="s">
        <v>9364</v>
      </c>
      <c r="K75" t="s">
        <v>9365</v>
      </c>
      <c r="L75" t="s">
        <v>9372</v>
      </c>
      <c r="M75" t="s">
        <v>9373</v>
      </c>
    </row>
    <row r="76" spans="1:13">
      <c r="A76" s="151" t="s">
        <v>594</v>
      </c>
      <c r="B76" s="428" t="s">
        <v>10780</v>
      </c>
      <c r="C76" t="s">
        <v>9230</v>
      </c>
      <c r="D76">
        <v>1</v>
      </c>
      <c r="E76" t="s">
        <v>9231</v>
      </c>
      <c r="F76">
        <v>20261</v>
      </c>
      <c r="G76" t="s">
        <v>9325</v>
      </c>
      <c r="H76" t="s">
        <v>8383</v>
      </c>
      <c r="I76" t="s">
        <v>187</v>
      </c>
      <c r="J76" t="s">
        <v>9364</v>
      </c>
      <c r="K76" t="s">
        <v>9365</v>
      </c>
      <c r="L76" t="s">
        <v>9374</v>
      </c>
      <c r="M76" t="s">
        <v>9375</v>
      </c>
    </row>
    <row r="77" spans="1:13">
      <c r="A77" s="151" t="s">
        <v>590</v>
      </c>
      <c r="B77" s="428" t="s">
        <v>10780</v>
      </c>
      <c r="C77" t="s">
        <v>9230</v>
      </c>
      <c r="D77">
        <v>1</v>
      </c>
      <c r="E77" t="s">
        <v>9231</v>
      </c>
      <c r="F77">
        <v>20261</v>
      </c>
      <c r="G77" t="s">
        <v>9325</v>
      </c>
      <c r="H77" t="s">
        <v>8383</v>
      </c>
      <c r="I77" t="s">
        <v>187</v>
      </c>
      <c r="J77" t="s">
        <v>9364</v>
      </c>
      <c r="K77" t="s">
        <v>9365</v>
      </c>
      <c r="L77" t="s">
        <v>9376</v>
      </c>
      <c r="M77" t="s">
        <v>9377</v>
      </c>
    </row>
    <row r="78" spans="1:13">
      <c r="A78" s="151" t="s">
        <v>592</v>
      </c>
      <c r="B78" s="428" t="s">
        <v>10779</v>
      </c>
      <c r="C78" t="s">
        <v>9230</v>
      </c>
      <c r="D78">
        <v>1</v>
      </c>
      <c r="E78" t="s">
        <v>9231</v>
      </c>
      <c r="F78">
        <v>20261</v>
      </c>
      <c r="G78" t="s">
        <v>9325</v>
      </c>
      <c r="H78" t="s">
        <v>8383</v>
      </c>
      <c r="I78" t="s">
        <v>187</v>
      </c>
      <c r="J78" t="s">
        <v>9364</v>
      </c>
      <c r="K78" t="s">
        <v>9365</v>
      </c>
      <c r="L78" t="s">
        <v>9376</v>
      </c>
      <c r="M78" t="s">
        <v>9377</v>
      </c>
    </row>
    <row r="79" spans="1:13">
      <c r="A79" s="151" t="s">
        <v>206</v>
      </c>
      <c r="B79" s="428" t="s">
        <v>10780</v>
      </c>
      <c r="C79" t="s">
        <v>9230</v>
      </c>
      <c r="D79">
        <v>1</v>
      </c>
      <c r="E79" t="s">
        <v>9231</v>
      </c>
      <c r="F79">
        <v>20159</v>
      </c>
      <c r="G79" t="s">
        <v>9279</v>
      </c>
      <c r="H79" t="s">
        <v>8383</v>
      </c>
      <c r="I79" t="s">
        <v>187</v>
      </c>
      <c r="J79" t="s">
        <v>9378</v>
      </c>
      <c r="K79" t="s">
        <v>9379</v>
      </c>
      <c r="L79" t="s">
        <v>9380</v>
      </c>
      <c r="M79" t="s">
        <v>9290</v>
      </c>
    </row>
    <row r="80" spans="1:13">
      <c r="A80" s="151" t="s">
        <v>205</v>
      </c>
      <c r="B80" s="428" t="s">
        <v>10780</v>
      </c>
      <c r="C80" t="s">
        <v>9230</v>
      </c>
      <c r="D80">
        <v>1</v>
      </c>
      <c r="E80" t="s">
        <v>9231</v>
      </c>
      <c r="F80">
        <v>20159</v>
      </c>
      <c r="G80" t="s">
        <v>9279</v>
      </c>
      <c r="H80" t="s">
        <v>8383</v>
      </c>
      <c r="I80" t="s">
        <v>187</v>
      </c>
      <c r="J80" t="s">
        <v>9378</v>
      </c>
      <c r="K80" t="s">
        <v>9379</v>
      </c>
      <c r="L80" t="s">
        <v>9381</v>
      </c>
      <c r="M80" t="s">
        <v>9382</v>
      </c>
    </row>
    <row r="81" spans="1:13">
      <c r="A81"/>
      <c r="B81" s="428" t="s">
        <v>10780</v>
      </c>
      <c r="C81" t="s">
        <v>9230</v>
      </c>
      <c r="D81">
        <v>1</v>
      </c>
      <c r="E81" t="s">
        <v>9231</v>
      </c>
      <c r="F81">
        <v>20159</v>
      </c>
      <c r="G81" t="s">
        <v>9279</v>
      </c>
      <c r="H81" t="s">
        <v>8383</v>
      </c>
      <c r="I81" t="s">
        <v>187</v>
      </c>
      <c r="J81" t="s">
        <v>9378</v>
      </c>
      <c r="K81" t="s">
        <v>9379</v>
      </c>
      <c r="L81" t="s">
        <v>9383</v>
      </c>
      <c r="M81" t="s">
        <v>9384</v>
      </c>
    </row>
    <row r="82" spans="1:13">
      <c r="A82" s="151" t="s">
        <v>228</v>
      </c>
      <c r="B82" s="428" t="s">
        <v>10780</v>
      </c>
      <c r="C82" t="s">
        <v>9230</v>
      </c>
      <c r="D82">
        <v>1</v>
      </c>
      <c r="E82" t="s">
        <v>9231</v>
      </c>
      <c r="F82">
        <v>20159</v>
      </c>
      <c r="G82" t="s">
        <v>9279</v>
      </c>
      <c r="H82" t="s">
        <v>8383</v>
      </c>
      <c r="I82" t="s">
        <v>187</v>
      </c>
      <c r="J82" t="s">
        <v>9378</v>
      </c>
      <c r="K82" t="s">
        <v>9379</v>
      </c>
      <c r="L82" t="s">
        <v>9385</v>
      </c>
      <c r="M82" t="s">
        <v>9386</v>
      </c>
    </row>
    <row r="83" spans="1:13">
      <c r="A83" s="151" t="s">
        <v>282</v>
      </c>
      <c r="B83" s="428" t="s">
        <v>10780</v>
      </c>
      <c r="C83" t="s">
        <v>9230</v>
      </c>
      <c r="D83">
        <v>1</v>
      </c>
      <c r="E83" t="s">
        <v>9231</v>
      </c>
      <c r="F83">
        <v>20159</v>
      </c>
      <c r="G83" t="s">
        <v>9279</v>
      </c>
      <c r="H83" t="s">
        <v>8383</v>
      </c>
      <c r="I83" t="s">
        <v>187</v>
      </c>
      <c r="J83" t="s">
        <v>9378</v>
      </c>
      <c r="K83" t="s">
        <v>9379</v>
      </c>
      <c r="L83" t="s">
        <v>9387</v>
      </c>
      <c r="M83" t="s">
        <v>9388</v>
      </c>
    </row>
    <row r="84" spans="1:13">
      <c r="A84"/>
      <c r="B84" s="428" t="s">
        <v>10780</v>
      </c>
      <c r="C84" t="s">
        <v>9230</v>
      </c>
      <c r="D84">
        <v>1</v>
      </c>
      <c r="E84" t="s">
        <v>9231</v>
      </c>
      <c r="F84">
        <v>20159</v>
      </c>
      <c r="G84" t="s">
        <v>9279</v>
      </c>
      <c r="H84" t="s">
        <v>8383</v>
      </c>
      <c r="I84" t="s">
        <v>187</v>
      </c>
      <c r="J84" t="s">
        <v>9389</v>
      </c>
      <c r="K84" t="s">
        <v>9390</v>
      </c>
      <c r="L84" t="s">
        <v>9391</v>
      </c>
      <c r="M84" t="s">
        <v>9384</v>
      </c>
    </row>
    <row r="85" spans="1:13">
      <c r="A85" s="151" t="s">
        <v>576</v>
      </c>
      <c r="B85" s="428" t="s">
        <v>10780</v>
      </c>
      <c r="C85" t="s">
        <v>9230</v>
      </c>
      <c r="D85">
        <v>1</v>
      </c>
      <c r="E85" t="s">
        <v>9231</v>
      </c>
      <c r="F85">
        <v>20159</v>
      </c>
      <c r="G85" t="s">
        <v>9279</v>
      </c>
      <c r="H85" t="s">
        <v>8383</v>
      </c>
      <c r="I85" t="s">
        <v>187</v>
      </c>
      <c r="J85" t="s">
        <v>9389</v>
      </c>
      <c r="K85" t="s">
        <v>9390</v>
      </c>
      <c r="L85" t="s">
        <v>9392</v>
      </c>
      <c r="M85" t="s">
        <v>9393</v>
      </c>
    </row>
    <row r="86" spans="1:13">
      <c r="A86" s="151" t="s">
        <v>229</v>
      </c>
      <c r="B86" s="428" t="s">
        <v>10780</v>
      </c>
      <c r="C86" t="s">
        <v>9230</v>
      </c>
      <c r="D86">
        <v>1</v>
      </c>
      <c r="E86" t="s">
        <v>9231</v>
      </c>
      <c r="F86">
        <v>20159</v>
      </c>
      <c r="G86" t="s">
        <v>9279</v>
      </c>
      <c r="H86" t="s">
        <v>8383</v>
      </c>
      <c r="I86" t="s">
        <v>187</v>
      </c>
      <c r="J86" t="s">
        <v>9389</v>
      </c>
      <c r="K86" t="s">
        <v>9390</v>
      </c>
      <c r="L86" t="s">
        <v>9394</v>
      </c>
      <c r="M86" t="s">
        <v>9386</v>
      </c>
    </row>
    <row r="87" spans="1:13">
      <c r="A87" s="151" t="s">
        <v>575</v>
      </c>
      <c r="B87" s="428" t="s">
        <v>10780</v>
      </c>
      <c r="C87" t="s">
        <v>9230</v>
      </c>
      <c r="D87">
        <v>1</v>
      </c>
      <c r="E87" t="s">
        <v>9231</v>
      </c>
      <c r="F87">
        <v>20159</v>
      </c>
      <c r="G87" t="s">
        <v>9279</v>
      </c>
      <c r="H87" t="s">
        <v>8383</v>
      </c>
      <c r="I87" t="s">
        <v>187</v>
      </c>
      <c r="J87" t="s">
        <v>9389</v>
      </c>
      <c r="K87" t="s">
        <v>9390</v>
      </c>
      <c r="L87" t="s">
        <v>9395</v>
      </c>
      <c r="M87" t="s">
        <v>9290</v>
      </c>
    </row>
    <row r="88" spans="1:13">
      <c r="A88" s="151" t="s">
        <v>469</v>
      </c>
      <c r="B88" s="428" t="s">
        <v>10779</v>
      </c>
      <c r="I88" t="s">
        <v>187</v>
      </c>
      <c r="M88" s="429" t="s">
        <v>10880</v>
      </c>
    </row>
    <row r="89" spans="1:13">
      <c r="A89" s="152" t="s">
        <v>9215</v>
      </c>
      <c r="B89" s="428" t="s">
        <v>10780</v>
      </c>
      <c r="C89" t="s">
        <v>9230</v>
      </c>
      <c r="D89">
        <v>1</v>
      </c>
      <c r="E89" t="s">
        <v>9231</v>
      </c>
      <c r="F89">
        <v>20160</v>
      </c>
      <c r="G89" t="s">
        <v>9232</v>
      </c>
      <c r="H89" t="s">
        <v>8383</v>
      </c>
      <c r="I89" t="s">
        <v>187</v>
      </c>
      <c r="J89" t="s">
        <v>9396</v>
      </c>
      <c r="K89" t="s">
        <v>9397</v>
      </c>
      <c r="L89" t="s">
        <v>9398</v>
      </c>
      <c r="M89" t="s">
        <v>9399</v>
      </c>
    </row>
    <row r="90" spans="1:13">
      <c r="A90"/>
      <c r="B90" s="428" t="s">
        <v>10780</v>
      </c>
      <c r="C90" t="s">
        <v>9230</v>
      </c>
      <c r="D90">
        <v>1</v>
      </c>
      <c r="E90" t="s">
        <v>9231</v>
      </c>
      <c r="F90">
        <v>20159</v>
      </c>
      <c r="G90" t="s">
        <v>9279</v>
      </c>
      <c r="H90" t="s">
        <v>8383</v>
      </c>
      <c r="I90" t="s">
        <v>187</v>
      </c>
      <c r="J90" t="s">
        <v>9400</v>
      </c>
      <c r="K90" t="s">
        <v>988</v>
      </c>
      <c r="L90" t="s">
        <v>9401</v>
      </c>
      <c r="M90" t="s">
        <v>9402</v>
      </c>
    </row>
    <row r="91" spans="1:13">
      <c r="A91"/>
      <c r="B91" s="428" t="s">
        <v>10780</v>
      </c>
      <c r="C91" t="s">
        <v>9230</v>
      </c>
      <c r="D91">
        <v>1</v>
      </c>
      <c r="E91" t="s">
        <v>9231</v>
      </c>
      <c r="F91">
        <v>20159</v>
      </c>
      <c r="G91" t="s">
        <v>9279</v>
      </c>
      <c r="H91" t="s">
        <v>8383</v>
      </c>
      <c r="I91" t="s">
        <v>187</v>
      </c>
      <c r="J91" t="s">
        <v>9403</v>
      </c>
      <c r="K91" t="s">
        <v>989</v>
      </c>
      <c r="L91" t="s">
        <v>9404</v>
      </c>
      <c r="M91" t="s">
        <v>9405</v>
      </c>
    </row>
    <row r="92" spans="1:13">
      <c r="A92" s="151" t="s">
        <v>655</v>
      </c>
      <c r="B92" s="428" t="s">
        <v>10780</v>
      </c>
      <c r="C92" t="s">
        <v>9230</v>
      </c>
      <c r="D92">
        <v>1</v>
      </c>
      <c r="E92" t="s">
        <v>9231</v>
      </c>
      <c r="F92">
        <v>20159</v>
      </c>
      <c r="G92" t="s">
        <v>9279</v>
      </c>
      <c r="H92" t="s">
        <v>8383</v>
      </c>
      <c r="I92" t="s">
        <v>187</v>
      </c>
      <c r="J92" t="s">
        <v>9403</v>
      </c>
      <c r="K92" t="s">
        <v>989</v>
      </c>
      <c r="L92" t="s">
        <v>9406</v>
      </c>
      <c r="M92" t="s">
        <v>9407</v>
      </c>
    </row>
    <row r="93" spans="1:13">
      <c r="A93"/>
      <c r="B93" s="428" t="s">
        <v>10780</v>
      </c>
      <c r="C93" t="s">
        <v>9230</v>
      </c>
      <c r="D93">
        <v>1</v>
      </c>
      <c r="E93" t="s">
        <v>9231</v>
      </c>
      <c r="F93">
        <v>20160</v>
      </c>
      <c r="G93" t="s">
        <v>9232</v>
      </c>
      <c r="H93" t="s">
        <v>8383</v>
      </c>
      <c r="I93" t="s">
        <v>187</v>
      </c>
      <c r="J93" t="s">
        <v>9408</v>
      </c>
      <c r="K93" t="s">
        <v>1144</v>
      </c>
      <c r="L93" t="s">
        <v>9409</v>
      </c>
      <c r="M93" t="s">
        <v>9410</v>
      </c>
    </row>
    <row r="94" spans="1:13">
      <c r="A94"/>
      <c r="B94" s="428" t="s">
        <v>10780</v>
      </c>
      <c r="C94" t="s">
        <v>9230</v>
      </c>
      <c r="D94">
        <v>1</v>
      </c>
      <c r="E94" t="s">
        <v>9231</v>
      </c>
      <c r="F94">
        <v>20261</v>
      </c>
      <c r="G94" t="s">
        <v>9325</v>
      </c>
      <c r="H94" t="s">
        <v>8383</v>
      </c>
      <c r="I94" t="s">
        <v>187</v>
      </c>
      <c r="J94" t="s">
        <v>9411</v>
      </c>
      <c r="K94" t="s">
        <v>1005</v>
      </c>
      <c r="L94" t="s">
        <v>9412</v>
      </c>
      <c r="M94" t="s">
        <v>9413</v>
      </c>
    </row>
    <row r="95" spans="1:13">
      <c r="A95" s="151" t="s">
        <v>588</v>
      </c>
      <c r="B95" s="428" t="s">
        <v>10780</v>
      </c>
      <c r="C95" t="s">
        <v>9230</v>
      </c>
      <c r="D95">
        <v>1</v>
      </c>
      <c r="E95" t="s">
        <v>9231</v>
      </c>
      <c r="F95">
        <v>20261</v>
      </c>
      <c r="G95" t="s">
        <v>9325</v>
      </c>
      <c r="H95" t="s">
        <v>8383</v>
      </c>
      <c r="I95" t="s">
        <v>187</v>
      </c>
      <c r="J95" t="s">
        <v>9411</v>
      </c>
      <c r="K95" t="s">
        <v>1005</v>
      </c>
      <c r="L95" t="s">
        <v>9414</v>
      </c>
      <c r="M95" t="s">
        <v>9415</v>
      </c>
    </row>
    <row r="96" spans="1:13">
      <c r="A96" s="151" t="s">
        <v>593</v>
      </c>
      <c r="B96" s="428" t="s">
        <v>10779</v>
      </c>
      <c r="C96" t="s">
        <v>9230</v>
      </c>
      <c r="D96">
        <v>1</v>
      </c>
      <c r="E96" t="s">
        <v>9231</v>
      </c>
      <c r="F96">
        <v>20261</v>
      </c>
      <c r="G96" t="s">
        <v>9325</v>
      </c>
      <c r="H96" t="s">
        <v>8383</v>
      </c>
      <c r="I96" t="s">
        <v>187</v>
      </c>
      <c r="J96" t="s">
        <v>9411</v>
      </c>
      <c r="K96" t="s">
        <v>1005</v>
      </c>
      <c r="L96" t="s">
        <v>9414</v>
      </c>
      <c r="M96" t="s">
        <v>9415</v>
      </c>
    </row>
    <row r="97" spans="1:13">
      <c r="A97" s="146" t="s">
        <v>654</v>
      </c>
      <c r="B97" s="428" t="s">
        <v>10779</v>
      </c>
      <c r="C97" t="s">
        <v>9230</v>
      </c>
      <c r="D97">
        <v>1</v>
      </c>
      <c r="E97" t="s">
        <v>9231</v>
      </c>
      <c r="F97">
        <v>20156</v>
      </c>
      <c r="G97" t="s">
        <v>9615</v>
      </c>
      <c r="H97" t="s">
        <v>8383</v>
      </c>
      <c r="I97" t="s">
        <v>187</v>
      </c>
      <c r="J97" t="s">
        <v>10881</v>
      </c>
      <c r="K97" t="s">
        <v>991</v>
      </c>
      <c r="L97" t="s">
        <v>10882</v>
      </c>
      <c r="M97" t="s">
        <v>10883</v>
      </c>
    </row>
    <row r="98" spans="1:13">
      <c r="A98"/>
      <c r="B98" s="428" t="s">
        <v>10780</v>
      </c>
      <c r="C98" t="s">
        <v>9230</v>
      </c>
      <c r="D98">
        <v>1</v>
      </c>
      <c r="E98" t="s">
        <v>9231</v>
      </c>
      <c r="F98">
        <v>20157</v>
      </c>
      <c r="G98" t="s">
        <v>9250</v>
      </c>
      <c r="H98" t="s">
        <v>8383</v>
      </c>
      <c r="I98" t="s">
        <v>187</v>
      </c>
      <c r="J98" t="s">
        <v>9416</v>
      </c>
      <c r="K98" t="s">
        <v>992</v>
      </c>
      <c r="L98" t="s">
        <v>9417</v>
      </c>
      <c r="M98" t="s">
        <v>9418</v>
      </c>
    </row>
    <row r="99" spans="1:13">
      <c r="A99" s="146" t="s">
        <v>569</v>
      </c>
      <c r="B99" s="428" t="s">
        <v>10779</v>
      </c>
      <c r="C99" t="s">
        <v>9230</v>
      </c>
      <c r="D99">
        <v>1</v>
      </c>
      <c r="E99" t="s">
        <v>9231</v>
      </c>
      <c r="F99">
        <v>20157</v>
      </c>
      <c r="G99" t="s">
        <v>9250</v>
      </c>
      <c r="H99" t="s">
        <v>8383</v>
      </c>
      <c r="I99" t="s">
        <v>187</v>
      </c>
      <c r="J99" t="s">
        <v>9416</v>
      </c>
      <c r="K99" t="s">
        <v>992</v>
      </c>
      <c r="L99" t="s">
        <v>9417</v>
      </c>
      <c r="M99" t="s">
        <v>9418</v>
      </c>
    </row>
    <row r="100" spans="1:13">
      <c r="A100" s="146" t="s">
        <v>477</v>
      </c>
      <c r="B100" s="428" t="s">
        <v>10779</v>
      </c>
      <c r="C100" t="s">
        <v>9230</v>
      </c>
      <c r="D100">
        <v>1</v>
      </c>
      <c r="E100" t="s">
        <v>9231</v>
      </c>
      <c r="F100">
        <v>20159</v>
      </c>
      <c r="G100" t="s">
        <v>9279</v>
      </c>
      <c r="H100" t="s">
        <v>8383</v>
      </c>
      <c r="I100" t="s">
        <v>187</v>
      </c>
      <c r="J100" t="s">
        <v>10884</v>
      </c>
      <c r="K100" t="s">
        <v>994</v>
      </c>
      <c r="L100" t="s">
        <v>10885</v>
      </c>
      <c r="M100" t="s">
        <v>10886</v>
      </c>
    </row>
    <row r="101" spans="1:13">
      <c r="A101" s="146" t="s">
        <v>212</v>
      </c>
      <c r="B101" s="428" t="s">
        <v>10779</v>
      </c>
      <c r="C101" t="s">
        <v>9230</v>
      </c>
      <c r="D101">
        <v>1</v>
      </c>
      <c r="E101" t="s">
        <v>9231</v>
      </c>
      <c r="F101">
        <v>20159</v>
      </c>
      <c r="G101" t="s">
        <v>9279</v>
      </c>
      <c r="H101" t="s">
        <v>8383</v>
      </c>
      <c r="I101" t="s">
        <v>187</v>
      </c>
      <c r="J101" t="s">
        <v>10887</v>
      </c>
      <c r="K101" t="s">
        <v>996</v>
      </c>
      <c r="L101" t="s">
        <v>10888</v>
      </c>
      <c r="M101" t="s">
        <v>9421</v>
      </c>
    </row>
    <row r="102" spans="1:13">
      <c r="A102" s="151" t="s">
        <v>218</v>
      </c>
      <c r="B102" s="428" t="s">
        <v>10780</v>
      </c>
      <c r="C102" t="s">
        <v>9230</v>
      </c>
      <c r="D102">
        <v>1</v>
      </c>
      <c r="E102" t="s">
        <v>9231</v>
      </c>
      <c r="F102">
        <v>20159</v>
      </c>
      <c r="G102" t="s">
        <v>9279</v>
      </c>
      <c r="H102" t="s">
        <v>8383</v>
      </c>
      <c r="I102" t="s">
        <v>187</v>
      </c>
      <c r="J102" t="s">
        <v>9419</v>
      </c>
      <c r="K102" t="s">
        <v>999</v>
      </c>
      <c r="L102" t="s">
        <v>9420</v>
      </c>
      <c r="M102" t="s">
        <v>9421</v>
      </c>
    </row>
    <row r="103" spans="1:13">
      <c r="A103" s="152" t="s">
        <v>222</v>
      </c>
      <c r="B103" s="428" t="s">
        <v>10780</v>
      </c>
      <c r="C103" t="s">
        <v>9230</v>
      </c>
      <c r="D103">
        <v>1</v>
      </c>
      <c r="E103" t="s">
        <v>9231</v>
      </c>
      <c r="F103">
        <v>20159</v>
      </c>
      <c r="G103" t="s">
        <v>9279</v>
      </c>
      <c r="H103" t="s">
        <v>8383</v>
      </c>
      <c r="I103" t="s">
        <v>187</v>
      </c>
      <c r="J103" t="s">
        <v>9422</v>
      </c>
      <c r="K103" t="s">
        <v>1002</v>
      </c>
      <c r="L103" t="s">
        <v>9423</v>
      </c>
      <c r="M103" t="s">
        <v>9424</v>
      </c>
    </row>
    <row r="104" spans="1:13">
      <c r="A104"/>
      <c r="B104" s="428" t="s">
        <v>10780</v>
      </c>
      <c r="C104" t="s">
        <v>9230</v>
      </c>
      <c r="D104">
        <v>1</v>
      </c>
      <c r="E104" t="s">
        <v>9231</v>
      </c>
      <c r="F104">
        <v>20160</v>
      </c>
      <c r="G104" t="s">
        <v>9232</v>
      </c>
      <c r="H104" t="s">
        <v>9425</v>
      </c>
      <c r="I104" t="s">
        <v>360</v>
      </c>
      <c r="J104" t="s">
        <v>9426</v>
      </c>
      <c r="K104" t="s">
        <v>9427</v>
      </c>
      <c r="L104" t="s">
        <v>9428</v>
      </c>
      <c r="M104" t="s">
        <v>9429</v>
      </c>
    </row>
    <row r="105" spans="1:13">
      <c r="A105" s="182" t="s">
        <v>504</v>
      </c>
      <c r="B105" s="428" t="s">
        <v>10779</v>
      </c>
      <c r="C105" t="s">
        <v>9230</v>
      </c>
      <c r="D105">
        <v>1</v>
      </c>
      <c r="E105" t="s">
        <v>9231</v>
      </c>
      <c r="F105">
        <v>20160</v>
      </c>
      <c r="G105" t="s">
        <v>9232</v>
      </c>
      <c r="H105" t="s">
        <v>9425</v>
      </c>
      <c r="I105" t="s">
        <v>360</v>
      </c>
      <c r="J105" t="s">
        <v>9426</v>
      </c>
      <c r="K105" t="s">
        <v>9427</v>
      </c>
      <c r="L105" t="s">
        <v>9428</v>
      </c>
      <c r="M105" t="s">
        <v>9429</v>
      </c>
    </row>
    <row r="106" spans="1:13">
      <c r="A106" s="182" t="s">
        <v>506</v>
      </c>
      <c r="B106" s="428" t="s">
        <v>10779</v>
      </c>
      <c r="C106" t="s">
        <v>9230</v>
      </c>
      <c r="D106">
        <v>1</v>
      </c>
      <c r="E106" t="s">
        <v>9231</v>
      </c>
      <c r="F106">
        <v>20160</v>
      </c>
      <c r="G106" t="s">
        <v>9232</v>
      </c>
      <c r="H106" t="s">
        <v>9425</v>
      </c>
      <c r="I106" t="s">
        <v>360</v>
      </c>
      <c r="J106" t="s">
        <v>9426</v>
      </c>
      <c r="K106" t="s">
        <v>9427</v>
      </c>
      <c r="L106" t="s">
        <v>9428</v>
      </c>
      <c r="M106" t="s">
        <v>9429</v>
      </c>
    </row>
    <row r="107" spans="1:13" ht="17.25" thickBot="1">
      <c r="A107" s="182" t="s">
        <v>505</v>
      </c>
      <c r="B107" s="428" t="s">
        <v>10780</v>
      </c>
      <c r="C107" t="s">
        <v>9230</v>
      </c>
      <c r="D107">
        <v>1</v>
      </c>
      <c r="E107" t="s">
        <v>9231</v>
      </c>
      <c r="F107">
        <v>20160</v>
      </c>
      <c r="G107" t="s">
        <v>9232</v>
      </c>
      <c r="H107" t="s">
        <v>9425</v>
      </c>
      <c r="I107" t="s">
        <v>360</v>
      </c>
      <c r="J107" t="s">
        <v>9430</v>
      </c>
      <c r="K107" t="s">
        <v>9431</v>
      </c>
      <c r="L107" t="s">
        <v>9432</v>
      </c>
      <c r="M107" t="s">
        <v>1705</v>
      </c>
    </row>
    <row r="108" spans="1:13">
      <c r="A108" s="181" t="s">
        <v>359</v>
      </c>
      <c r="B108" s="428" t="s">
        <v>10780</v>
      </c>
      <c r="C108" t="s">
        <v>9230</v>
      </c>
      <c r="D108">
        <v>1</v>
      </c>
      <c r="E108" t="s">
        <v>9231</v>
      </c>
      <c r="F108">
        <v>20160</v>
      </c>
      <c r="G108" t="s">
        <v>9232</v>
      </c>
      <c r="H108" t="s">
        <v>9425</v>
      </c>
      <c r="I108" t="s">
        <v>360</v>
      </c>
      <c r="J108" t="s">
        <v>9430</v>
      </c>
      <c r="K108" t="s">
        <v>9431</v>
      </c>
      <c r="L108" t="s">
        <v>9433</v>
      </c>
      <c r="M108" t="s">
        <v>9434</v>
      </c>
    </row>
    <row r="109" spans="1:13">
      <c r="A109"/>
      <c r="B109" s="428" t="s">
        <v>10780</v>
      </c>
      <c r="C109" t="s">
        <v>9230</v>
      </c>
      <c r="D109">
        <v>1</v>
      </c>
      <c r="E109" t="s">
        <v>9231</v>
      </c>
      <c r="F109">
        <v>20159</v>
      </c>
      <c r="G109" t="s">
        <v>9279</v>
      </c>
      <c r="H109" t="s">
        <v>9425</v>
      </c>
      <c r="I109" t="s">
        <v>360</v>
      </c>
      <c r="J109" t="s">
        <v>9435</v>
      </c>
      <c r="K109" t="s">
        <v>9436</v>
      </c>
      <c r="L109" t="s">
        <v>9437</v>
      </c>
      <c r="M109" t="s">
        <v>9438</v>
      </c>
    </row>
    <row r="110" spans="1:13">
      <c r="A110"/>
      <c r="B110" s="428" t="s">
        <v>10780</v>
      </c>
      <c r="C110" t="s">
        <v>9230</v>
      </c>
      <c r="D110">
        <v>1</v>
      </c>
      <c r="E110" t="s">
        <v>9231</v>
      </c>
      <c r="F110">
        <v>20159</v>
      </c>
      <c r="G110" t="s">
        <v>9279</v>
      </c>
      <c r="H110" t="s">
        <v>9425</v>
      </c>
      <c r="I110" t="s">
        <v>360</v>
      </c>
      <c r="J110" t="s">
        <v>9435</v>
      </c>
      <c r="K110" t="s">
        <v>9436</v>
      </c>
      <c r="L110" t="s">
        <v>9439</v>
      </c>
      <c r="M110" t="s">
        <v>9429</v>
      </c>
    </row>
    <row r="111" spans="1:13">
      <c r="A111" s="182" t="s">
        <v>508</v>
      </c>
      <c r="B111" s="428" t="s">
        <v>10779</v>
      </c>
      <c r="C111" t="s">
        <v>9230</v>
      </c>
      <c r="D111">
        <v>1</v>
      </c>
      <c r="E111" t="s">
        <v>9231</v>
      </c>
      <c r="F111">
        <v>20159</v>
      </c>
      <c r="G111" t="s">
        <v>9279</v>
      </c>
      <c r="H111" t="s">
        <v>9425</v>
      </c>
      <c r="I111" t="s">
        <v>360</v>
      </c>
      <c r="J111" t="s">
        <v>9435</v>
      </c>
      <c r="K111" t="s">
        <v>9440</v>
      </c>
      <c r="L111" t="s">
        <v>9441</v>
      </c>
      <c r="M111" t="s">
        <v>9442</v>
      </c>
    </row>
    <row r="112" spans="1:13">
      <c r="A112" s="182" t="s">
        <v>507</v>
      </c>
      <c r="B112" s="428" t="s">
        <v>10779</v>
      </c>
      <c r="C112" t="s">
        <v>9230</v>
      </c>
      <c r="D112">
        <v>1</v>
      </c>
      <c r="E112" t="s">
        <v>9231</v>
      </c>
      <c r="F112">
        <v>20159</v>
      </c>
      <c r="G112" t="s">
        <v>9279</v>
      </c>
      <c r="H112" t="s">
        <v>9425</v>
      </c>
      <c r="I112" t="s">
        <v>360</v>
      </c>
      <c r="J112" t="s">
        <v>9435</v>
      </c>
      <c r="K112" t="s">
        <v>9440</v>
      </c>
      <c r="L112" t="s">
        <v>9441</v>
      </c>
      <c r="M112" t="s">
        <v>9442</v>
      </c>
    </row>
    <row r="113" spans="1:13">
      <c r="A113" s="182" t="s">
        <v>503</v>
      </c>
      <c r="B113" s="428" t="s">
        <v>10780</v>
      </c>
      <c r="C113" t="s">
        <v>9230</v>
      </c>
      <c r="D113">
        <v>1</v>
      </c>
      <c r="E113" t="s">
        <v>9231</v>
      </c>
      <c r="F113">
        <v>20159</v>
      </c>
      <c r="G113" t="s">
        <v>9279</v>
      </c>
      <c r="H113" t="s">
        <v>9425</v>
      </c>
      <c r="I113" t="s">
        <v>360</v>
      </c>
      <c r="J113" t="s">
        <v>9435</v>
      </c>
      <c r="K113" t="s">
        <v>9440</v>
      </c>
      <c r="L113" t="s">
        <v>9441</v>
      </c>
      <c r="M113" t="s">
        <v>9442</v>
      </c>
    </row>
    <row r="114" spans="1:13">
      <c r="A114" t="s">
        <v>1357</v>
      </c>
      <c r="B114" s="428" t="s">
        <v>10780</v>
      </c>
      <c r="C114" t="s">
        <v>9230</v>
      </c>
      <c r="D114">
        <v>1</v>
      </c>
      <c r="E114" t="s">
        <v>9231</v>
      </c>
      <c r="F114">
        <v>20261</v>
      </c>
      <c r="G114" t="s">
        <v>9325</v>
      </c>
      <c r="H114" t="s">
        <v>9443</v>
      </c>
      <c r="I114" t="s">
        <v>43</v>
      </c>
      <c r="J114" t="s">
        <v>9444</v>
      </c>
      <c r="K114" t="s">
        <v>9445</v>
      </c>
      <c r="L114" t="s">
        <v>9446</v>
      </c>
      <c r="M114" s="427">
        <v>3</v>
      </c>
    </row>
    <row r="115" spans="1:13">
      <c r="A115" t="s">
        <v>10855</v>
      </c>
      <c r="B115" s="428" t="s">
        <v>10780</v>
      </c>
      <c r="C115" t="s">
        <v>9230</v>
      </c>
      <c r="D115">
        <v>1</v>
      </c>
      <c r="E115" t="s">
        <v>9231</v>
      </c>
      <c r="F115">
        <v>20261</v>
      </c>
      <c r="G115" t="s">
        <v>9325</v>
      </c>
      <c r="H115" t="s">
        <v>9443</v>
      </c>
      <c r="I115" t="s">
        <v>43</v>
      </c>
      <c r="J115" t="s">
        <v>9444</v>
      </c>
      <c r="K115" t="s">
        <v>9445</v>
      </c>
      <c r="L115" t="s">
        <v>9447</v>
      </c>
      <c r="M115" s="427">
        <v>40</v>
      </c>
    </row>
    <row r="116" spans="1:13">
      <c r="B116" s="428" t="s">
        <v>10780</v>
      </c>
      <c r="C116" t="s">
        <v>9230</v>
      </c>
      <c r="D116">
        <v>1</v>
      </c>
      <c r="E116" t="s">
        <v>9231</v>
      </c>
      <c r="F116">
        <v>20261</v>
      </c>
      <c r="G116" t="s">
        <v>9325</v>
      </c>
      <c r="H116" t="s">
        <v>9443</v>
      </c>
      <c r="I116" t="s">
        <v>43</v>
      </c>
      <c r="J116" t="s">
        <v>9444</v>
      </c>
      <c r="K116" t="s">
        <v>9445</v>
      </c>
      <c r="L116" t="s">
        <v>9448</v>
      </c>
      <c r="M116" s="427">
        <v>50</v>
      </c>
    </row>
    <row r="117" spans="1:13">
      <c r="A117" t="s">
        <v>10856</v>
      </c>
      <c r="B117" s="428" t="s">
        <v>10780</v>
      </c>
      <c r="C117" t="s">
        <v>9230</v>
      </c>
      <c r="D117">
        <v>1</v>
      </c>
      <c r="E117" t="s">
        <v>9231</v>
      </c>
      <c r="F117">
        <v>20261</v>
      </c>
      <c r="G117" t="s">
        <v>9325</v>
      </c>
      <c r="H117" t="s">
        <v>9443</v>
      </c>
      <c r="I117" t="s">
        <v>43</v>
      </c>
      <c r="J117" t="s">
        <v>9444</v>
      </c>
      <c r="K117" t="s">
        <v>9445</v>
      </c>
      <c r="L117" t="s">
        <v>9449</v>
      </c>
      <c r="M117" t="s">
        <v>9450</v>
      </c>
    </row>
    <row r="118" spans="1:13">
      <c r="B118" s="428" t="s">
        <v>10780</v>
      </c>
      <c r="C118" t="s">
        <v>9230</v>
      </c>
      <c r="D118">
        <v>1</v>
      </c>
      <c r="E118" t="s">
        <v>9231</v>
      </c>
      <c r="F118">
        <v>20261</v>
      </c>
      <c r="G118" t="s">
        <v>9325</v>
      </c>
      <c r="H118" t="s">
        <v>9443</v>
      </c>
      <c r="I118" t="s">
        <v>43</v>
      </c>
      <c r="J118" t="s">
        <v>9444</v>
      </c>
      <c r="K118" t="s">
        <v>9445</v>
      </c>
      <c r="L118" t="s">
        <v>9451</v>
      </c>
      <c r="M118" t="s">
        <v>9452</v>
      </c>
    </row>
    <row r="119" spans="1:13">
      <c r="A119" t="s">
        <v>10853</v>
      </c>
      <c r="B119" s="428" t="s">
        <v>10780</v>
      </c>
      <c r="C119" t="s">
        <v>9230</v>
      </c>
      <c r="D119">
        <v>1</v>
      </c>
      <c r="E119" t="s">
        <v>9231</v>
      </c>
      <c r="F119">
        <v>20261</v>
      </c>
      <c r="G119" t="s">
        <v>9325</v>
      </c>
      <c r="H119" t="s">
        <v>9443</v>
      </c>
      <c r="I119" t="s">
        <v>43</v>
      </c>
      <c r="J119" t="s">
        <v>9444</v>
      </c>
      <c r="K119" t="s">
        <v>9453</v>
      </c>
      <c r="L119" t="s">
        <v>9454</v>
      </c>
      <c r="M119" t="s">
        <v>9455</v>
      </c>
    </row>
    <row r="120" spans="1:13">
      <c r="A120" t="s">
        <v>10854</v>
      </c>
      <c r="B120" s="428" t="s">
        <v>10780</v>
      </c>
      <c r="C120" t="s">
        <v>9230</v>
      </c>
      <c r="D120">
        <v>1</v>
      </c>
      <c r="E120" t="s">
        <v>9231</v>
      </c>
      <c r="F120">
        <v>20261</v>
      </c>
      <c r="G120" t="s">
        <v>9325</v>
      </c>
      <c r="H120" t="s">
        <v>9443</v>
      </c>
      <c r="I120" t="s">
        <v>43</v>
      </c>
      <c r="J120" t="s">
        <v>9444</v>
      </c>
      <c r="K120" t="s">
        <v>9453</v>
      </c>
      <c r="L120" t="s">
        <v>9456</v>
      </c>
      <c r="M120" t="s">
        <v>9457</v>
      </c>
    </row>
    <row r="121" spans="1:13">
      <c r="A121" t="s">
        <v>10858</v>
      </c>
      <c r="B121" s="428" t="s">
        <v>10780</v>
      </c>
      <c r="C121" t="s">
        <v>9230</v>
      </c>
      <c r="D121">
        <v>1</v>
      </c>
      <c r="E121" t="s">
        <v>9231</v>
      </c>
      <c r="F121">
        <v>20158</v>
      </c>
      <c r="G121" t="s">
        <v>9255</v>
      </c>
      <c r="H121" t="s">
        <v>9443</v>
      </c>
      <c r="I121" t="s">
        <v>43</v>
      </c>
      <c r="J121" t="s">
        <v>9458</v>
      </c>
      <c r="K121" t="s">
        <v>9459</v>
      </c>
      <c r="L121" t="s">
        <v>9460</v>
      </c>
      <c r="M121" t="s">
        <v>9461</v>
      </c>
    </row>
    <row r="122" spans="1:13">
      <c r="A122" t="s">
        <v>10857</v>
      </c>
      <c r="B122" s="428" t="s">
        <v>10780</v>
      </c>
      <c r="C122" t="s">
        <v>9230</v>
      </c>
      <c r="D122">
        <v>1</v>
      </c>
      <c r="E122" t="s">
        <v>9231</v>
      </c>
      <c r="F122">
        <v>20158</v>
      </c>
      <c r="G122" t="s">
        <v>9255</v>
      </c>
      <c r="H122" t="s">
        <v>9443</v>
      </c>
      <c r="I122" t="s">
        <v>43</v>
      </c>
      <c r="J122" t="s">
        <v>9458</v>
      </c>
      <c r="K122" t="s">
        <v>9459</v>
      </c>
      <c r="L122" t="s">
        <v>9462</v>
      </c>
      <c r="M122" t="s">
        <v>9463</v>
      </c>
    </row>
    <row r="123" spans="1:13">
      <c r="B123" s="428" t="s">
        <v>10780</v>
      </c>
      <c r="C123" t="s">
        <v>9230</v>
      </c>
      <c r="D123">
        <v>1</v>
      </c>
      <c r="E123" t="s">
        <v>9231</v>
      </c>
      <c r="F123">
        <v>20158</v>
      </c>
      <c r="G123" t="s">
        <v>9255</v>
      </c>
      <c r="H123" t="s">
        <v>9443</v>
      </c>
      <c r="I123" t="s">
        <v>43</v>
      </c>
      <c r="J123" t="s">
        <v>9458</v>
      </c>
      <c r="K123" t="s">
        <v>9459</v>
      </c>
      <c r="L123" t="s">
        <v>9464</v>
      </c>
      <c r="M123" t="s">
        <v>9465</v>
      </c>
    </row>
    <row r="124" spans="1:13">
      <c r="B124" s="428" t="s">
        <v>10780</v>
      </c>
      <c r="C124" t="s">
        <v>9230</v>
      </c>
      <c r="D124">
        <v>1</v>
      </c>
      <c r="E124" t="s">
        <v>9231</v>
      </c>
      <c r="F124">
        <v>20158</v>
      </c>
      <c r="G124" t="s">
        <v>9255</v>
      </c>
      <c r="H124" t="s">
        <v>9443</v>
      </c>
      <c r="I124" t="s">
        <v>43</v>
      </c>
      <c r="J124" t="s">
        <v>9458</v>
      </c>
      <c r="K124" t="s">
        <v>9466</v>
      </c>
      <c r="L124" t="s">
        <v>9467</v>
      </c>
      <c r="M124" t="s">
        <v>9468</v>
      </c>
    </row>
    <row r="125" spans="1:13">
      <c r="A125" t="s">
        <v>10859</v>
      </c>
      <c r="B125" s="428" t="s">
        <v>10780</v>
      </c>
      <c r="C125" t="s">
        <v>9230</v>
      </c>
      <c r="D125">
        <v>1</v>
      </c>
      <c r="E125" t="s">
        <v>9231</v>
      </c>
      <c r="F125">
        <v>20159</v>
      </c>
      <c r="G125" t="s">
        <v>9279</v>
      </c>
      <c r="H125" t="s">
        <v>9443</v>
      </c>
      <c r="I125" t="s">
        <v>43</v>
      </c>
      <c r="J125" t="s">
        <v>9469</v>
      </c>
      <c r="K125" t="s">
        <v>9470</v>
      </c>
      <c r="L125" t="s">
        <v>9471</v>
      </c>
      <c r="M125" t="s">
        <v>9472</v>
      </c>
    </row>
    <row r="126" spans="1:13">
      <c r="A126" t="s">
        <v>10860</v>
      </c>
      <c r="B126" s="428" t="s">
        <v>10780</v>
      </c>
      <c r="C126" t="s">
        <v>9230</v>
      </c>
      <c r="D126">
        <v>1</v>
      </c>
      <c r="E126" t="s">
        <v>9231</v>
      </c>
      <c r="F126">
        <v>20159</v>
      </c>
      <c r="G126" t="s">
        <v>9279</v>
      </c>
      <c r="H126" t="s">
        <v>9443</v>
      </c>
      <c r="I126" t="s">
        <v>43</v>
      </c>
      <c r="J126" t="s">
        <v>9469</v>
      </c>
      <c r="K126" t="s">
        <v>9470</v>
      </c>
      <c r="L126" t="s">
        <v>9471</v>
      </c>
      <c r="M126" t="s">
        <v>9472</v>
      </c>
    </row>
    <row r="127" spans="1:13">
      <c r="A127" t="s">
        <v>10813</v>
      </c>
      <c r="B127" s="428" t="s">
        <v>10780</v>
      </c>
      <c r="C127" t="s">
        <v>9230</v>
      </c>
      <c r="D127">
        <v>1</v>
      </c>
      <c r="E127" t="s">
        <v>9231</v>
      </c>
      <c r="F127">
        <v>20159</v>
      </c>
      <c r="G127" t="s">
        <v>9279</v>
      </c>
      <c r="H127" t="s">
        <v>9443</v>
      </c>
      <c r="I127" t="s">
        <v>43</v>
      </c>
      <c r="J127" t="s">
        <v>9473</v>
      </c>
      <c r="K127" t="s">
        <v>9474</v>
      </c>
      <c r="L127" t="s">
        <v>9475</v>
      </c>
      <c r="M127" t="s">
        <v>1721</v>
      </c>
    </row>
    <row r="128" spans="1:13">
      <c r="A128" t="s">
        <v>270</v>
      </c>
      <c r="B128" s="428" t="s">
        <v>10780</v>
      </c>
      <c r="C128" t="s">
        <v>9230</v>
      </c>
      <c r="D128">
        <v>1</v>
      </c>
      <c r="E128" t="s">
        <v>9231</v>
      </c>
      <c r="F128">
        <v>20159</v>
      </c>
      <c r="G128" t="s">
        <v>9279</v>
      </c>
      <c r="H128" t="s">
        <v>9443</v>
      </c>
      <c r="I128" t="s">
        <v>43</v>
      </c>
      <c r="J128" t="s">
        <v>9473</v>
      </c>
      <c r="K128" t="s">
        <v>9474</v>
      </c>
      <c r="L128" t="s">
        <v>9476</v>
      </c>
      <c r="M128" t="s">
        <v>1744</v>
      </c>
    </row>
    <row r="129" spans="1:13">
      <c r="A129" t="s">
        <v>2404</v>
      </c>
      <c r="B129" s="428" t="s">
        <v>10780</v>
      </c>
      <c r="C129" t="s">
        <v>9230</v>
      </c>
      <c r="D129">
        <v>1</v>
      </c>
      <c r="E129" t="s">
        <v>9231</v>
      </c>
      <c r="F129">
        <v>20159</v>
      </c>
      <c r="G129" t="s">
        <v>9279</v>
      </c>
      <c r="H129" t="s">
        <v>9443</v>
      </c>
      <c r="I129" t="s">
        <v>43</v>
      </c>
      <c r="J129" t="s">
        <v>9473</v>
      </c>
      <c r="K129" t="s">
        <v>9474</v>
      </c>
      <c r="L129" t="s">
        <v>9477</v>
      </c>
      <c r="M129" t="s">
        <v>9478</v>
      </c>
    </row>
    <row r="130" spans="1:13">
      <c r="A130" s="428" t="s">
        <v>1740</v>
      </c>
      <c r="B130" s="428" t="s">
        <v>10780</v>
      </c>
      <c r="C130" t="s">
        <v>9230</v>
      </c>
      <c r="D130">
        <v>1</v>
      </c>
      <c r="E130" t="s">
        <v>9231</v>
      </c>
      <c r="F130">
        <v>20159</v>
      </c>
      <c r="G130" t="s">
        <v>9279</v>
      </c>
      <c r="H130" t="s">
        <v>9443</v>
      </c>
      <c r="I130" t="s">
        <v>43</v>
      </c>
      <c r="J130" t="s">
        <v>9473</v>
      </c>
      <c r="K130" t="s">
        <v>9474</v>
      </c>
      <c r="L130" t="s">
        <v>9479</v>
      </c>
      <c r="M130" t="s">
        <v>1740</v>
      </c>
    </row>
    <row r="131" spans="1:13">
      <c r="A131" t="s">
        <v>10814</v>
      </c>
      <c r="B131" s="428" t="s">
        <v>10780</v>
      </c>
      <c r="C131" t="s">
        <v>9230</v>
      </c>
      <c r="D131">
        <v>1</v>
      </c>
      <c r="E131" t="s">
        <v>9231</v>
      </c>
      <c r="F131">
        <v>20159</v>
      </c>
      <c r="G131" t="s">
        <v>9279</v>
      </c>
      <c r="H131" t="s">
        <v>9443</v>
      </c>
      <c r="I131" t="s">
        <v>43</v>
      </c>
      <c r="J131" t="s">
        <v>9473</v>
      </c>
      <c r="K131" t="s">
        <v>9474</v>
      </c>
      <c r="L131" t="s">
        <v>9480</v>
      </c>
      <c r="M131" t="s">
        <v>9481</v>
      </c>
    </row>
    <row r="132" spans="1:13">
      <c r="A132" s="428" t="s">
        <v>9483</v>
      </c>
      <c r="B132" s="428" t="s">
        <v>10780</v>
      </c>
      <c r="C132" t="s">
        <v>9230</v>
      </c>
      <c r="D132">
        <v>1</v>
      </c>
      <c r="E132" t="s">
        <v>9231</v>
      </c>
      <c r="F132">
        <v>20159</v>
      </c>
      <c r="G132" t="s">
        <v>9279</v>
      </c>
      <c r="H132" t="s">
        <v>9443</v>
      </c>
      <c r="I132" t="s">
        <v>43</v>
      </c>
      <c r="J132" t="s">
        <v>9473</v>
      </c>
      <c r="K132" t="s">
        <v>9474</v>
      </c>
      <c r="L132" t="s">
        <v>9482</v>
      </c>
      <c r="M132" t="s">
        <v>9483</v>
      </c>
    </row>
    <row r="133" spans="1:13">
      <c r="A133" t="s">
        <v>10815</v>
      </c>
      <c r="B133" s="428" t="s">
        <v>10779</v>
      </c>
      <c r="C133" t="s">
        <v>9230</v>
      </c>
      <c r="D133">
        <v>1</v>
      </c>
      <c r="E133" t="s">
        <v>9231</v>
      </c>
      <c r="F133">
        <v>20159</v>
      </c>
      <c r="G133" t="s">
        <v>9279</v>
      </c>
      <c r="H133" t="s">
        <v>9443</v>
      </c>
      <c r="I133" t="s">
        <v>43</v>
      </c>
      <c r="J133" t="s">
        <v>9473</v>
      </c>
      <c r="K133" t="s">
        <v>9474</v>
      </c>
      <c r="L133" t="s">
        <v>9476</v>
      </c>
      <c r="M133" t="s">
        <v>1744</v>
      </c>
    </row>
    <row r="134" spans="1:13">
      <c r="A134" t="s">
        <v>10816</v>
      </c>
      <c r="B134" s="428" t="s">
        <v>10779</v>
      </c>
      <c r="C134" t="s">
        <v>9230</v>
      </c>
      <c r="D134">
        <v>1</v>
      </c>
      <c r="E134" t="s">
        <v>9231</v>
      </c>
      <c r="F134">
        <v>20159</v>
      </c>
      <c r="G134" t="s">
        <v>9279</v>
      </c>
      <c r="H134" t="s">
        <v>9443</v>
      </c>
      <c r="I134" t="s">
        <v>43</v>
      </c>
      <c r="J134" t="s">
        <v>9473</v>
      </c>
      <c r="K134" t="s">
        <v>9474</v>
      </c>
      <c r="L134" t="s">
        <v>9484</v>
      </c>
      <c r="M134" t="s">
        <v>9485</v>
      </c>
    </row>
    <row r="135" spans="1:13">
      <c r="A135" s="428" t="s">
        <v>9485</v>
      </c>
      <c r="B135" s="428" t="s">
        <v>10780</v>
      </c>
      <c r="C135" t="s">
        <v>9230</v>
      </c>
      <c r="D135">
        <v>1</v>
      </c>
      <c r="E135" t="s">
        <v>9231</v>
      </c>
      <c r="F135">
        <v>20159</v>
      </c>
      <c r="G135" t="s">
        <v>9279</v>
      </c>
      <c r="H135" t="s">
        <v>9443</v>
      </c>
      <c r="I135" t="s">
        <v>43</v>
      </c>
      <c r="J135" t="s">
        <v>9473</v>
      </c>
      <c r="K135" t="s">
        <v>9474</v>
      </c>
      <c r="L135" t="s">
        <v>9484</v>
      </c>
      <c r="M135" t="s">
        <v>9485</v>
      </c>
    </row>
    <row r="136" spans="1:13">
      <c r="A136" s="428" t="s">
        <v>2435</v>
      </c>
      <c r="B136" s="428" t="s">
        <v>10780</v>
      </c>
      <c r="C136" t="s">
        <v>9230</v>
      </c>
      <c r="D136">
        <v>1</v>
      </c>
      <c r="E136" t="s">
        <v>9231</v>
      </c>
      <c r="F136">
        <v>20159</v>
      </c>
      <c r="G136" t="s">
        <v>9279</v>
      </c>
      <c r="H136" t="s">
        <v>9443</v>
      </c>
      <c r="I136" t="s">
        <v>43</v>
      </c>
      <c r="J136" t="s">
        <v>9473</v>
      </c>
      <c r="K136" t="s">
        <v>9474</v>
      </c>
      <c r="L136" t="s">
        <v>9486</v>
      </c>
      <c r="M136" t="s">
        <v>2435</v>
      </c>
    </row>
    <row r="137" spans="1:13">
      <c r="A137" s="428" t="s">
        <v>9488</v>
      </c>
      <c r="B137" s="428" t="s">
        <v>10780</v>
      </c>
      <c r="C137" t="s">
        <v>9230</v>
      </c>
      <c r="D137">
        <v>1</v>
      </c>
      <c r="E137" t="s">
        <v>9231</v>
      </c>
      <c r="F137">
        <v>20159</v>
      </c>
      <c r="G137" t="s">
        <v>9279</v>
      </c>
      <c r="H137" t="s">
        <v>9443</v>
      </c>
      <c r="I137" t="s">
        <v>43</v>
      </c>
      <c r="J137" t="s">
        <v>9473</v>
      </c>
      <c r="K137" t="s">
        <v>9474</v>
      </c>
      <c r="L137" t="s">
        <v>9487</v>
      </c>
      <c r="M137" t="s">
        <v>9488</v>
      </c>
    </row>
    <row r="138" spans="1:13">
      <c r="A138" s="428" t="s">
        <v>9490</v>
      </c>
      <c r="B138" s="428" t="s">
        <v>10780</v>
      </c>
      <c r="C138" t="s">
        <v>9230</v>
      </c>
      <c r="D138">
        <v>1</v>
      </c>
      <c r="E138" t="s">
        <v>9231</v>
      </c>
      <c r="F138">
        <v>20158</v>
      </c>
      <c r="G138" t="s">
        <v>9255</v>
      </c>
      <c r="H138" t="s">
        <v>9443</v>
      </c>
      <c r="I138" t="s">
        <v>43</v>
      </c>
      <c r="J138" t="s">
        <v>9473</v>
      </c>
      <c r="K138" t="s">
        <v>9474</v>
      </c>
      <c r="L138" t="s">
        <v>9489</v>
      </c>
      <c r="M138" t="s">
        <v>9490</v>
      </c>
    </row>
    <row r="139" spans="1:13">
      <c r="A139" s="428" t="s">
        <v>9492</v>
      </c>
      <c r="B139" s="428" t="s">
        <v>10780</v>
      </c>
      <c r="C139" t="s">
        <v>9230</v>
      </c>
      <c r="D139">
        <v>1</v>
      </c>
      <c r="E139" t="s">
        <v>9231</v>
      </c>
      <c r="F139">
        <v>20159</v>
      </c>
      <c r="G139" t="s">
        <v>9279</v>
      </c>
      <c r="H139" t="s">
        <v>9443</v>
      </c>
      <c r="I139" t="s">
        <v>43</v>
      </c>
      <c r="J139" t="s">
        <v>9473</v>
      </c>
      <c r="K139" t="s">
        <v>9474</v>
      </c>
      <c r="L139" t="s">
        <v>9491</v>
      </c>
      <c r="M139" t="s">
        <v>9492</v>
      </c>
    </row>
    <row r="140" spans="1:13">
      <c r="B140" s="428" t="s">
        <v>10780</v>
      </c>
      <c r="C140" t="s">
        <v>9230</v>
      </c>
      <c r="D140">
        <v>1</v>
      </c>
      <c r="E140" t="s">
        <v>9231</v>
      </c>
      <c r="F140">
        <v>20159</v>
      </c>
      <c r="G140" t="s">
        <v>9279</v>
      </c>
      <c r="H140" t="s">
        <v>9443</v>
      </c>
      <c r="I140" t="s">
        <v>43</v>
      </c>
      <c r="J140" t="s">
        <v>9473</v>
      </c>
      <c r="K140" t="s">
        <v>9474</v>
      </c>
      <c r="L140" t="s">
        <v>9493</v>
      </c>
      <c r="M140" t="s">
        <v>9494</v>
      </c>
    </row>
    <row r="141" spans="1:13">
      <c r="A141" t="s">
        <v>10789</v>
      </c>
      <c r="B141" s="428" t="s">
        <v>10779</v>
      </c>
      <c r="C141" t="s">
        <v>9230</v>
      </c>
      <c r="D141">
        <v>1</v>
      </c>
      <c r="E141" t="s">
        <v>9231</v>
      </c>
      <c r="F141">
        <v>20159</v>
      </c>
      <c r="G141" t="s">
        <v>9279</v>
      </c>
      <c r="H141" t="s">
        <v>9443</v>
      </c>
      <c r="I141" t="s">
        <v>43</v>
      </c>
      <c r="J141" t="s">
        <v>9623</v>
      </c>
      <c r="K141" t="s">
        <v>9624</v>
      </c>
      <c r="L141" t="s">
        <v>10743</v>
      </c>
      <c r="M141" t="s">
        <v>2409</v>
      </c>
    </row>
    <row r="142" spans="1:13">
      <c r="A142" t="s">
        <v>2396</v>
      </c>
      <c r="B142" s="428" t="s">
        <v>10779</v>
      </c>
      <c r="C142" t="s">
        <v>9230</v>
      </c>
      <c r="D142">
        <v>1</v>
      </c>
      <c r="E142" t="s">
        <v>9231</v>
      </c>
      <c r="F142">
        <v>20158</v>
      </c>
      <c r="G142" t="s">
        <v>9255</v>
      </c>
      <c r="H142" t="s">
        <v>9443</v>
      </c>
      <c r="I142" t="s">
        <v>43</v>
      </c>
      <c r="J142" t="s">
        <v>9616</v>
      </c>
      <c r="K142" t="s">
        <v>9617</v>
      </c>
      <c r="L142" t="s">
        <v>10889</v>
      </c>
      <c r="M142" t="s">
        <v>10890</v>
      </c>
    </row>
    <row r="143" spans="1:13">
      <c r="A143" s="428" t="s">
        <v>9496</v>
      </c>
      <c r="B143" s="428" t="s">
        <v>10780</v>
      </c>
      <c r="C143" t="s">
        <v>9230</v>
      </c>
      <c r="D143">
        <v>1</v>
      </c>
      <c r="E143" t="s">
        <v>9231</v>
      </c>
      <c r="F143">
        <v>20261</v>
      </c>
      <c r="G143" t="s">
        <v>9325</v>
      </c>
      <c r="H143" t="s">
        <v>9443</v>
      </c>
      <c r="I143" t="s">
        <v>43</v>
      </c>
      <c r="J143" t="s">
        <v>9495</v>
      </c>
      <c r="K143" t="s">
        <v>9496</v>
      </c>
      <c r="L143" t="s">
        <v>9497</v>
      </c>
      <c r="M143" t="s">
        <v>9496</v>
      </c>
    </row>
    <row r="144" spans="1:13">
      <c r="A144" t="s">
        <v>10817</v>
      </c>
      <c r="B144" s="428" t="s">
        <v>10779</v>
      </c>
      <c r="C144" t="s">
        <v>9230</v>
      </c>
      <c r="D144">
        <v>1</v>
      </c>
      <c r="E144" t="s">
        <v>9231</v>
      </c>
      <c r="F144">
        <v>20261</v>
      </c>
      <c r="G144" t="s">
        <v>9325</v>
      </c>
      <c r="H144" t="s">
        <v>9443</v>
      </c>
      <c r="I144" t="s">
        <v>43</v>
      </c>
      <c r="J144" t="s">
        <v>9498</v>
      </c>
      <c r="K144" t="s">
        <v>2619</v>
      </c>
      <c r="L144" t="s">
        <v>10891</v>
      </c>
      <c r="M144" t="s">
        <v>10892</v>
      </c>
    </row>
    <row r="145" spans="1:13">
      <c r="A145" t="s">
        <v>10818</v>
      </c>
      <c r="B145" s="428" t="s">
        <v>10779</v>
      </c>
      <c r="C145" t="s">
        <v>9230</v>
      </c>
      <c r="D145">
        <v>1</v>
      </c>
      <c r="E145" t="s">
        <v>9231</v>
      </c>
      <c r="F145">
        <v>20261</v>
      </c>
      <c r="G145" t="s">
        <v>9325</v>
      </c>
      <c r="H145" t="s">
        <v>9443</v>
      </c>
      <c r="I145" t="s">
        <v>43</v>
      </c>
      <c r="J145" t="s">
        <v>9498</v>
      </c>
      <c r="K145" t="s">
        <v>2619</v>
      </c>
      <c r="L145" t="s">
        <v>10893</v>
      </c>
      <c r="M145" t="s">
        <v>10894</v>
      </c>
    </row>
    <row r="146" spans="1:13">
      <c r="A146" t="s">
        <v>10820</v>
      </c>
      <c r="B146" s="428" t="s">
        <v>10780</v>
      </c>
      <c r="C146" t="s">
        <v>9230</v>
      </c>
      <c r="D146">
        <v>1</v>
      </c>
      <c r="E146" t="s">
        <v>9231</v>
      </c>
      <c r="F146">
        <v>20261</v>
      </c>
      <c r="G146" t="s">
        <v>9325</v>
      </c>
      <c r="H146" t="s">
        <v>9443</v>
      </c>
      <c r="I146" t="s">
        <v>43</v>
      </c>
      <c r="J146" t="s">
        <v>9498</v>
      </c>
      <c r="K146" t="s">
        <v>2619</v>
      </c>
      <c r="L146" t="s">
        <v>9499</v>
      </c>
      <c r="M146" t="s">
        <v>9500</v>
      </c>
    </row>
    <row r="147" spans="1:13">
      <c r="A147" t="s">
        <v>10819</v>
      </c>
      <c r="B147" s="428" t="s">
        <v>10780</v>
      </c>
      <c r="C147" t="s">
        <v>9230</v>
      </c>
      <c r="D147">
        <v>1</v>
      </c>
      <c r="E147" t="s">
        <v>9231</v>
      </c>
      <c r="F147">
        <v>20261</v>
      </c>
      <c r="G147" t="s">
        <v>9325</v>
      </c>
      <c r="H147" t="s">
        <v>9443</v>
      </c>
      <c r="I147" t="s">
        <v>43</v>
      </c>
      <c r="J147" t="s">
        <v>9498</v>
      </c>
      <c r="K147" t="s">
        <v>2619</v>
      </c>
      <c r="L147" t="s">
        <v>9501</v>
      </c>
      <c r="M147" t="s">
        <v>9502</v>
      </c>
    </row>
    <row r="148" spans="1:13">
      <c r="B148" s="428" t="s">
        <v>10780</v>
      </c>
      <c r="C148" t="s">
        <v>9230</v>
      </c>
      <c r="D148">
        <v>1</v>
      </c>
      <c r="E148" t="s">
        <v>9231</v>
      </c>
      <c r="F148">
        <v>20261</v>
      </c>
      <c r="G148" t="s">
        <v>9325</v>
      </c>
      <c r="H148" t="s">
        <v>9443</v>
      </c>
      <c r="I148" t="s">
        <v>43</v>
      </c>
      <c r="J148" t="s">
        <v>9498</v>
      </c>
      <c r="K148" t="s">
        <v>2619</v>
      </c>
      <c r="L148" t="s">
        <v>9503</v>
      </c>
      <c r="M148" t="s">
        <v>9504</v>
      </c>
    </row>
    <row r="149" spans="1:13">
      <c r="A149" t="s">
        <v>10821</v>
      </c>
      <c r="B149" s="428" t="s">
        <v>10780</v>
      </c>
      <c r="C149" t="s">
        <v>9230</v>
      </c>
      <c r="D149">
        <v>1</v>
      </c>
      <c r="E149" t="s">
        <v>9231</v>
      </c>
      <c r="F149">
        <v>20158</v>
      </c>
      <c r="G149" t="s">
        <v>9255</v>
      </c>
      <c r="H149" t="s">
        <v>9443</v>
      </c>
      <c r="I149" t="s">
        <v>43</v>
      </c>
      <c r="J149" t="s">
        <v>9505</v>
      </c>
      <c r="K149" t="s">
        <v>9506</v>
      </c>
      <c r="L149" t="s">
        <v>9507</v>
      </c>
      <c r="M149" t="s">
        <v>9500</v>
      </c>
    </row>
    <row r="150" spans="1:13">
      <c r="A150" t="s">
        <v>10822</v>
      </c>
      <c r="B150" s="428" t="s">
        <v>10780</v>
      </c>
      <c r="C150" t="s">
        <v>9230</v>
      </c>
      <c r="D150">
        <v>1</v>
      </c>
      <c r="E150" t="s">
        <v>9231</v>
      </c>
      <c r="F150">
        <v>20158</v>
      </c>
      <c r="G150" t="s">
        <v>9255</v>
      </c>
      <c r="H150" t="s">
        <v>9443</v>
      </c>
      <c r="I150" t="s">
        <v>43</v>
      </c>
      <c r="J150" t="s">
        <v>9505</v>
      </c>
      <c r="K150" t="s">
        <v>9506</v>
      </c>
      <c r="L150" t="s">
        <v>9508</v>
      </c>
      <c r="M150" t="s">
        <v>9509</v>
      </c>
    </row>
    <row r="151" spans="1:13">
      <c r="B151" s="428" t="s">
        <v>10780</v>
      </c>
      <c r="C151" t="s">
        <v>9230</v>
      </c>
      <c r="D151">
        <v>1</v>
      </c>
      <c r="E151" t="s">
        <v>9231</v>
      </c>
      <c r="F151">
        <v>20158</v>
      </c>
      <c r="G151" t="s">
        <v>9255</v>
      </c>
      <c r="H151" t="s">
        <v>9443</v>
      </c>
      <c r="I151" t="s">
        <v>43</v>
      </c>
      <c r="J151" t="s">
        <v>9505</v>
      </c>
      <c r="K151" t="s">
        <v>9506</v>
      </c>
      <c r="L151" t="s">
        <v>9510</v>
      </c>
      <c r="M151" t="s">
        <v>9511</v>
      </c>
    </row>
    <row r="152" spans="1:13">
      <c r="A152" t="s">
        <v>10823</v>
      </c>
      <c r="B152" s="428" t="s">
        <v>10780</v>
      </c>
      <c r="C152" t="s">
        <v>9230</v>
      </c>
      <c r="D152">
        <v>1</v>
      </c>
      <c r="E152" t="s">
        <v>9231</v>
      </c>
      <c r="F152">
        <v>20261</v>
      </c>
      <c r="G152" t="s">
        <v>9325</v>
      </c>
      <c r="H152" t="s">
        <v>9443</v>
      </c>
      <c r="I152" t="s">
        <v>43</v>
      </c>
      <c r="J152" t="s">
        <v>9512</v>
      </c>
      <c r="K152" t="s">
        <v>9513</v>
      </c>
      <c r="L152" t="s">
        <v>9514</v>
      </c>
      <c r="M152" t="s">
        <v>9515</v>
      </c>
    </row>
    <row r="153" spans="1:13">
      <c r="A153" t="s">
        <v>10824</v>
      </c>
      <c r="B153" s="428" t="s">
        <v>10780</v>
      </c>
      <c r="C153" t="s">
        <v>9230</v>
      </c>
      <c r="D153">
        <v>1</v>
      </c>
      <c r="E153" t="s">
        <v>9231</v>
      </c>
      <c r="F153">
        <v>20261</v>
      </c>
      <c r="G153" t="s">
        <v>9325</v>
      </c>
      <c r="H153" t="s">
        <v>9443</v>
      </c>
      <c r="I153" t="s">
        <v>43</v>
      </c>
      <c r="J153" t="s">
        <v>9512</v>
      </c>
      <c r="K153" t="s">
        <v>9513</v>
      </c>
      <c r="L153" t="s">
        <v>9516</v>
      </c>
      <c r="M153" t="s">
        <v>9517</v>
      </c>
    </row>
    <row r="154" spans="1:13">
      <c r="B154" s="428" t="s">
        <v>10780</v>
      </c>
      <c r="C154" t="s">
        <v>9230</v>
      </c>
      <c r="D154">
        <v>1</v>
      </c>
      <c r="E154" t="s">
        <v>9231</v>
      </c>
      <c r="F154">
        <v>20159</v>
      </c>
      <c r="G154" t="s">
        <v>9279</v>
      </c>
      <c r="H154" t="s">
        <v>9443</v>
      </c>
      <c r="I154" t="s">
        <v>43</v>
      </c>
      <c r="J154" t="s">
        <v>9512</v>
      </c>
      <c r="K154" t="s">
        <v>9513</v>
      </c>
      <c r="L154" t="s">
        <v>9518</v>
      </c>
      <c r="M154" t="s">
        <v>6878</v>
      </c>
    </row>
    <row r="155" spans="1:13">
      <c r="B155" s="428" t="s">
        <v>10780</v>
      </c>
      <c r="C155" t="s">
        <v>9230</v>
      </c>
      <c r="D155">
        <v>1</v>
      </c>
      <c r="E155" t="s">
        <v>9231</v>
      </c>
      <c r="F155">
        <v>20158</v>
      </c>
      <c r="G155" t="s">
        <v>9255</v>
      </c>
      <c r="H155" t="s">
        <v>9443</v>
      </c>
      <c r="I155" t="s">
        <v>43</v>
      </c>
      <c r="J155" t="s">
        <v>9512</v>
      </c>
      <c r="K155" t="s">
        <v>9513</v>
      </c>
      <c r="L155" t="s">
        <v>9519</v>
      </c>
      <c r="M155" t="s">
        <v>9520</v>
      </c>
    </row>
    <row r="156" spans="1:13">
      <c r="A156" t="s">
        <v>10828</v>
      </c>
      <c r="B156" s="428" t="s">
        <v>10780</v>
      </c>
      <c r="C156" t="s">
        <v>9230</v>
      </c>
      <c r="D156">
        <v>1</v>
      </c>
      <c r="E156" t="s">
        <v>9231</v>
      </c>
      <c r="F156">
        <v>20261</v>
      </c>
      <c r="G156" t="s">
        <v>9325</v>
      </c>
      <c r="H156" t="s">
        <v>9443</v>
      </c>
      <c r="I156" t="s">
        <v>43</v>
      </c>
      <c r="J156" t="s">
        <v>9512</v>
      </c>
      <c r="K156" t="s">
        <v>9513</v>
      </c>
      <c r="L156" t="s">
        <v>9521</v>
      </c>
      <c r="M156" t="s">
        <v>9522</v>
      </c>
    </row>
    <row r="157" spans="1:13">
      <c r="A157" t="s">
        <v>10829</v>
      </c>
      <c r="B157" s="428" t="s">
        <v>10780</v>
      </c>
      <c r="C157" t="s">
        <v>9230</v>
      </c>
      <c r="D157">
        <v>1</v>
      </c>
      <c r="E157" t="s">
        <v>9231</v>
      </c>
      <c r="F157">
        <v>20261</v>
      </c>
      <c r="G157" t="s">
        <v>9325</v>
      </c>
      <c r="H157" t="s">
        <v>9443</v>
      </c>
      <c r="I157" t="s">
        <v>43</v>
      </c>
      <c r="J157" t="s">
        <v>9512</v>
      </c>
      <c r="K157" t="s">
        <v>9513</v>
      </c>
      <c r="L157" t="s">
        <v>9523</v>
      </c>
      <c r="M157" t="s">
        <v>9524</v>
      </c>
    </row>
    <row r="158" spans="1:13">
      <c r="A158" t="s">
        <v>10827</v>
      </c>
      <c r="B158" s="428" t="s">
        <v>10780</v>
      </c>
      <c r="C158" t="s">
        <v>9230</v>
      </c>
      <c r="D158">
        <v>1</v>
      </c>
      <c r="E158" t="s">
        <v>9231</v>
      </c>
      <c r="F158">
        <v>20159</v>
      </c>
      <c r="G158" t="s">
        <v>9279</v>
      </c>
      <c r="H158" t="s">
        <v>9443</v>
      </c>
      <c r="I158" t="s">
        <v>43</v>
      </c>
      <c r="J158" t="s">
        <v>9512</v>
      </c>
      <c r="K158" t="s">
        <v>9513</v>
      </c>
      <c r="L158" t="s">
        <v>9525</v>
      </c>
      <c r="M158" t="s">
        <v>9526</v>
      </c>
    </row>
    <row r="159" spans="1:13">
      <c r="A159" t="s">
        <v>10826</v>
      </c>
      <c r="B159" s="428" t="s">
        <v>10780</v>
      </c>
      <c r="C159" t="s">
        <v>9230</v>
      </c>
      <c r="D159">
        <v>1</v>
      </c>
      <c r="E159" t="s">
        <v>9231</v>
      </c>
      <c r="F159">
        <v>20261</v>
      </c>
      <c r="G159" t="s">
        <v>9325</v>
      </c>
      <c r="H159" t="s">
        <v>9443</v>
      </c>
      <c r="I159" t="s">
        <v>43</v>
      </c>
      <c r="J159" t="s">
        <v>9512</v>
      </c>
      <c r="K159" t="s">
        <v>9513</v>
      </c>
      <c r="L159" t="s">
        <v>9527</v>
      </c>
      <c r="M159" t="s">
        <v>9528</v>
      </c>
    </row>
    <row r="160" spans="1:13">
      <c r="A160" t="s">
        <v>10825</v>
      </c>
      <c r="B160" s="428" t="s">
        <v>10780</v>
      </c>
      <c r="C160" t="s">
        <v>9230</v>
      </c>
      <c r="D160">
        <v>1</v>
      </c>
      <c r="E160" t="s">
        <v>9231</v>
      </c>
      <c r="F160">
        <v>20261</v>
      </c>
      <c r="G160" t="s">
        <v>9325</v>
      </c>
      <c r="H160" t="s">
        <v>9443</v>
      </c>
      <c r="I160" t="s">
        <v>43</v>
      </c>
      <c r="J160" t="s">
        <v>9512</v>
      </c>
      <c r="K160" t="s">
        <v>9513</v>
      </c>
      <c r="L160" t="s">
        <v>9529</v>
      </c>
      <c r="M160" t="s">
        <v>9502</v>
      </c>
    </row>
    <row r="161" spans="1:13">
      <c r="A161" t="s">
        <v>10830</v>
      </c>
      <c r="B161" s="428" t="s">
        <v>10780</v>
      </c>
      <c r="C161" t="s">
        <v>9230</v>
      </c>
      <c r="D161">
        <v>1</v>
      </c>
      <c r="E161" t="s">
        <v>9231</v>
      </c>
      <c r="F161">
        <v>20261</v>
      </c>
      <c r="G161" t="s">
        <v>9325</v>
      </c>
      <c r="H161" t="s">
        <v>9443</v>
      </c>
      <c r="I161" t="s">
        <v>43</v>
      </c>
      <c r="J161" t="s">
        <v>9530</v>
      </c>
      <c r="K161" t="s">
        <v>9531</v>
      </c>
      <c r="L161" t="s">
        <v>9532</v>
      </c>
      <c r="M161" t="s">
        <v>9515</v>
      </c>
    </row>
    <row r="162" spans="1:13">
      <c r="A162" t="s">
        <v>1872</v>
      </c>
      <c r="B162" s="428" t="s">
        <v>10780</v>
      </c>
      <c r="C162" t="s">
        <v>9230</v>
      </c>
      <c r="D162">
        <v>1</v>
      </c>
      <c r="E162" t="s">
        <v>9231</v>
      </c>
      <c r="F162">
        <v>20261</v>
      </c>
      <c r="G162" t="s">
        <v>9325</v>
      </c>
      <c r="H162" t="s">
        <v>9443</v>
      </c>
      <c r="I162" t="s">
        <v>43</v>
      </c>
      <c r="J162" t="s">
        <v>9530</v>
      </c>
      <c r="K162" t="s">
        <v>9531</v>
      </c>
      <c r="L162" t="s">
        <v>9533</v>
      </c>
      <c r="M162" t="s">
        <v>9526</v>
      </c>
    </row>
    <row r="163" spans="1:13">
      <c r="B163" s="428" t="s">
        <v>10780</v>
      </c>
      <c r="C163" t="s">
        <v>9230</v>
      </c>
      <c r="D163">
        <v>1</v>
      </c>
      <c r="E163" t="s">
        <v>9231</v>
      </c>
      <c r="F163">
        <v>20261</v>
      </c>
      <c r="G163" t="s">
        <v>9325</v>
      </c>
      <c r="H163" t="s">
        <v>9443</v>
      </c>
      <c r="I163" t="s">
        <v>43</v>
      </c>
      <c r="J163" t="s">
        <v>9530</v>
      </c>
      <c r="K163" t="s">
        <v>9531</v>
      </c>
      <c r="L163" t="s">
        <v>9534</v>
      </c>
      <c r="M163" t="s">
        <v>9535</v>
      </c>
    </row>
    <row r="164" spans="1:13">
      <c r="A164" t="s">
        <v>10831</v>
      </c>
      <c r="B164" s="428" t="s">
        <v>10780</v>
      </c>
      <c r="C164" t="s">
        <v>9230</v>
      </c>
      <c r="D164">
        <v>1</v>
      </c>
      <c r="E164" t="s">
        <v>9231</v>
      </c>
      <c r="F164">
        <v>20261</v>
      </c>
      <c r="G164" t="s">
        <v>9325</v>
      </c>
      <c r="H164" t="s">
        <v>9443</v>
      </c>
      <c r="I164" t="s">
        <v>43</v>
      </c>
      <c r="J164" t="s">
        <v>9530</v>
      </c>
      <c r="K164" t="s">
        <v>9531</v>
      </c>
      <c r="L164" t="s">
        <v>9536</v>
      </c>
      <c r="M164" t="s">
        <v>9537</v>
      </c>
    </row>
    <row r="165" spans="1:13">
      <c r="A165" t="s">
        <v>10833</v>
      </c>
      <c r="B165" s="428" t="s">
        <v>10780</v>
      </c>
      <c r="C165" t="s">
        <v>9230</v>
      </c>
      <c r="D165">
        <v>1</v>
      </c>
      <c r="E165" t="s">
        <v>9231</v>
      </c>
      <c r="F165">
        <v>20159</v>
      </c>
      <c r="G165" t="s">
        <v>9279</v>
      </c>
      <c r="H165" t="s">
        <v>9443</v>
      </c>
      <c r="I165" t="s">
        <v>43</v>
      </c>
      <c r="J165" t="s">
        <v>9530</v>
      </c>
      <c r="K165" t="s">
        <v>9531</v>
      </c>
      <c r="L165" t="s">
        <v>9538</v>
      </c>
      <c r="M165" t="s">
        <v>6878</v>
      </c>
    </row>
    <row r="166" spans="1:13">
      <c r="A166" t="s">
        <v>10832</v>
      </c>
      <c r="B166" s="428" t="s">
        <v>10780</v>
      </c>
      <c r="C166" t="s">
        <v>9230</v>
      </c>
      <c r="D166">
        <v>1</v>
      </c>
      <c r="E166" t="s">
        <v>9231</v>
      </c>
      <c r="F166">
        <v>20158</v>
      </c>
      <c r="G166" t="s">
        <v>9255</v>
      </c>
      <c r="H166" t="s">
        <v>9443</v>
      </c>
      <c r="I166" t="s">
        <v>43</v>
      </c>
      <c r="J166" t="s">
        <v>9530</v>
      </c>
      <c r="K166" t="s">
        <v>9531</v>
      </c>
      <c r="L166" t="s">
        <v>9539</v>
      </c>
      <c r="M166" t="s">
        <v>9502</v>
      </c>
    </row>
    <row r="167" spans="1:13">
      <c r="B167" s="428" t="s">
        <v>10780</v>
      </c>
      <c r="C167" t="s">
        <v>9230</v>
      </c>
      <c r="D167">
        <v>1</v>
      </c>
      <c r="E167" t="s">
        <v>9231</v>
      </c>
      <c r="F167">
        <v>20158</v>
      </c>
      <c r="G167" t="s">
        <v>9255</v>
      </c>
      <c r="H167" t="s">
        <v>9443</v>
      </c>
      <c r="I167" t="s">
        <v>43</v>
      </c>
      <c r="J167" t="s">
        <v>9530</v>
      </c>
      <c r="K167" t="s">
        <v>9531</v>
      </c>
      <c r="L167" t="s">
        <v>9540</v>
      </c>
      <c r="M167" t="s">
        <v>9541</v>
      </c>
    </row>
    <row r="168" spans="1:13">
      <c r="B168" s="428" t="s">
        <v>10780</v>
      </c>
      <c r="C168" t="s">
        <v>9230</v>
      </c>
      <c r="D168">
        <v>1</v>
      </c>
      <c r="E168" t="s">
        <v>9231</v>
      </c>
      <c r="F168">
        <v>20158</v>
      </c>
      <c r="G168" t="s">
        <v>9255</v>
      </c>
      <c r="H168" t="s">
        <v>9443</v>
      </c>
      <c r="I168" t="s">
        <v>43</v>
      </c>
      <c r="J168" t="s">
        <v>9530</v>
      </c>
      <c r="K168" t="s">
        <v>9531</v>
      </c>
      <c r="L168" t="s">
        <v>9542</v>
      </c>
      <c r="M168" t="s">
        <v>9543</v>
      </c>
    </row>
    <row r="169" spans="1:13">
      <c r="B169" s="428" t="s">
        <v>10780</v>
      </c>
      <c r="C169" t="s">
        <v>9230</v>
      </c>
      <c r="D169">
        <v>1</v>
      </c>
      <c r="E169" t="s">
        <v>9231</v>
      </c>
      <c r="F169">
        <v>20158</v>
      </c>
      <c r="G169" t="s">
        <v>9255</v>
      </c>
      <c r="H169" t="s">
        <v>9443</v>
      </c>
      <c r="I169" t="s">
        <v>43</v>
      </c>
      <c r="J169" t="s">
        <v>9530</v>
      </c>
      <c r="K169" t="s">
        <v>9531</v>
      </c>
      <c r="L169" t="s">
        <v>9544</v>
      </c>
      <c r="M169" t="s">
        <v>9500</v>
      </c>
    </row>
    <row r="170" spans="1:13">
      <c r="B170" s="428" t="s">
        <v>10780</v>
      </c>
      <c r="C170" t="s">
        <v>9230</v>
      </c>
      <c r="D170">
        <v>1</v>
      </c>
      <c r="E170" t="s">
        <v>9231</v>
      </c>
      <c r="F170">
        <v>20261</v>
      </c>
      <c r="G170" t="s">
        <v>9325</v>
      </c>
      <c r="H170" t="s">
        <v>9443</v>
      </c>
      <c r="I170" t="s">
        <v>43</v>
      </c>
      <c r="J170" t="s">
        <v>9545</v>
      </c>
      <c r="K170" t="s">
        <v>2705</v>
      </c>
      <c r="L170" t="s">
        <v>9546</v>
      </c>
      <c r="M170" t="s">
        <v>9547</v>
      </c>
    </row>
    <row r="171" spans="1:13">
      <c r="A171" t="s">
        <v>1888</v>
      </c>
      <c r="B171" s="428" t="s">
        <v>10780</v>
      </c>
      <c r="C171" t="s">
        <v>9230</v>
      </c>
      <c r="D171">
        <v>1</v>
      </c>
      <c r="E171" t="s">
        <v>9231</v>
      </c>
      <c r="F171">
        <v>20261</v>
      </c>
      <c r="G171" t="s">
        <v>9325</v>
      </c>
      <c r="H171" t="s">
        <v>9443</v>
      </c>
      <c r="I171" t="s">
        <v>43</v>
      </c>
      <c r="J171" t="s">
        <v>9545</v>
      </c>
      <c r="K171" t="s">
        <v>2705</v>
      </c>
      <c r="L171" t="s">
        <v>9548</v>
      </c>
      <c r="M171" t="s">
        <v>9549</v>
      </c>
    </row>
    <row r="172" spans="1:13">
      <c r="A172" t="s">
        <v>10834</v>
      </c>
      <c r="B172" s="428" t="s">
        <v>10780</v>
      </c>
      <c r="C172" t="s">
        <v>9230</v>
      </c>
      <c r="D172">
        <v>1</v>
      </c>
      <c r="E172" t="s">
        <v>9231</v>
      </c>
      <c r="F172">
        <v>20261</v>
      </c>
      <c r="G172" t="s">
        <v>9325</v>
      </c>
      <c r="H172" t="s">
        <v>9443</v>
      </c>
      <c r="I172" t="s">
        <v>43</v>
      </c>
      <c r="J172" t="s">
        <v>9545</v>
      </c>
      <c r="K172" t="s">
        <v>2705</v>
      </c>
      <c r="L172" t="s">
        <v>9550</v>
      </c>
      <c r="M172" t="s">
        <v>9551</v>
      </c>
    </row>
    <row r="173" spans="1:13">
      <c r="A173" t="s">
        <v>10835</v>
      </c>
      <c r="B173" s="428" t="s">
        <v>10780</v>
      </c>
      <c r="C173" t="s">
        <v>9230</v>
      </c>
      <c r="D173">
        <v>1</v>
      </c>
      <c r="E173" t="s">
        <v>9231</v>
      </c>
      <c r="F173">
        <v>20159</v>
      </c>
      <c r="G173" t="s">
        <v>9279</v>
      </c>
      <c r="H173" t="s">
        <v>9443</v>
      </c>
      <c r="I173" t="s">
        <v>43</v>
      </c>
      <c r="J173" t="s">
        <v>9545</v>
      </c>
      <c r="K173" t="s">
        <v>2705</v>
      </c>
      <c r="L173" t="s">
        <v>9552</v>
      </c>
      <c r="M173" t="s">
        <v>9553</v>
      </c>
    </row>
    <row r="174" spans="1:13">
      <c r="A174" t="s">
        <v>10837</v>
      </c>
      <c r="B174" s="428" t="s">
        <v>10780</v>
      </c>
      <c r="C174" t="s">
        <v>9230</v>
      </c>
      <c r="D174">
        <v>1</v>
      </c>
      <c r="E174" t="s">
        <v>9231</v>
      </c>
      <c r="F174">
        <v>20261</v>
      </c>
      <c r="G174" t="s">
        <v>9325</v>
      </c>
      <c r="H174" t="s">
        <v>9443</v>
      </c>
      <c r="I174" t="s">
        <v>43</v>
      </c>
      <c r="J174" t="s">
        <v>9545</v>
      </c>
      <c r="K174" t="s">
        <v>2705</v>
      </c>
      <c r="L174" t="s">
        <v>9554</v>
      </c>
      <c r="M174" t="s">
        <v>9555</v>
      </c>
    </row>
    <row r="175" spans="1:13">
      <c r="A175" t="s">
        <v>10840</v>
      </c>
      <c r="B175" s="428" t="s">
        <v>10780</v>
      </c>
      <c r="C175" t="s">
        <v>9230</v>
      </c>
      <c r="D175">
        <v>1</v>
      </c>
      <c r="E175" t="s">
        <v>9231</v>
      </c>
      <c r="F175">
        <v>20261</v>
      </c>
      <c r="G175" t="s">
        <v>9325</v>
      </c>
      <c r="H175" t="s">
        <v>9443</v>
      </c>
      <c r="I175" t="s">
        <v>43</v>
      </c>
      <c r="J175" t="s">
        <v>9545</v>
      </c>
      <c r="K175" t="s">
        <v>2705</v>
      </c>
      <c r="L175" t="s">
        <v>9556</v>
      </c>
      <c r="M175" t="s">
        <v>9557</v>
      </c>
    </row>
    <row r="176" spans="1:13">
      <c r="A176" t="s">
        <v>10838</v>
      </c>
      <c r="B176" s="428" t="s">
        <v>10780</v>
      </c>
      <c r="C176" t="s">
        <v>9230</v>
      </c>
      <c r="D176">
        <v>1</v>
      </c>
      <c r="E176" t="s">
        <v>9231</v>
      </c>
      <c r="F176">
        <v>20261</v>
      </c>
      <c r="G176" t="s">
        <v>9325</v>
      </c>
      <c r="H176" t="s">
        <v>9443</v>
      </c>
      <c r="I176" t="s">
        <v>43</v>
      </c>
      <c r="J176" t="s">
        <v>9545</v>
      </c>
      <c r="K176" t="s">
        <v>2705</v>
      </c>
      <c r="L176" t="s">
        <v>9558</v>
      </c>
      <c r="M176" t="s">
        <v>9559</v>
      </c>
    </row>
    <row r="177" spans="1:13">
      <c r="A177" t="s">
        <v>10836</v>
      </c>
      <c r="B177" s="428" t="s">
        <v>10780</v>
      </c>
      <c r="C177" t="s">
        <v>9230</v>
      </c>
      <c r="D177">
        <v>1</v>
      </c>
      <c r="E177" t="s">
        <v>9231</v>
      </c>
      <c r="F177">
        <v>20261</v>
      </c>
      <c r="G177" t="s">
        <v>9325</v>
      </c>
      <c r="H177" t="s">
        <v>9443</v>
      </c>
      <c r="I177" t="s">
        <v>43</v>
      </c>
      <c r="J177" t="s">
        <v>9545</v>
      </c>
      <c r="K177" t="s">
        <v>2705</v>
      </c>
      <c r="L177" t="s">
        <v>9560</v>
      </c>
      <c r="M177" t="s">
        <v>9561</v>
      </c>
    </row>
    <row r="178" spans="1:13">
      <c r="B178" s="428" t="s">
        <v>10780</v>
      </c>
      <c r="C178" t="s">
        <v>9230</v>
      </c>
      <c r="D178">
        <v>1</v>
      </c>
      <c r="E178" t="s">
        <v>9231</v>
      </c>
      <c r="F178">
        <v>20261</v>
      </c>
      <c r="G178" t="s">
        <v>9325</v>
      </c>
      <c r="H178" t="s">
        <v>9443</v>
      </c>
      <c r="I178" t="s">
        <v>43</v>
      </c>
      <c r="J178" t="s">
        <v>9545</v>
      </c>
      <c r="K178" t="s">
        <v>2705</v>
      </c>
      <c r="L178" t="s">
        <v>9562</v>
      </c>
      <c r="M178" t="s">
        <v>9563</v>
      </c>
    </row>
    <row r="179" spans="1:13">
      <c r="A179" t="s">
        <v>10839</v>
      </c>
      <c r="B179" s="428" t="s">
        <v>10780</v>
      </c>
      <c r="C179" t="s">
        <v>9230</v>
      </c>
      <c r="D179">
        <v>1</v>
      </c>
      <c r="E179" t="s">
        <v>9231</v>
      </c>
      <c r="F179">
        <v>20159</v>
      </c>
      <c r="G179" t="s">
        <v>9279</v>
      </c>
      <c r="H179" t="s">
        <v>9443</v>
      </c>
      <c r="I179" t="s">
        <v>43</v>
      </c>
      <c r="J179" t="s">
        <v>9545</v>
      </c>
      <c r="K179" t="s">
        <v>2705</v>
      </c>
      <c r="L179" t="s">
        <v>9564</v>
      </c>
      <c r="M179" t="s">
        <v>9565</v>
      </c>
    </row>
    <row r="180" spans="1:13">
      <c r="B180" s="428" t="s">
        <v>10780</v>
      </c>
      <c r="C180" t="s">
        <v>9230</v>
      </c>
      <c r="D180">
        <v>1</v>
      </c>
      <c r="E180" t="s">
        <v>9231</v>
      </c>
      <c r="F180">
        <v>20261</v>
      </c>
      <c r="G180" t="s">
        <v>9325</v>
      </c>
      <c r="H180" t="s">
        <v>9443</v>
      </c>
      <c r="I180" t="s">
        <v>43</v>
      </c>
      <c r="J180" t="s">
        <v>9545</v>
      </c>
      <c r="K180" t="s">
        <v>2705</v>
      </c>
      <c r="L180" t="s">
        <v>9566</v>
      </c>
      <c r="M180" t="s">
        <v>9567</v>
      </c>
    </row>
    <row r="181" spans="1:13">
      <c r="B181" s="428" t="s">
        <v>10780</v>
      </c>
      <c r="C181" t="s">
        <v>9230</v>
      </c>
      <c r="D181">
        <v>1</v>
      </c>
      <c r="E181" t="s">
        <v>9231</v>
      </c>
      <c r="F181">
        <v>20261</v>
      </c>
      <c r="G181" t="s">
        <v>9325</v>
      </c>
      <c r="H181" t="s">
        <v>9443</v>
      </c>
      <c r="I181" t="s">
        <v>43</v>
      </c>
      <c r="J181" t="s">
        <v>9568</v>
      </c>
      <c r="K181" t="s">
        <v>9569</v>
      </c>
      <c r="L181" t="s">
        <v>9570</v>
      </c>
      <c r="M181" t="s">
        <v>9571</v>
      </c>
    </row>
    <row r="182" spans="1:13">
      <c r="B182" s="428" t="s">
        <v>10780</v>
      </c>
      <c r="C182" t="s">
        <v>9230</v>
      </c>
      <c r="D182">
        <v>1</v>
      </c>
      <c r="E182" t="s">
        <v>9231</v>
      </c>
      <c r="F182">
        <v>20261</v>
      </c>
      <c r="G182" t="s">
        <v>9325</v>
      </c>
      <c r="H182" t="s">
        <v>9443</v>
      </c>
      <c r="I182" t="s">
        <v>43</v>
      </c>
      <c r="J182" t="s">
        <v>9568</v>
      </c>
      <c r="K182" t="s">
        <v>9569</v>
      </c>
      <c r="L182" t="s">
        <v>9572</v>
      </c>
      <c r="M182" t="s">
        <v>9573</v>
      </c>
    </row>
    <row r="183" spans="1:13">
      <c r="A183" t="s">
        <v>1904</v>
      </c>
      <c r="B183" s="428" t="s">
        <v>10780</v>
      </c>
      <c r="C183" t="s">
        <v>9230</v>
      </c>
      <c r="D183">
        <v>1</v>
      </c>
      <c r="E183" t="s">
        <v>9231</v>
      </c>
      <c r="F183">
        <v>20261</v>
      </c>
      <c r="G183" t="s">
        <v>9325</v>
      </c>
      <c r="H183" t="s">
        <v>9443</v>
      </c>
      <c r="I183" t="s">
        <v>43</v>
      </c>
      <c r="J183" t="s">
        <v>9568</v>
      </c>
      <c r="K183" t="s">
        <v>9569</v>
      </c>
      <c r="L183" t="s">
        <v>9574</v>
      </c>
      <c r="M183" t="s">
        <v>6878</v>
      </c>
    </row>
    <row r="184" spans="1:13">
      <c r="B184" s="428" t="s">
        <v>10780</v>
      </c>
      <c r="C184" t="s">
        <v>9230</v>
      </c>
      <c r="D184">
        <v>1</v>
      </c>
      <c r="E184" t="s">
        <v>9231</v>
      </c>
      <c r="F184">
        <v>20261</v>
      </c>
      <c r="G184" t="s">
        <v>9325</v>
      </c>
      <c r="H184" t="s">
        <v>9443</v>
      </c>
      <c r="I184" t="s">
        <v>43</v>
      </c>
      <c r="J184" t="s">
        <v>9568</v>
      </c>
      <c r="K184" t="s">
        <v>9569</v>
      </c>
      <c r="L184" t="s">
        <v>9575</v>
      </c>
      <c r="M184" t="s">
        <v>9576</v>
      </c>
    </row>
    <row r="185" spans="1:13">
      <c r="B185" s="428" t="s">
        <v>10780</v>
      </c>
      <c r="C185" t="s">
        <v>9230</v>
      </c>
      <c r="D185">
        <v>1</v>
      </c>
      <c r="E185" t="s">
        <v>9231</v>
      </c>
      <c r="F185">
        <v>20159</v>
      </c>
      <c r="G185" t="s">
        <v>9279</v>
      </c>
      <c r="H185" t="s">
        <v>9443</v>
      </c>
      <c r="I185" t="s">
        <v>43</v>
      </c>
      <c r="J185" t="s">
        <v>9568</v>
      </c>
      <c r="K185" t="s">
        <v>9569</v>
      </c>
      <c r="L185" t="s">
        <v>9577</v>
      </c>
      <c r="M185" t="s">
        <v>9553</v>
      </c>
    </row>
    <row r="186" spans="1:13">
      <c r="A186" t="s">
        <v>10842</v>
      </c>
      <c r="B186" s="428" t="s">
        <v>10780</v>
      </c>
      <c r="C186" t="s">
        <v>9230</v>
      </c>
      <c r="D186">
        <v>1</v>
      </c>
      <c r="E186" t="s">
        <v>9231</v>
      </c>
      <c r="F186">
        <v>20261</v>
      </c>
      <c r="G186" t="s">
        <v>9325</v>
      </c>
      <c r="H186" t="s">
        <v>9443</v>
      </c>
      <c r="I186" t="s">
        <v>43</v>
      </c>
      <c r="J186" t="s">
        <v>9568</v>
      </c>
      <c r="K186" t="s">
        <v>9569</v>
      </c>
      <c r="L186" t="s">
        <v>9578</v>
      </c>
      <c r="M186" t="s">
        <v>9555</v>
      </c>
    </row>
    <row r="187" spans="1:13">
      <c r="A187" t="s">
        <v>10841</v>
      </c>
      <c r="B187" s="428" t="s">
        <v>10780</v>
      </c>
      <c r="C187" t="s">
        <v>9230</v>
      </c>
      <c r="D187">
        <v>1</v>
      </c>
      <c r="E187" t="s">
        <v>9231</v>
      </c>
      <c r="F187">
        <v>20261</v>
      </c>
      <c r="G187" t="s">
        <v>9325</v>
      </c>
      <c r="H187" t="s">
        <v>9443</v>
      </c>
      <c r="I187" t="s">
        <v>43</v>
      </c>
      <c r="J187" t="s">
        <v>9568</v>
      </c>
      <c r="K187" t="s">
        <v>9569</v>
      </c>
      <c r="L187" t="s">
        <v>9579</v>
      </c>
      <c r="M187" t="s">
        <v>9580</v>
      </c>
    </row>
    <row r="188" spans="1:13">
      <c r="A188" t="s">
        <v>10843</v>
      </c>
      <c r="B188" s="428" t="s">
        <v>10780</v>
      </c>
      <c r="C188" t="s">
        <v>9230</v>
      </c>
      <c r="D188">
        <v>1</v>
      </c>
      <c r="E188" t="s">
        <v>9231</v>
      </c>
      <c r="F188">
        <v>20261</v>
      </c>
      <c r="G188" t="s">
        <v>9325</v>
      </c>
      <c r="H188" t="s">
        <v>9443</v>
      </c>
      <c r="I188" t="s">
        <v>43</v>
      </c>
      <c r="J188" t="s">
        <v>9568</v>
      </c>
      <c r="K188" t="s">
        <v>9569</v>
      </c>
      <c r="L188" t="s">
        <v>9581</v>
      </c>
      <c r="M188" t="s">
        <v>9559</v>
      </c>
    </row>
    <row r="189" spans="1:13">
      <c r="B189" s="428" t="s">
        <v>10780</v>
      </c>
      <c r="C189" t="s">
        <v>9230</v>
      </c>
      <c r="D189">
        <v>1</v>
      </c>
      <c r="E189" t="s">
        <v>9231</v>
      </c>
      <c r="F189">
        <v>20261</v>
      </c>
      <c r="G189" t="s">
        <v>9325</v>
      </c>
      <c r="H189" t="s">
        <v>9443</v>
      </c>
      <c r="I189" t="s">
        <v>43</v>
      </c>
      <c r="J189" t="s">
        <v>9568</v>
      </c>
      <c r="K189" t="s">
        <v>9569</v>
      </c>
      <c r="L189" t="s">
        <v>9582</v>
      </c>
      <c r="M189" t="s">
        <v>9583</v>
      </c>
    </row>
    <row r="190" spans="1:13">
      <c r="B190" s="428" t="s">
        <v>10780</v>
      </c>
      <c r="C190" t="s">
        <v>9230</v>
      </c>
      <c r="D190">
        <v>1</v>
      </c>
      <c r="E190" t="s">
        <v>9231</v>
      </c>
      <c r="F190">
        <v>20261</v>
      </c>
      <c r="G190" t="s">
        <v>9325</v>
      </c>
      <c r="H190" t="s">
        <v>9443</v>
      </c>
      <c r="I190" t="s">
        <v>43</v>
      </c>
      <c r="J190" t="s">
        <v>9568</v>
      </c>
      <c r="K190" t="s">
        <v>9569</v>
      </c>
      <c r="L190" t="s">
        <v>9584</v>
      </c>
      <c r="M190" t="s">
        <v>9585</v>
      </c>
    </row>
    <row r="191" spans="1:13">
      <c r="B191" s="428" t="s">
        <v>10780</v>
      </c>
      <c r="C191" t="s">
        <v>9230</v>
      </c>
      <c r="D191">
        <v>1</v>
      </c>
      <c r="E191" t="s">
        <v>9231</v>
      </c>
      <c r="F191">
        <v>20261</v>
      </c>
      <c r="G191" t="s">
        <v>9325</v>
      </c>
      <c r="H191" t="s">
        <v>9443</v>
      </c>
      <c r="I191" t="s">
        <v>43</v>
      </c>
      <c r="J191" t="s">
        <v>9568</v>
      </c>
      <c r="K191" t="s">
        <v>9569</v>
      </c>
      <c r="L191" t="s">
        <v>9586</v>
      </c>
      <c r="M191" t="s">
        <v>9587</v>
      </c>
    </row>
    <row r="192" spans="1:13">
      <c r="A192" t="s">
        <v>10851</v>
      </c>
      <c r="B192" s="428" t="s">
        <v>10780</v>
      </c>
      <c r="C192" t="s">
        <v>9230</v>
      </c>
      <c r="D192">
        <v>1</v>
      </c>
      <c r="E192" t="s">
        <v>9231</v>
      </c>
      <c r="F192">
        <v>20261</v>
      </c>
      <c r="G192" t="s">
        <v>9325</v>
      </c>
      <c r="H192" t="s">
        <v>9443</v>
      </c>
      <c r="I192" t="s">
        <v>43</v>
      </c>
      <c r="J192" t="s">
        <v>9588</v>
      </c>
      <c r="K192" t="s">
        <v>9589</v>
      </c>
      <c r="L192" t="s">
        <v>9590</v>
      </c>
      <c r="M192" t="s">
        <v>9591</v>
      </c>
    </row>
    <row r="193" spans="1:13">
      <c r="B193" s="428" t="s">
        <v>10780</v>
      </c>
      <c r="C193" t="s">
        <v>9230</v>
      </c>
      <c r="D193">
        <v>1</v>
      </c>
      <c r="E193" t="s">
        <v>9231</v>
      </c>
      <c r="F193">
        <v>20261</v>
      </c>
      <c r="G193" t="s">
        <v>9325</v>
      </c>
      <c r="H193" t="s">
        <v>9443</v>
      </c>
      <c r="I193" t="s">
        <v>43</v>
      </c>
      <c r="J193" t="s">
        <v>9588</v>
      </c>
      <c r="K193" t="s">
        <v>9589</v>
      </c>
      <c r="L193" t="s">
        <v>9592</v>
      </c>
      <c r="M193" t="s">
        <v>9593</v>
      </c>
    </row>
    <row r="194" spans="1:13">
      <c r="B194" s="428" t="s">
        <v>10780</v>
      </c>
      <c r="C194" t="s">
        <v>9230</v>
      </c>
      <c r="D194">
        <v>1</v>
      </c>
      <c r="E194" t="s">
        <v>9231</v>
      </c>
      <c r="F194">
        <v>20261</v>
      </c>
      <c r="G194" t="s">
        <v>9325</v>
      </c>
      <c r="H194" t="s">
        <v>9443</v>
      </c>
      <c r="I194" t="s">
        <v>43</v>
      </c>
      <c r="J194" t="s">
        <v>9588</v>
      </c>
      <c r="K194" t="s">
        <v>9589</v>
      </c>
      <c r="L194" t="s">
        <v>9594</v>
      </c>
      <c r="M194" t="s">
        <v>9559</v>
      </c>
    </row>
    <row r="195" spans="1:13">
      <c r="B195" s="428" t="s">
        <v>10780</v>
      </c>
      <c r="C195" t="s">
        <v>9230</v>
      </c>
      <c r="D195">
        <v>1</v>
      </c>
      <c r="E195" t="s">
        <v>9231</v>
      </c>
      <c r="F195">
        <v>20261</v>
      </c>
      <c r="G195" t="s">
        <v>9325</v>
      </c>
      <c r="H195" t="s">
        <v>9443</v>
      </c>
      <c r="I195" t="s">
        <v>43</v>
      </c>
      <c r="J195" t="s">
        <v>9588</v>
      </c>
      <c r="K195" t="s">
        <v>9589</v>
      </c>
      <c r="L195" t="s">
        <v>9595</v>
      </c>
      <c r="M195" t="s">
        <v>9596</v>
      </c>
    </row>
    <row r="196" spans="1:13">
      <c r="A196" t="s">
        <v>10844</v>
      </c>
      <c r="B196" s="428" t="s">
        <v>10780</v>
      </c>
      <c r="C196" t="s">
        <v>9230</v>
      </c>
      <c r="D196">
        <v>1</v>
      </c>
      <c r="E196" t="s">
        <v>9231</v>
      </c>
      <c r="F196">
        <v>20261</v>
      </c>
      <c r="G196" t="s">
        <v>9325</v>
      </c>
      <c r="H196" t="s">
        <v>9443</v>
      </c>
      <c r="I196" t="s">
        <v>43</v>
      </c>
      <c r="J196" t="s">
        <v>9588</v>
      </c>
      <c r="K196" t="s">
        <v>9589</v>
      </c>
      <c r="L196" t="s">
        <v>9597</v>
      </c>
      <c r="M196" t="s">
        <v>9598</v>
      </c>
    </row>
    <row r="197" spans="1:13">
      <c r="A197" t="s">
        <v>10845</v>
      </c>
      <c r="B197" s="428" t="s">
        <v>10780</v>
      </c>
      <c r="C197" t="s">
        <v>9230</v>
      </c>
      <c r="D197">
        <v>1</v>
      </c>
      <c r="E197" t="s">
        <v>9231</v>
      </c>
      <c r="F197">
        <v>20261</v>
      </c>
      <c r="G197" t="s">
        <v>9325</v>
      </c>
      <c r="H197" t="s">
        <v>9443</v>
      </c>
      <c r="I197" t="s">
        <v>43</v>
      </c>
      <c r="J197" t="s">
        <v>9588</v>
      </c>
      <c r="K197" t="s">
        <v>9589</v>
      </c>
      <c r="L197" t="s">
        <v>9599</v>
      </c>
      <c r="M197" t="s">
        <v>9600</v>
      </c>
    </row>
    <row r="198" spans="1:13">
      <c r="A198" t="s">
        <v>10846</v>
      </c>
      <c r="B198" s="428" t="s">
        <v>10779</v>
      </c>
      <c r="C198" t="s">
        <v>9230</v>
      </c>
      <c r="D198">
        <v>1</v>
      </c>
      <c r="E198" t="s">
        <v>9231</v>
      </c>
      <c r="F198">
        <v>20261</v>
      </c>
      <c r="G198" t="s">
        <v>9325</v>
      </c>
      <c r="H198" t="s">
        <v>9443</v>
      </c>
      <c r="I198" t="s">
        <v>43</v>
      </c>
      <c r="J198" t="s">
        <v>9588</v>
      </c>
      <c r="K198" t="s">
        <v>9589</v>
      </c>
      <c r="L198" t="s">
        <v>9595</v>
      </c>
      <c r="M198" t="s">
        <v>9596</v>
      </c>
    </row>
    <row r="199" spans="1:13">
      <c r="A199" t="s">
        <v>10847</v>
      </c>
      <c r="B199" s="428" t="s">
        <v>10779</v>
      </c>
      <c r="C199" t="s">
        <v>9230</v>
      </c>
      <c r="D199">
        <v>1</v>
      </c>
      <c r="E199" t="s">
        <v>9231</v>
      </c>
      <c r="F199">
        <v>20261</v>
      </c>
      <c r="G199" t="s">
        <v>9325</v>
      </c>
      <c r="H199" t="s">
        <v>9443</v>
      </c>
      <c r="I199" t="s">
        <v>43</v>
      </c>
      <c r="J199" t="s">
        <v>9588</v>
      </c>
      <c r="K199" t="s">
        <v>9589</v>
      </c>
      <c r="L199" t="s">
        <v>9595</v>
      </c>
      <c r="M199" t="s">
        <v>9596</v>
      </c>
    </row>
    <row r="200" spans="1:13">
      <c r="A200" t="s">
        <v>10850</v>
      </c>
      <c r="B200" s="428" t="s">
        <v>10780</v>
      </c>
      <c r="C200" t="s">
        <v>9230</v>
      </c>
      <c r="D200">
        <v>1</v>
      </c>
      <c r="E200" t="s">
        <v>9231</v>
      </c>
      <c r="F200">
        <v>20261</v>
      </c>
      <c r="G200" t="s">
        <v>9325</v>
      </c>
      <c r="H200" t="s">
        <v>9443</v>
      </c>
      <c r="I200" t="s">
        <v>43</v>
      </c>
      <c r="J200" t="s">
        <v>9588</v>
      </c>
      <c r="K200" t="s">
        <v>9589</v>
      </c>
      <c r="L200" t="s">
        <v>9601</v>
      </c>
      <c r="M200" t="s">
        <v>9602</v>
      </c>
    </row>
    <row r="201" spans="1:13">
      <c r="A201" t="s">
        <v>10848</v>
      </c>
      <c r="B201" s="428" t="s">
        <v>10779</v>
      </c>
      <c r="C201" t="s">
        <v>9230</v>
      </c>
      <c r="D201">
        <v>1</v>
      </c>
      <c r="E201" t="s">
        <v>9231</v>
      </c>
      <c r="F201">
        <v>20261</v>
      </c>
      <c r="G201" t="s">
        <v>9325</v>
      </c>
      <c r="H201" t="s">
        <v>9443</v>
      </c>
      <c r="I201" t="s">
        <v>43</v>
      </c>
      <c r="J201" t="s">
        <v>9588</v>
      </c>
      <c r="K201" t="s">
        <v>9589</v>
      </c>
      <c r="L201" t="s">
        <v>9592</v>
      </c>
      <c r="M201" t="s">
        <v>9593</v>
      </c>
    </row>
    <row r="202" spans="1:13">
      <c r="A202" t="s">
        <v>10849</v>
      </c>
      <c r="B202" s="428" t="s">
        <v>10779</v>
      </c>
      <c r="C202" t="s">
        <v>9230</v>
      </c>
      <c r="D202">
        <v>1</v>
      </c>
      <c r="E202" t="s">
        <v>9231</v>
      </c>
      <c r="F202">
        <v>20261</v>
      </c>
      <c r="G202" t="s">
        <v>9325</v>
      </c>
      <c r="H202" t="s">
        <v>9443</v>
      </c>
      <c r="I202" t="s">
        <v>43</v>
      </c>
      <c r="J202" t="s">
        <v>9588</v>
      </c>
      <c r="K202" t="s">
        <v>9589</v>
      </c>
      <c r="L202" t="s">
        <v>9592</v>
      </c>
      <c r="M202" t="s">
        <v>9593</v>
      </c>
    </row>
    <row r="203" spans="1:13">
      <c r="A203" t="s">
        <v>10852</v>
      </c>
      <c r="B203" s="428" t="s">
        <v>10780</v>
      </c>
      <c r="C203" t="s">
        <v>9230</v>
      </c>
      <c r="D203">
        <v>1</v>
      </c>
      <c r="E203" t="s">
        <v>9231</v>
      </c>
      <c r="F203">
        <v>20261</v>
      </c>
      <c r="G203" t="s">
        <v>9325</v>
      </c>
      <c r="H203" t="s">
        <v>9443</v>
      </c>
      <c r="I203" t="s">
        <v>43</v>
      </c>
      <c r="J203" t="s">
        <v>9588</v>
      </c>
      <c r="K203" t="s">
        <v>9589</v>
      </c>
      <c r="L203" t="s">
        <v>9603</v>
      </c>
      <c r="M203" t="s">
        <v>9567</v>
      </c>
    </row>
    <row r="204" spans="1:13">
      <c r="A204" t="s">
        <v>10804</v>
      </c>
      <c r="B204" s="428" t="s">
        <v>10780</v>
      </c>
      <c r="C204" t="s">
        <v>9230</v>
      </c>
      <c r="D204">
        <v>1</v>
      </c>
      <c r="E204" t="s">
        <v>9231</v>
      </c>
      <c r="F204">
        <v>20160</v>
      </c>
      <c r="G204" t="s">
        <v>9232</v>
      </c>
      <c r="H204" t="s">
        <v>9443</v>
      </c>
      <c r="I204" t="s">
        <v>43</v>
      </c>
      <c r="J204" t="s">
        <v>9604</v>
      </c>
      <c r="K204" t="s">
        <v>9605</v>
      </c>
      <c r="L204" t="s">
        <v>9606</v>
      </c>
      <c r="M204" t="s">
        <v>9526</v>
      </c>
    </row>
    <row r="205" spans="1:13">
      <c r="A205" t="s">
        <v>10803</v>
      </c>
      <c r="B205" s="428" t="s">
        <v>10780</v>
      </c>
      <c r="C205" t="s">
        <v>9230</v>
      </c>
      <c r="D205">
        <v>1</v>
      </c>
      <c r="E205" t="s">
        <v>9231</v>
      </c>
      <c r="F205">
        <v>20160</v>
      </c>
      <c r="G205" t="s">
        <v>9232</v>
      </c>
      <c r="H205" t="s">
        <v>9443</v>
      </c>
      <c r="I205" t="s">
        <v>43</v>
      </c>
      <c r="J205" t="s">
        <v>9604</v>
      </c>
      <c r="K205" t="s">
        <v>9605</v>
      </c>
      <c r="L205" t="s">
        <v>9607</v>
      </c>
      <c r="M205" t="s">
        <v>9608</v>
      </c>
    </row>
    <row r="206" spans="1:13">
      <c r="A206" t="s">
        <v>10802</v>
      </c>
      <c r="B206" s="428" t="s">
        <v>10780</v>
      </c>
      <c r="C206" t="s">
        <v>9230</v>
      </c>
      <c r="D206">
        <v>1</v>
      </c>
      <c r="E206" t="s">
        <v>9231</v>
      </c>
      <c r="F206">
        <v>20160</v>
      </c>
      <c r="G206" t="s">
        <v>9232</v>
      </c>
      <c r="H206" t="s">
        <v>9443</v>
      </c>
      <c r="I206" t="s">
        <v>43</v>
      </c>
      <c r="J206" t="s">
        <v>9604</v>
      </c>
      <c r="K206" t="s">
        <v>9605</v>
      </c>
      <c r="L206" t="s">
        <v>9609</v>
      </c>
      <c r="M206" t="s">
        <v>9610</v>
      </c>
    </row>
    <row r="207" spans="1:13">
      <c r="A207" t="s">
        <v>10785</v>
      </c>
      <c r="B207" s="428" t="s">
        <v>10779</v>
      </c>
      <c r="I207" t="s">
        <v>43</v>
      </c>
      <c r="M207" t="s">
        <v>10861</v>
      </c>
    </row>
    <row r="208" spans="1:13">
      <c r="B208" s="428" t="s">
        <v>10780</v>
      </c>
      <c r="C208" t="s">
        <v>9230</v>
      </c>
      <c r="D208">
        <v>1</v>
      </c>
      <c r="E208" t="s">
        <v>9231</v>
      </c>
      <c r="F208">
        <v>20157</v>
      </c>
      <c r="G208" t="s">
        <v>9250</v>
      </c>
      <c r="H208" t="s">
        <v>9443</v>
      </c>
      <c r="I208" t="s">
        <v>43</v>
      </c>
      <c r="J208" t="s">
        <v>9611</v>
      </c>
      <c r="K208" t="s">
        <v>9612</v>
      </c>
      <c r="L208" t="s">
        <v>9613</v>
      </c>
      <c r="M208" t="s">
        <v>9614</v>
      </c>
    </row>
    <row r="209" spans="1:13">
      <c r="A209" s="428" t="s">
        <v>10782</v>
      </c>
      <c r="B209" s="428" t="s">
        <v>10779</v>
      </c>
      <c r="C209" t="s">
        <v>9230</v>
      </c>
      <c r="D209">
        <v>1</v>
      </c>
      <c r="E209" t="s">
        <v>9231</v>
      </c>
      <c r="F209">
        <v>20157</v>
      </c>
      <c r="G209" t="s">
        <v>9250</v>
      </c>
      <c r="H209" t="s">
        <v>9443</v>
      </c>
      <c r="I209" t="s">
        <v>43</v>
      </c>
      <c r="J209" t="s">
        <v>9611</v>
      </c>
      <c r="K209" t="s">
        <v>9612</v>
      </c>
      <c r="L209" t="s">
        <v>9613</v>
      </c>
      <c r="M209" t="s">
        <v>9614</v>
      </c>
    </row>
    <row r="210" spans="1:13">
      <c r="A210" s="428" t="s">
        <v>10783</v>
      </c>
      <c r="B210" s="428" t="s">
        <v>10779</v>
      </c>
      <c r="C210" t="s">
        <v>9230</v>
      </c>
      <c r="D210">
        <v>1</v>
      </c>
      <c r="E210" t="s">
        <v>9231</v>
      </c>
      <c r="F210">
        <v>20157</v>
      </c>
      <c r="G210" t="s">
        <v>9250</v>
      </c>
      <c r="H210" t="s">
        <v>9443</v>
      </c>
      <c r="I210" t="s">
        <v>43</v>
      </c>
      <c r="J210" t="s">
        <v>9611</v>
      </c>
      <c r="K210" t="s">
        <v>9612</v>
      </c>
      <c r="L210" t="s">
        <v>9613</v>
      </c>
      <c r="M210" t="s">
        <v>9614</v>
      </c>
    </row>
    <row r="211" spans="1:13">
      <c r="B211" s="428" t="s">
        <v>10780</v>
      </c>
      <c r="C211" t="s">
        <v>9230</v>
      </c>
      <c r="D211">
        <v>1</v>
      </c>
      <c r="E211" t="s">
        <v>9231</v>
      </c>
      <c r="F211">
        <v>20156</v>
      </c>
      <c r="G211" t="s">
        <v>9615</v>
      </c>
      <c r="H211" t="s">
        <v>9443</v>
      </c>
      <c r="I211" t="s">
        <v>43</v>
      </c>
      <c r="J211" t="s">
        <v>9616</v>
      </c>
      <c r="K211" t="s">
        <v>9617</v>
      </c>
      <c r="L211" t="s">
        <v>9618</v>
      </c>
      <c r="M211" t="s">
        <v>9619</v>
      </c>
    </row>
    <row r="212" spans="1:13">
      <c r="A212" s="428" t="s">
        <v>1677</v>
      </c>
      <c r="B212" s="428" t="s">
        <v>10780</v>
      </c>
      <c r="C212" t="s">
        <v>9230</v>
      </c>
      <c r="D212">
        <v>1</v>
      </c>
      <c r="E212" t="s">
        <v>9231</v>
      </c>
      <c r="F212">
        <v>20156</v>
      </c>
      <c r="G212" t="s">
        <v>9615</v>
      </c>
      <c r="H212" t="s">
        <v>9443</v>
      </c>
      <c r="I212" t="s">
        <v>43</v>
      </c>
      <c r="J212" t="s">
        <v>9616</v>
      </c>
      <c r="K212" t="s">
        <v>9617</v>
      </c>
      <c r="L212" t="s">
        <v>9620</v>
      </c>
      <c r="M212" t="s">
        <v>1677</v>
      </c>
    </row>
    <row r="213" spans="1:13">
      <c r="B213" s="428" t="s">
        <v>10780</v>
      </c>
      <c r="C213" t="s">
        <v>9230</v>
      </c>
      <c r="D213">
        <v>1</v>
      </c>
      <c r="E213" t="s">
        <v>9231</v>
      </c>
      <c r="F213">
        <v>20159</v>
      </c>
      <c r="G213" t="s">
        <v>9279</v>
      </c>
      <c r="H213" t="s">
        <v>9443</v>
      </c>
      <c r="I213" t="s">
        <v>43</v>
      </c>
      <c r="J213" t="s">
        <v>9616</v>
      </c>
      <c r="K213" t="s">
        <v>9617</v>
      </c>
      <c r="L213" t="s">
        <v>9621</v>
      </c>
      <c r="M213" t="s">
        <v>9622</v>
      </c>
    </row>
    <row r="214" spans="1:13">
      <c r="A214" s="428" t="s">
        <v>10784</v>
      </c>
      <c r="B214" s="428" t="s">
        <v>10779</v>
      </c>
      <c r="C214" t="s">
        <v>9230</v>
      </c>
      <c r="D214">
        <v>1</v>
      </c>
      <c r="E214" t="s">
        <v>9231</v>
      </c>
      <c r="F214">
        <v>20156</v>
      </c>
      <c r="G214" t="s">
        <v>9615</v>
      </c>
      <c r="H214" t="s">
        <v>9443</v>
      </c>
      <c r="I214" t="s">
        <v>43</v>
      </c>
      <c r="J214" t="s">
        <v>9616</v>
      </c>
      <c r="K214" t="s">
        <v>9617</v>
      </c>
      <c r="L214" t="s">
        <v>10895</v>
      </c>
      <c r="M214" t="s">
        <v>10896</v>
      </c>
    </row>
    <row r="215" spans="1:13">
      <c r="A215" s="428" t="s">
        <v>2052</v>
      </c>
      <c r="B215" s="428" t="s">
        <v>10780</v>
      </c>
      <c r="C215" t="s">
        <v>9230</v>
      </c>
      <c r="D215">
        <v>1</v>
      </c>
      <c r="E215" t="s">
        <v>9231</v>
      </c>
      <c r="F215">
        <v>20157</v>
      </c>
      <c r="G215" t="s">
        <v>9250</v>
      </c>
      <c r="H215" t="s">
        <v>9443</v>
      </c>
      <c r="I215" t="s">
        <v>43</v>
      </c>
      <c r="J215" t="s">
        <v>9623</v>
      </c>
      <c r="K215" t="s">
        <v>9624</v>
      </c>
      <c r="L215" t="s">
        <v>9625</v>
      </c>
      <c r="M215" t="s">
        <v>2052</v>
      </c>
    </row>
    <row r="216" spans="1:13">
      <c r="B216" s="428" t="s">
        <v>10780</v>
      </c>
      <c r="C216" t="s">
        <v>9230</v>
      </c>
      <c r="D216">
        <v>1</v>
      </c>
      <c r="E216" t="s">
        <v>9231</v>
      </c>
      <c r="F216">
        <v>20157</v>
      </c>
      <c r="G216" t="s">
        <v>9250</v>
      </c>
      <c r="H216" t="s">
        <v>9443</v>
      </c>
      <c r="I216" t="s">
        <v>43</v>
      </c>
      <c r="J216" t="s">
        <v>9623</v>
      </c>
      <c r="K216" t="s">
        <v>9624</v>
      </c>
      <c r="L216" t="s">
        <v>9626</v>
      </c>
      <c r="M216" t="s">
        <v>1425</v>
      </c>
    </row>
    <row r="217" spans="1:13">
      <c r="B217" s="428" t="s">
        <v>10780</v>
      </c>
      <c r="C217" t="s">
        <v>9230</v>
      </c>
      <c r="D217">
        <v>1</v>
      </c>
      <c r="E217" t="s">
        <v>9231</v>
      </c>
      <c r="F217">
        <v>20157</v>
      </c>
      <c r="G217" t="s">
        <v>9250</v>
      </c>
      <c r="H217" t="s">
        <v>9443</v>
      </c>
      <c r="I217" t="s">
        <v>43</v>
      </c>
      <c r="J217" t="s">
        <v>9623</v>
      </c>
      <c r="K217" t="s">
        <v>9624</v>
      </c>
      <c r="L217" t="s">
        <v>9627</v>
      </c>
      <c r="M217" t="s">
        <v>9628</v>
      </c>
    </row>
    <row r="218" spans="1:13">
      <c r="A218" s="428" t="s">
        <v>10786</v>
      </c>
      <c r="B218" s="428" t="s">
        <v>10780</v>
      </c>
      <c r="C218" t="s">
        <v>9230</v>
      </c>
      <c r="D218">
        <v>1</v>
      </c>
      <c r="E218" t="s">
        <v>9231</v>
      </c>
      <c r="F218">
        <v>20157</v>
      </c>
      <c r="G218" t="s">
        <v>9250</v>
      </c>
      <c r="H218" t="s">
        <v>9443</v>
      </c>
      <c r="I218" t="s">
        <v>43</v>
      </c>
      <c r="J218" t="s">
        <v>9623</v>
      </c>
      <c r="K218" t="s">
        <v>9624</v>
      </c>
      <c r="L218" t="s">
        <v>9629</v>
      </c>
      <c r="M218" t="s">
        <v>9630</v>
      </c>
    </row>
    <row r="219" spans="1:13">
      <c r="A219" s="428" t="s">
        <v>10787</v>
      </c>
      <c r="B219" s="428" t="s">
        <v>10780</v>
      </c>
      <c r="C219" t="s">
        <v>9230</v>
      </c>
      <c r="D219">
        <v>1</v>
      </c>
      <c r="E219" t="s">
        <v>9231</v>
      </c>
      <c r="F219">
        <v>20157</v>
      </c>
      <c r="G219" t="s">
        <v>9250</v>
      </c>
      <c r="H219" t="s">
        <v>9443</v>
      </c>
      <c r="I219" t="s">
        <v>43</v>
      </c>
      <c r="J219" t="s">
        <v>9623</v>
      </c>
      <c r="K219" t="s">
        <v>9624</v>
      </c>
      <c r="L219" t="s">
        <v>9631</v>
      </c>
      <c r="M219" t="s">
        <v>1440</v>
      </c>
    </row>
    <row r="220" spans="1:13">
      <c r="A220" t="s">
        <v>10788</v>
      </c>
      <c r="B220" s="428" t="s">
        <v>10780</v>
      </c>
      <c r="C220" t="s">
        <v>9230</v>
      </c>
      <c r="D220">
        <v>1</v>
      </c>
      <c r="E220" t="s">
        <v>9231</v>
      </c>
      <c r="F220">
        <v>20158</v>
      </c>
      <c r="G220" t="s">
        <v>9255</v>
      </c>
      <c r="H220" t="s">
        <v>9443</v>
      </c>
      <c r="I220" t="s">
        <v>43</v>
      </c>
      <c r="J220" t="s">
        <v>9623</v>
      </c>
      <c r="K220" t="s">
        <v>9624</v>
      </c>
      <c r="L220" t="s">
        <v>9632</v>
      </c>
      <c r="M220" t="s">
        <v>9633</v>
      </c>
    </row>
    <row r="221" spans="1:13">
      <c r="A221" t="s">
        <v>255</v>
      </c>
      <c r="B221" s="428" t="s">
        <v>10780</v>
      </c>
      <c r="C221" t="s">
        <v>9230</v>
      </c>
      <c r="D221">
        <v>1</v>
      </c>
      <c r="E221" t="s">
        <v>9231</v>
      </c>
      <c r="F221">
        <v>20158</v>
      </c>
      <c r="G221" t="s">
        <v>9255</v>
      </c>
      <c r="H221" t="s">
        <v>9443</v>
      </c>
      <c r="I221" t="s">
        <v>43</v>
      </c>
      <c r="J221" t="s">
        <v>9623</v>
      </c>
      <c r="K221" t="s">
        <v>9624</v>
      </c>
      <c r="L221" t="s">
        <v>9634</v>
      </c>
      <c r="M221" t="s">
        <v>9635</v>
      </c>
    </row>
    <row r="222" spans="1:13">
      <c r="B222" s="428" t="s">
        <v>10780</v>
      </c>
      <c r="C222" t="s">
        <v>9230</v>
      </c>
      <c r="D222">
        <v>1</v>
      </c>
      <c r="E222" t="s">
        <v>9231</v>
      </c>
      <c r="F222">
        <v>20158</v>
      </c>
      <c r="G222" t="s">
        <v>9255</v>
      </c>
      <c r="H222" t="s">
        <v>9443</v>
      </c>
      <c r="I222" t="s">
        <v>43</v>
      </c>
      <c r="J222" t="s">
        <v>9623</v>
      </c>
      <c r="K222" t="s">
        <v>9624</v>
      </c>
      <c r="L222" t="s">
        <v>9636</v>
      </c>
      <c r="M222" t="s">
        <v>9637</v>
      </c>
    </row>
    <row r="223" spans="1:13">
      <c r="A223" t="s">
        <v>10790</v>
      </c>
      <c r="B223" s="428" t="s">
        <v>10780</v>
      </c>
      <c r="C223" t="s">
        <v>9230</v>
      </c>
      <c r="D223">
        <v>1</v>
      </c>
      <c r="E223" t="s">
        <v>9231</v>
      </c>
      <c r="F223">
        <v>20158</v>
      </c>
      <c r="G223" t="s">
        <v>9255</v>
      </c>
      <c r="H223" t="s">
        <v>9443</v>
      </c>
      <c r="I223" t="s">
        <v>43</v>
      </c>
      <c r="J223" t="s">
        <v>9623</v>
      </c>
      <c r="K223" t="s">
        <v>9624</v>
      </c>
      <c r="L223" t="s">
        <v>9638</v>
      </c>
      <c r="M223" t="s">
        <v>1471</v>
      </c>
    </row>
    <row r="224" spans="1:13">
      <c r="B224" s="428" t="s">
        <v>10780</v>
      </c>
      <c r="C224" t="s">
        <v>9230</v>
      </c>
      <c r="D224">
        <v>1</v>
      </c>
      <c r="E224" t="s">
        <v>9231</v>
      </c>
      <c r="F224">
        <v>20158</v>
      </c>
      <c r="G224" t="s">
        <v>9255</v>
      </c>
      <c r="H224" t="s">
        <v>9443</v>
      </c>
      <c r="I224" t="s">
        <v>43</v>
      </c>
      <c r="J224" t="s">
        <v>9623</v>
      </c>
      <c r="K224" t="s">
        <v>9624</v>
      </c>
      <c r="L224" t="s">
        <v>9639</v>
      </c>
      <c r="M224" t="s">
        <v>9640</v>
      </c>
    </row>
    <row r="225" spans="1:13">
      <c r="B225" s="428" t="s">
        <v>10780</v>
      </c>
      <c r="C225" t="s">
        <v>9230</v>
      </c>
      <c r="D225">
        <v>1</v>
      </c>
      <c r="E225" t="s">
        <v>9231</v>
      </c>
      <c r="F225">
        <v>20158</v>
      </c>
      <c r="G225" t="s">
        <v>9255</v>
      </c>
      <c r="H225" t="s">
        <v>9443</v>
      </c>
      <c r="I225" t="s">
        <v>43</v>
      </c>
      <c r="J225" t="s">
        <v>9623</v>
      </c>
      <c r="K225" t="s">
        <v>9624</v>
      </c>
      <c r="L225" t="s">
        <v>9641</v>
      </c>
      <c r="M225" t="s">
        <v>9642</v>
      </c>
    </row>
    <row r="226" spans="1:13">
      <c r="A226" t="s">
        <v>256</v>
      </c>
      <c r="B226" s="428" t="s">
        <v>10779</v>
      </c>
      <c r="C226" t="s">
        <v>9230</v>
      </c>
      <c r="D226">
        <v>1</v>
      </c>
      <c r="E226" t="s">
        <v>9231</v>
      </c>
      <c r="F226">
        <v>20157</v>
      </c>
      <c r="G226" t="s">
        <v>9250</v>
      </c>
      <c r="H226" t="s">
        <v>9443</v>
      </c>
      <c r="I226" t="s">
        <v>43</v>
      </c>
      <c r="J226" t="s">
        <v>9623</v>
      </c>
      <c r="K226" t="s">
        <v>9624</v>
      </c>
      <c r="L226" t="s">
        <v>10897</v>
      </c>
      <c r="M226" t="s">
        <v>10898</v>
      </c>
    </row>
    <row r="227" spans="1:13">
      <c r="A227" t="s">
        <v>257</v>
      </c>
      <c r="B227" s="428" t="s">
        <v>10779</v>
      </c>
      <c r="C227" t="s">
        <v>9230</v>
      </c>
      <c r="D227">
        <v>1</v>
      </c>
      <c r="E227" t="s">
        <v>9231</v>
      </c>
      <c r="F227">
        <v>20157</v>
      </c>
      <c r="G227" t="s">
        <v>9250</v>
      </c>
      <c r="H227" t="s">
        <v>9443</v>
      </c>
      <c r="I227" t="s">
        <v>43</v>
      </c>
      <c r="J227" t="s">
        <v>9623</v>
      </c>
      <c r="K227" t="s">
        <v>9624</v>
      </c>
      <c r="L227" t="s">
        <v>10899</v>
      </c>
      <c r="M227" t="s">
        <v>10900</v>
      </c>
    </row>
    <row r="228" spans="1:13">
      <c r="A228" t="s">
        <v>258</v>
      </c>
      <c r="B228" s="428" t="s">
        <v>10779</v>
      </c>
      <c r="C228" t="s">
        <v>9230</v>
      </c>
      <c r="D228">
        <v>1</v>
      </c>
      <c r="E228" t="s">
        <v>9231</v>
      </c>
      <c r="F228">
        <v>20157</v>
      </c>
      <c r="G228" t="s">
        <v>9250</v>
      </c>
      <c r="H228" t="s">
        <v>9443</v>
      </c>
      <c r="I228" t="s">
        <v>43</v>
      </c>
      <c r="J228" t="s">
        <v>9623</v>
      </c>
      <c r="K228" t="s">
        <v>9624</v>
      </c>
      <c r="L228" t="s">
        <v>10899</v>
      </c>
      <c r="M228" t="s">
        <v>10900</v>
      </c>
    </row>
    <row r="229" spans="1:13">
      <c r="B229" s="428" t="s">
        <v>10780</v>
      </c>
      <c r="C229" t="s">
        <v>9230</v>
      </c>
      <c r="D229">
        <v>1</v>
      </c>
      <c r="E229" t="s">
        <v>9231</v>
      </c>
      <c r="F229">
        <v>20158</v>
      </c>
      <c r="G229" t="s">
        <v>9255</v>
      </c>
      <c r="H229" t="s">
        <v>9443</v>
      </c>
      <c r="I229" t="s">
        <v>43</v>
      </c>
      <c r="J229" t="s">
        <v>9643</v>
      </c>
      <c r="K229" t="s">
        <v>9644</v>
      </c>
      <c r="L229" t="s">
        <v>9645</v>
      </c>
      <c r="M229" t="s">
        <v>9646</v>
      </c>
    </row>
    <row r="230" spans="1:13">
      <c r="B230" s="428" t="s">
        <v>10780</v>
      </c>
      <c r="C230" t="s">
        <v>9230</v>
      </c>
      <c r="D230">
        <v>1</v>
      </c>
      <c r="E230" t="s">
        <v>9231</v>
      </c>
      <c r="F230">
        <v>20157</v>
      </c>
      <c r="G230" t="s">
        <v>9250</v>
      </c>
      <c r="H230" t="s">
        <v>9443</v>
      </c>
      <c r="I230" t="s">
        <v>43</v>
      </c>
      <c r="J230" t="s">
        <v>9647</v>
      </c>
      <c r="K230" t="s">
        <v>9648</v>
      </c>
      <c r="L230" t="s">
        <v>9649</v>
      </c>
      <c r="M230" t="s">
        <v>9650</v>
      </c>
    </row>
    <row r="231" spans="1:13">
      <c r="B231" s="428" t="s">
        <v>10780</v>
      </c>
      <c r="C231" t="s">
        <v>9230</v>
      </c>
      <c r="D231">
        <v>1</v>
      </c>
      <c r="E231" t="s">
        <v>9231</v>
      </c>
      <c r="F231">
        <v>20157</v>
      </c>
      <c r="G231" t="s">
        <v>9250</v>
      </c>
      <c r="H231" t="s">
        <v>9443</v>
      </c>
      <c r="I231" t="s">
        <v>43</v>
      </c>
      <c r="J231" t="s">
        <v>9647</v>
      </c>
      <c r="K231" t="s">
        <v>9648</v>
      </c>
      <c r="L231" t="s">
        <v>9651</v>
      </c>
      <c r="M231" t="s">
        <v>9652</v>
      </c>
    </row>
    <row r="232" spans="1:13">
      <c r="A232" t="s">
        <v>10791</v>
      </c>
      <c r="B232" s="428" t="s">
        <v>10780</v>
      </c>
      <c r="C232" t="s">
        <v>9230</v>
      </c>
      <c r="D232">
        <v>1</v>
      </c>
      <c r="E232" t="s">
        <v>9231</v>
      </c>
      <c r="F232">
        <v>20157</v>
      </c>
      <c r="G232" t="s">
        <v>9250</v>
      </c>
      <c r="H232" t="s">
        <v>9443</v>
      </c>
      <c r="I232" t="s">
        <v>43</v>
      </c>
      <c r="J232" t="s">
        <v>9647</v>
      </c>
      <c r="K232" t="s">
        <v>9648</v>
      </c>
      <c r="L232" t="s">
        <v>9653</v>
      </c>
      <c r="M232" t="s">
        <v>9654</v>
      </c>
    </row>
    <row r="233" spans="1:13">
      <c r="B233" s="428" t="s">
        <v>10780</v>
      </c>
      <c r="C233" t="s">
        <v>9230</v>
      </c>
      <c r="D233">
        <v>1</v>
      </c>
      <c r="E233" t="s">
        <v>9231</v>
      </c>
      <c r="F233">
        <v>20157</v>
      </c>
      <c r="G233" t="s">
        <v>9250</v>
      </c>
      <c r="H233" t="s">
        <v>9443</v>
      </c>
      <c r="I233" t="s">
        <v>43</v>
      </c>
      <c r="J233" t="s">
        <v>9647</v>
      </c>
      <c r="K233" t="s">
        <v>9648</v>
      </c>
      <c r="L233" t="s">
        <v>9655</v>
      </c>
      <c r="M233" t="s">
        <v>9656</v>
      </c>
    </row>
    <row r="234" spans="1:13">
      <c r="B234" s="428" t="s">
        <v>10780</v>
      </c>
      <c r="C234" t="s">
        <v>9230</v>
      </c>
      <c r="D234">
        <v>1</v>
      </c>
      <c r="E234" t="s">
        <v>9231</v>
      </c>
      <c r="F234">
        <v>20158</v>
      </c>
      <c r="G234" t="s">
        <v>9255</v>
      </c>
      <c r="H234" t="s">
        <v>9443</v>
      </c>
      <c r="I234" t="s">
        <v>43</v>
      </c>
      <c r="J234" t="s">
        <v>9647</v>
      </c>
      <c r="K234" t="s">
        <v>9648</v>
      </c>
      <c r="L234" t="s">
        <v>9657</v>
      </c>
      <c r="M234" t="s">
        <v>9658</v>
      </c>
    </row>
    <row r="235" spans="1:13">
      <c r="A235" t="s">
        <v>583</v>
      </c>
      <c r="B235" s="428" t="s">
        <v>10780</v>
      </c>
      <c r="C235" t="s">
        <v>9230</v>
      </c>
      <c r="D235">
        <v>1</v>
      </c>
      <c r="E235" t="s">
        <v>9231</v>
      </c>
      <c r="F235">
        <v>20158</v>
      </c>
      <c r="G235" t="s">
        <v>9255</v>
      </c>
      <c r="H235" t="s">
        <v>9443</v>
      </c>
      <c r="I235" t="s">
        <v>43</v>
      </c>
      <c r="J235" t="s">
        <v>9647</v>
      </c>
      <c r="K235" t="s">
        <v>9648</v>
      </c>
      <c r="L235" t="s">
        <v>9659</v>
      </c>
      <c r="M235" t="s">
        <v>9660</v>
      </c>
    </row>
    <row r="236" spans="1:13">
      <c r="B236" s="428" t="s">
        <v>10780</v>
      </c>
      <c r="C236" t="s">
        <v>9230</v>
      </c>
      <c r="D236">
        <v>1</v>
      </c>
      <c r="E236" t="s">
        <v>9231</v>
      </c>
      <c r="F236">
        <v>20158</v>
      </c>
      <c r="G236" t="s">
        <v>9255</v>
      </c>
      <c r="H236" t="s">
        <v>9443</v>
      </c>
      <c r="I236" t="s">
        <v>43</v>
      </c>
      <c r="J236" t="s">
        <v>9647</v>
      </c>
      <c r="K236" t="s">
        <v>9648</v>
      </c>
      <c r="L236" t="s">
        <v>9661</v>
      </c>
      <c r="M236" t="s">
        <v>9662</v>
      </c>
    </row>
    <row r="237" spans="1:13">
      <c r="B237" s="428" t="s">
        <v>10780</v>
      </c>
      <c r="C237" t="s">
        <v>9230</v>
      </c>
      <c r="D237">
        <v>1</v>
      </c>
      <c r="E237" t="s">
        <v>9231</v>
      </c>
      <c r="F237">
        <v>20158</v>
      </c>
      <c r="G237" t="s">
        <v>9255</v>
      </c>
      <c r="H237" t="s">
        <v>9443</v>
      </c>
      <c r="I237" t="s">
        <v>43</v>
      </c>
      <c r="J237" t="s">
        <v>9647</v>
      </c>
      <c r="K237" t="s">
        <v>9648</v>
      </c>
      <c r="L237" t="s">
        <v>9663</v>
      </c>
      <c r="M237" t="s">
        <v>9662</v>
      </c>
    </row>
    <row r="238" spans="1:13">
      <c r="A238" t="s">
        <v>10792</v>
      </c>
      <c r="B238" s="428" t="s">
        <v>10780</v>
      </c>
      <c r="C238" t="s">
        <v>9230</v>
      </c>
      <c r="D238">
        <v>1</v>
      </c>
      <c r="E238" t="s">
        <v>9231</v>
      </c>
      <c r="F238">
        <v>20158</v>
      </c>
      <c r="G238" t="s">
        <v>9255</v>
      </c>
      <c r="H238" t="s">
        <v>9443</v>
      </c>
      <c r="I238" t="s">
        <v>43</v>
      </c>
      <c r="J238" t="s">
        <v>9647</v>
      </c>
      <c r="K238" t="s">
        <v>9648</v>
      </c>
      <c r="L238" t="s">
        <v>9664</v>
      </c>
      <c r="M238" t="s">
        <v>9665</v>
      </c>
    </row>
    <row r="239" spans="1:13">
      <c r="A239" s="428" t="s">
        <v>9667</v>
      </c>
      <c r="B239" s="428" t="s">
        <v>10780</v>
      </c>
      <c r="C239" t="s">
        <v>9230</v>
      </c>
      <c r="D239">
        <v>1</v>
      </c>
      <c r="E239" t="s">
        <v>9231</v>
      </c>
      <c r="F239">
        <v>20157</v>
      </c>
      <c r="G239" t="s">
        <v>9250</v>
      </c>
      <c r="H239" t="s">
        <v>9443</v>
      </c>
      <c r="I239" t="s">
        <v>43</v>
      </c>
      <c r="J239" t="s">
        <v>9647</v>
      </c>
      <c r="K239" t="s">
        <v>9648</v>
      </c>
      <c r="L239" t="s">
        <v>9666</v>
      </c>
      <c r="M239" t="s">
        <v>9667</v>
      </c>
    </row>
    <row r="240" spans="1:13">
      <c r="B240" s="428" t="s">
        <v>10780</v>
      </c>
      <c r="C240" t="s">
        <v>9230</v>
      </c>
      <c r="D240">
        <v>1</v>
      </c>
      <c r="E240" t="s">
        <v>9231</v>
      </c>
      <c r="F240">
        <v>20158</v>
      </c>
      <c r="G240" t="s">
        <v>9255</v>
      </c>
      <c r="H240" t="s">
        <v>9443</v>
      </c>
      <c r="I240" t="s">
        <v>43</v>
      </c>
      <c r="J240" t="s">
        <v>9668</v>
      </c>
      <c r="K240" t="s">
        <v>9669</v>
      </c>
      <c r="L240" t="s">
        <v>9670</v>
      </c>
      <c r="M240" t="s">
        <v>9671</v>
      </c>
    </row>
    <row r="241" spans="1:13">
      <c r="A241" t="s">
        <v>10798</v>
      </c>
      <c r="B241" s="428" t="s">
        <v>10780</v>
      </c>
      <c r="C241" t="s">
        <v>9230</v>
      </c>
      <c r="D241">
        <v>1</v>
      </c>
      <c r="E241" t="s">
        <v>9231</v>
      </c>
      <c r="F241">
        <v>20158</v>
      </c>
      <c r="G241" t="s">
        <v>9255</v>
      </c>
      <c r="H241" t="s">
        <v>9443</v>
      </c>
      <c r="I241" t="s">
        <v>43</v>
      </c>
      <c r="J241" t="s">
        <v>9668</v>
      </c>
      <c r="K241" t="s">
        <v>9669</v>
      </c>
      <c r="L241" t="s">
        <v>9672</v>
      </c>
      <c r="M241" t="s">
        <v>9673</v>
      </c>
    </row>
    <row r="242" spans="1:13">
      <c r="B242" s="428" t="s">
        <v>10780</v>
      </c>
      <c r="C242" t="s">
        <v>9230</v>
      </c>
      <c r="D242">
        <v>1</v>
      </c>
      <c r="E242" t="s">
        <v>9231</v>
      </c>
      <c r="F242">
        <v>20158</v>
      </c>
      <c r="G242" t="s">
        <v>9255</v>
      </c>
      <c r="H242" t="s">
        <v>9443</v>
      </c>
      <c r="I242" t="s">
        <v>43</v>
      </c>
      <c r="J242" t="s">
        <v>9668</v>
      </c>
      <c r="K242" t="s">
        <v>9669</v>
      </c>
      <c r="L242" t="s">
        <v>9674</v>
      </c>
      <c r="M242" t="s">
        <v>1573</v>
      </c>
    </row>
    <row r="243" spans="1:13">
      <c r="A243" t="s">
        <v>10800</v>
      </c>
      <c r="B243" s="428" t="s">
        <v>10780</v>
      </c>
      <c r="C243" t="s">
        <v>9230</v>
      </c>
      <c r="D243">
        <v>1</v>
      </c>
      <c r="E243" t="s">
        <v>9231</v>
      </c>
      <c r="F243">
        <v>20158</v>
      </c>
      <c r="G243" t="s">
        <v>9255</v>
      </c>
      <c r="H243" t="s">
        <v>9443</v>
      </c>
      <c r="I243" t="s">
        <v>43</v>
      </c>
      <c r="J243" t="s">
        <v>9668</v>
      </c>
      <c r="K243" t="s">
        <v>9669</v>
      </c>
      <c r="L243" t="s">
        <v>9675</v>
      </c>
      <c r="M243" t="s">
        <v>9671</v>
      </c>
    </row>
    <row r="244" spans="1:13">
      <c r="A244" s="428" t="s">
        <v>2141</v>
      </c>
      <c r="B244" s="428" t="s">
        <v>10780</v>
      </c>
      <c r="C244" t="s">
        <v>9230</v>
      </c>
      <c r="D244">
        <v>1</v>
      </c>
      <c r="E244" t="s">
        <v>9231</v>
      </c>
      <c r="F244">
        <v>20158</v>
      </c>
      <c r="G244" t="s">
        <v>9255</v>
      </c>
      <c r="H244" t="s">
        <v>9443</v>
      </c>
      <c r="I244" t="s">
        <v>43</v>
      </c>
      <c r="J244" t="s">
        <v>9668</v>
      </c>
      <c r="K244" t="s">
        <v>9669</v>
      </c>
      <c r="L244" t="s">
        <v>9676</v>
      </c>
      <c r="M244" t="s">
        <v>2141</v>
      </c>
    </row>
    <row r="245" spans="1:13">
      <c r="A245" t="s">
        <v>2176</v>
      </c>
      <c r="B245" s="428" t="s">
        <v>10780</v>
      </c>
      <c r="C245" t="s">
        <v>9230</v>
      </c>
      <c r="D245">
        <v>1</v>
      </c>
      <c r="E245" t="s">
        <v>9231</v>
      </c>
      <c r="F245">
        <v>20158</v>
      </c>
      <c r="G245" t="s">
        <v>9255</v>
      </c>
      <c r="H245" t="s">
        <v>9443</v>
      </c>
      <c r="I245" t="s">
        <v>43</v>
      </c>
      <c r="J245" t="s">
        <v>9668</v>
      </c>
      <c r="K245" t="s">
        <v>9669</v>
      </c>
      <c r="L245" t="s">
        <v>9677</v>
      </c>
      <c r="M245" t="s">
        <v>1571</v>
      </c>
    </row>
    <row r="246" spans="1:13">
      <c r="A246" t="s">
        <v>10799</v>
      </c>
      <c r="B246" s="428" t="s">
        <v>10780</v>
      </c>
      <c r="C246" t="s">
        <v>9230</v>
      </c>
      <c r="D246">
        <v>1</v>
      </c>
      <c r="E246" t="s">
        <v>9231</v>
      </c>
      <c r="F246">
        <v>20158</v>
      </c>
      <c r="G246" t="s">
        <v>9255</v>
      </c>
      <c r="H246" t="s">
        <v>9443</v>
      </c>
      <c r="I246" t="s">
        <v>43</v>
      </c>
      <c r="J246" t="s">
        <v>9668</v>
      </c>
      <c r="K246" t="s">
        <v>9669</v>
      </c>
      <c r="L246" t="s">
        <v>9678</v>
      </c>
      <c r="M246" t="s">
        <v>1577</v>
      </c>
    </row>
    <row r="247" spans="1:13">
      <c r="B247" s="428" t="s">
        <v>10780</v>
      </c>
      <c r="C247" t="s">
        <v>9230</v>
      </c>
      <c r="D247">
        <v>1</v>
      </c>
      <c r="E247" t="s">
        <v>9231</v>
      </c>
      <c r="F247">
        <v>20158</v>
      </c>
      <c r="G247" t="s">
        <v>9255</v>
      </c>
      <c r="H247" t="s">
        <v>9443</v>
      </c>
      <c r="I247" t="s">
        <v>43</v>
      </c>
      <c r="J247" t="s">
        <v>9668</v>
      </c>
      <c r="K247" t="s">
        <v>9669</v>
      </c>
      <c r="L247" t="s">
        <v>9679</v>
      </c>
      <c r="M247" t="s">
        <v>9680</v>
      </c>
    </row>
    <row r="248" spans="1:13">
      <c r="A248" t="s">
        <v>10797</v>
      </c>
      <c r="B248" s="428" t="s">
        <v>10780</v>
      </c>
      <c r="C248" t="s">
        <v>9230</v>
      </c>
      <c r="D248">
        <v>1</v>
      </c>
      <c r="E248" t="s">
        <v>9231</v>
      </c>
      <c r="F248">
        <v>20158</v>
      </c>
      <c r="G248" t="s">
        <v>9255</v>
      </c>
      <c r="H248" t="s">
        <v>9443</v>
      </c>
      <c r="I248" t="s">
        <v>43</v>
      </c>
      <c r="J248" t="s">
        <v>9668</v>
      </c>
      <c r="K248" t="s">
        <v>9669</v>
      </c>
      <c r="L248" t="s">
        <v>9681</v>
      </c>
      <c r="M248" t="s">
        <v>9682</v>
      </c>
    </row>
    <row r="249" spans="1:13">
      <c r="A249" t="s">
        <v>10794</v>
      </c>
      <c r="B249" s="428" t="s">
        <v>10780</v>
      </c>
      <c r="C249" t="s">
        <v>9230</v>
      </c>
      <c r="D249">
        <v>1</v>
      </c>
      <c r="E249" t="s">
        <v>9231</v>
      </c>
      <c r="F249">
        <v>20158</v>
      </c>
      <c r="G249" t="s">
        <v>9255</v>
      </c>
      <c r="H249" t="s">
        <v>9443</v>
      </c>
      <c r="I249" t="s">
        <v>43</v>
      </c>
      <c r="J249" t="s">
        <v>9668</v>
      </c>
      <c r="K249" t="s">
        <v>9669</v>
      </c>
      <c r="L249" t="s">
        <v>9683</v>
      </c>
      <c r="M249" t="s">
        <v>9684</v>
      </c>
    </row>
    <row r="250" spans="1:13">
      <c r="A250" t="s">
        <v>10793</v>
      </c>
      <c r="B250" s="428" t="s">
        <v>10780</v>
      </c>
      <c r="C250" t="s">
        <v>9230</v>
      </c>
      <c r="D250">
        <v>1</v>
      </c>
      <c r="E250" t="s">
        <v>9231</v>
      </c>
      <c r="F250">
        <v>20158</v>
      </c>
      <c r="G250" t="s">
        <v>9255</v>
      </c>
      <c r="H250" t="s">
        <v>9443</v>
      </c>
      <c r="I250" t="s">
        <v>43</v>
      </c>
      <c r="J250" t="s">
        <v>9668</v>
      </c>
      <c r="K250" t="s">
        <v>9669</v>
      </c>
      <c r="L250" t="s">
        <v>9685</v>
      </c>
      <c r="M250" t="s">
        <v>9686</v>
      </c>
    </row>
    <row r="251" spans="1:13">
      <c r="A251" t="s">
        <v>10801</v>
      </c>
      <c r="B251" s="428" t="s">
        <v>10780</v>
      </c>
      <c r="C251" t="s">
        <v>9230</v>
      </c>
      <c r="D251">
        <v>1</v>
      </c>
      <c r="E251" t="s">
        <v>9231</v>
      </c>
      <c r="F251">
        <v>20158</v>
      </c>
      <c r="G251" t="s">
        <v>9255</v>
      </c>
      <c r="H251" t="s">
        <v>9443</v>
      </c>
      <c r="I251" t="s">
        <v>43</v>
      </c>
      <c r="J251" t="s">
        <v>9668</v>
      </c>
      <c r="K251" t="s">
        <v>9669</v>
      </c>
      <c r="L251" t="s">
        <v>9687</v>
      </c>
      <c r="M251" t="s">
        <v>9688</v>
      </c>
    </row>
    <row r="252" spans="1:13">
      <c r="B252" s="428" t="s">
        <v>10780</v>
      </c>
      <c r="C252" t="s">
        <v>9230</v>
      </c>
      <c r="D252">
        <v>1</v>
      </c>
      <c r="E252" t="s">
        <v>9231</v>
      </c>
      <c r="F252">
        <v>20158</v>
      </c>
      <c r="G252" t="s">
        <v>9255</v>
      </c>
      <c r="H252" t="s">
        <v>9443</v>
      </c>
      <c r="I252" t="s">
        <v>43</v>
      </c>
      <c r="J252" t="s">
        <v>9668</v>
      </c>
      <c r="K252" t="s">
        <v>9669</v>
      </c>
      <c r="L252" t="s">
        <v>9689</v>
      </c>
      <c r="M252" t="s">
        <v>9690</v>
      </c>
    </row>
    <row r="253" spans="1:13">
      <c r="A253" t="s">
        <v>10796</v>
      </c>
      <c r="B253" s="428" t="s">
        <v>10780</v>
      </c>
      <c r="C253" t="s">
        <v>9230</v>
      </c>
      <c r="D253">
        <v>1</v>
      </c>
      <c r="E253" t="s">
        <v>9231</v>
      </c>
      <c r="F253">
        <v>20158</v>
      </c>
      <c r="G253" t="s">
        <v>9255</v>
      </c>
      <c r="H253" t="s">
        <v>9443</v>
      </c>
      <c r="I253" t="s">
        <v>43</v>
      </c>
      <c r="J253" t="s">
        <v>9668</v>
      </c>
      <c r="K253" t="s">
        <v>9669</v>
      </c>
      <c r="L253" t="s">
        <v>9691</v>
      </c>
      <c r="M253" t="s">
        <v>9692</v>
      </c>
    </row>
    <row r="254" spans="1:13">
      <c r="A254" t="s">
        <v>10795</v>
      </c>
      <c r="B254" s="428" t="s">
        <v>10779</v>
      </c>
      <c r="C254" t="s">
        <v>9230</v>
      </c>
      <c r="D254">
        <v>1</v>
      </c>
      <c r="E254" t="s">
        <v>9231</v>
      </c>
      <c r="F254">
        <v>20158</v>
      </c>
      <c r="G254" t="s">
        <v>9255</v>
      </c>
      <c r="H254" t="s">
        <v>9443</v>
      </c>
      <c r="I254" t="s">
        <v>43</v>
      </c>
      <c r="J254" t="s">
        <v>9668</v>
      </c>
      <c r="K254" t="s">
        <v>9669</v>
      </c>
      <c r="L254" t="s">
        <v>9685</v>
      </c>
      <c r="M254" t="s">
        <v>9686</v>
      </c>
    </row>
    <row r="255" spans="1:13">
      <c r="A255" s="428" t="s">
        <v>9695</v>
      </c>
      <c r="B255" s="428" t="s">
        <v>10780</v>
      </c>
      <c r="C255" t="s">
        <v>9230</v>
      </c>
      <c r="D255">
        <v>1</v>
      </c>
      <c r="E255" t="s">
        <v>9231</v>
      </c>
      <c r="F255">
        <v>20158</v>
      </c>
      <c r="G255" t="s">
        <v>9255</v>
      </c>
      <c r="H255" t="s">
        <v>9443</v>
      </c>
      <c r="I255" t="s">
        <v>43</v>
      </c>
      <c r="J255" t="s">
        <v>9668</v>
      </c>
      <c r="K255" t="s">
        <v>9693</v>
      </c>
      <c r="L255" t="s">
        <v>9694</v>
      </c>
      <c r="M255" t="s">
        <v>9695</v>
      </c>
    </row>
    <row r="256" spans="1:13">
      <c r="A256" t="s">
        <v>10809</v>
      </c>
      <c r="B256" s="428" t="s">
        <v>10780</v>
      </c>
      <c r="C256" t="s">
        <v>9230</v>
      </c>
      <c r="D256">
        <v>1</v>
      </c>
      <c r="E256" t="s">
        <v>9231</v>
      </c>
      <c r="F256">
        <v>20159</v>
      </c>
      <c r="G256" t="s">
        <v>9279</v>
      </c>
      <c r="H256" t="s">
        <v>9443</v>
      </c>
      <c r="I256" t="s">
        <v>43</v>
      </c>
      <c r="J256" t="s">
        <v>9696</v>
      </c>
      <c r="K256" t="s">
        <v>9697</v>
      </c>
      <c r="L256" t="s">
        <v>9698</v>
      </c>
      <c r="M256" t="s">
        <v>9699</v>
      </c>
    </row>
    <row r="257" spans="1:13">
      <c r="A257" t="s">
        <v>10808</v>
      </c>
      <c r="B257" s="428" t="s">
        <v>10780</v>
      </c>
      <c r="C257" t="s">
        <v>9230</v>
      </c>
      <c r="D257">
        <v>1</v>
      </c>
      <c r="E257" t="s">
        <v>9231</v>
      </c>
      <c r="F257">
        <v>20159</v>
      </c>
      <c r="G257" t="s">
        <v>9279</v>
      </c>
      <c r="H257" t="s">
        <v>9443</v>
      </c>
      <c r="I257" t="s">
        <v>43</v>
      </c>
      <c r="J257" t="s">
        <v>9696</v>
      </c>
      <c r="K257" t="s">
        <v>9697</v>
      </c>
      <c r="L257" t="s">
        <v>9700</v>
      </c>
      <c r="M257" t="s">
        <v>9701</v>
      </c>
    </row>
    <row r="258" spans="1:13">
      <c r="A258"/>
      <c r="B258" s="428" t="s">
        <v>10780</v>
      </c>
      <c r="C258" t="s">
        <v>9230</v>
      </c>
      <c r="D258">
        <v>1</v>
      </c>
      <c r="E258" t="s">
        <v>9231</v>
      </c>
      <c r="F258">
        <v>20158</v>
      </c>
      <c r="G258" t="s">
        <v>9255</v>
      </c>
      <c r="H258" t="s">
        <v>9443</v>
      </c>
      <c r="I258" t="s">
        <v>43</v>
      </c>
      <c r="J258" t="s">
        <v>9696</v>
      </c>
      <c r="K258" t="s">
        <v>9697</v>
      </c>
      <c r="L258" t="s">
        <v>9702</v>
      </c>
      <c r="M258" t="s">
        <v>9703</v>
      </c>
    </row>
    <row r="259" spans="1:13">
      <c r="A259" t="s">
        <v>10807</v>
      </c>
      <c r="B259" s="428" t="s">
        <v>10780</v>
      </c>
      <c r="C259" t="s">
        <v>9230</v>
      </c>
      <c r="D259">
        <v>1</v>
      </c>
      <c r="E259" t="s">
        <v>9231</v>
      </c>
      <c r="F259">
        <v>20159</v>
      </c>
      <c r="G259" t="s">
        <v>9279</v>
      </c>
      <c r="H259" t="s">
        <v>9443</v>
      </c>
      <c r="I259" t="s">
        <v>43</v>
      </c>
      <c r="J259" t="s">
        <v>9696</v>
      </c>
      <c r="K259" t="s">
        <v>9697</v>
      </c>
      <c r="L259" t="s">
        <v>9704</v>
      </c>
      <c r="M259" t="s">
        <v>9705</v>
      </c>
    </row>
    <row r="260" spans="1:13">
      <c r="A260" t="s">
        <v>10805</v>
      </c>
      <c r="B260" s="428" t="s">
        <v>10780</v>
      </c>
      <c r="C260" t="s">
        <v>9230</v>
      </c>
      <c r="D260">
        <v>1</v>
      </c>
      <c r="E260" t="s">
        <v>9231</v>
      </c>
      <c r="F260">
        <v>20158</v>
      </c>
      <c r="G260" t="s">
        <v>9255</v>
      </c>
      <c r="H260" t="s">
        <v>9443</v>
      </c>
      <c r="I260" t="s">
        <v>43</v>
      </c>
      <c r="J260" t="s">
        <v>9696</v>
      </c>
      <c r="K260" t="s">
        <v>9697</v>
      </c>
      <c r="L260" t="s">
        <v>9706</v>
      </c>
      <c r="M260" t="s">
        <v>9707</v>
      </c>
    </row>
    <row r="261" spans="1:13">
      <c r="A261" s="428" t="s">
        <v>9709</v>
      </c>
      <c r="B261" s="428" t="s">
        <v>10780</v>
      </c>
      <c r="C261" t="s">
        <v>9230</v>
      </c>
      <c r="D261">
        <v>1</v>
      </c>
      <c r="E261" t="s">
        <v>9231</v>
      </c>
      <c r="F261">
        <v>20159</v>
      </c>
      <c r="G261" t="s">
        <v>9279</v>
      </c>
      <c r="H261" t="s">
        <v>9443</v>
      </c>
      <c r="I261" t="s">
        <v>43</v>
      </c>
      <c r="J261" t="s">
        <v>9696</v>
      </c>
      <c r="K261" t="s">
        <v>9697</v>
      </c>
      <c r="L261" t="s">
        <v>9708</v>
      </c>
      <c r="M261" t="s">
        <v>9709</v>
      </c>
    </row>
    <row r="262" spans="1:13">
      <c r="A262" t="s">
        <v>10806</v>
      </c>
      <c r="B262" s="428" t="s">
        <v>10780</v>
      </c>
      <c r="C262" t="s">
        <v>9230</v>
      </c>
      <c r="D262">
        <v>1</v>
      </c>
      <c r="E262" t="s">
        <v>9231</v>
      </c>
      <c r="F262">
        <v>20158</v>
      </c>
      <c r="G262" t="s">
        <v>9255</v>
      </c>
      <c r="H262" t="s">
        <v>9443</v>
      </c>
      <c r="I262" t="s">
        <v>43</v>
      </c>
      <c r="J262" t="s">
        <v>9696</v>
      </c>
      <c r="K262" t="s">
        <v>9697</v>
      </c>
      <c r="L262" t="s">
        <v>9710</v>
      </c>
      <c r="M262" t="s">
        <v>9711</v>
      </c>
    </row>
    <row r="263" spans="1:13">
      <c r="A263" s="428" t="s">
        <v>9713</v>
      </c>
      <c r="B263" s="428" t="s">
        <v>10780</v>
      </c>
      <c r="C263" t="s">
        <v>9230</v>
      </c>
      <c r="D263">
        <v>1</v>
      </c>
      <c r="E263" t="s">
        <v>9231</v>
      </c>
      <c r="F263">
        <v>20158</v>
      </c>
      <c r="G263" t="s">
        <v>9255</v>
      </c>
      <c r="H263" t="s">
        <v>9443</v>
      </c>
      <c r="I263" t="s">
        <v>43</v>
      </c>
      <c r="J263" t="s">
        <v>9696</v>
      </c>
      <c r="K263" t="s">
        <v>9697</v>
      </c>
      <c r="L263" t="s">
        <v>9712</v>
      </c>
      <c r="M263" t="s">
        <v>9713</v>
      </c>
    </row>
    <row r="264" spans="1:13">
      <c r="A264" s="428" t="s">
        <v>9715</v>
      </c>
      <c r="B264" s="428" t="s">
        <v>10780</v>
      </c>
      <c r="C264" t="s">
        <v>9230</v>
      </c>
      <c r="D264">
        <v>1</v>
      </c>
      <c r="E264" t="s">
        <v>9231</v>
      </c>
      <c r="F264">
        <v>20158</v>
      </c>
      <c r="G264" t="s">
        <v>9255</v>
      </c>
      <c r="H264" t="s">
        <v>9443</v>
      </c>
      <c r="I264" t="s">
        <v>43</v>
      </c>
      <c r="J264" t="s">
        <v>9696</v>
      </c>
      <c r="K264" t="s">
        <v>9697</v>
      </c>
      <c r="L264" t="s">
        <v>9714</v>
      </c>
      <c r="M264" t="s">
        <v>9715</v>
      </c>
    </row>
    <row r="265" spans="1:13">
      <c r="B265" s="428" t="s">
        <v>10780</v>
      </c>
      <c r="C265" t="s">
        <v>9230</v>
      </c>
      <c r="D265">
        <v>1</v>
      </c>
      <c r="E265" t="s">
        <v>9231</v>
      </c>
      <c r="F265">
        <v>20159</v>
      </c>
      <c r="G265" t="s">
        <v>9279</v>
      </c>
      <c r="H265" t="s">
        <v>9443</v>
      </c>
      <c r="I265" t="s">
        <v>43</v>
      </c>
      <c r="J265" t="s">
        <v>9716</v>
      </c>
      <c r="K265" t="s">
        <v>9717</v>
      </c>
      <c r="L265" t="s">
        <v>9718</v>
      </c>
      <c r="M265" t="s">
        <v>264</v>
      </c>
    </row>
    <row r="266" spans="1:13">
      <c r="A266" s="428" t="s">
        <v>266</v>
      </c>
      <c r="B266" s="428" t="s">
        <v>10780</v>
      </c>
      <c r="C266" t="s">
        <v>9230</v>
      </c>
      <c r="D266">
        <v>1</v>
      </c>
      <c r="E266" t="s">
        <v>9231</v>
      </c>
      <c r="F266">
        <v>20159</v>
      </c>
      <c r="G266" t="s">
        <v>9279</v>
      </c>
      <c r="H266" t="s">
        <v>9443</v>
      </c>
      <c r="I266" t="s">
        <v>43</v>
      </c>
      <c r="J266" t="s">
        <v>9716</v>
      </c>
      <c r="K266" t="s">
        <v>9717</v>
      </c>
      <c r="L266" t="s">
        <v>9719</v>
      </c>
      <c r="M266" t="s">
        <v>266</v>
      </c>
    </row>
    <row r="267" spans="1:13">
      <c r="B267" s="428" t="s">
        <v>10780</v>
      </c>
      <c r="C267" t="s">
        <v>9230</v>
      </c>
      <c r="D267">
        <v>1</v>
      </c>
      <c r="E267" t="s">
        <v>9231</v>
      </c>
      <c r="F267">
        <v>20159</v>
      </c>
      <c r="G267" t="s">
        <v>9279</v>
      </c>
      <c r="H267" t="s">
        <v>9443</v>
      </c>
      <c r="I267" t="s">
        <v>43</v>
      </c>
      <c r="J267" t="s">
        <v>9716</v>
      </c>
      <c r="K267" t="s">
        <v>9717</v>
      </c>
      <c r="L267" t="s">
        <v>9720</v>
      </c>
      <c r="M267" t="s">
        <v>268</v>
      </c>
    </row>
    <row r="268" spans="1:13">
      <c r="B268" s="428" t="s">
        <v>10780</v>
      </c>
      <c r="C268" t="s">
        <v>9230</v>
      </c>
      <c r="D268">
        <v>1</v>
      </c>
      <c r="E268" t="s">
        <v>9231</v>
      </c>
      <c r="F268">
        <v>20159</v>
      </c>
      <c r="G268" t="s">
        <v>9279</v>
      </c>
      <c r="H268" t="s">
        <v>9443</v>
      </c>
      <c r="I268" t="s">
        <v>43</v>
      </c>
      <c r="J268" t="s">
        <v>9716</v>
      </c>
      <c r="K268" t="s">
        <v>9717</v>
      </c>
      <c r="L268" t="s">
        <v>9721</v>
      </c>
      <c r="M268" t="s">
        <v>2269</v>
      </c>
    </row>
    <row r="269" spans="1:13">
      <c r="B269" s="428" t="s">
        <v>10780</v>
      </c>
      <c r="C269" t="s">
        <v>9230</v>
      </c>
      <c r="D269">
        <v>1</v>
      </c>
      <c r="E269" t="s">
        <v>9231</v>
      </c>
      <c r="F269">
        <v>20159</v>
      </c>
      <c r="G269" t="s">
        <v>9279</v>
      </c>
      <c r="H269" t="s">
        <v>9443</v>
      </c>
      <c r="I269" t="s">
        <v>43</v>
      </c>
      <c r="J269" t="s">
        <v>9716</v>
      </c>
      <c r="K269" t="s">
        <v>9717</v>
      </c>
      <c r="L269" t="s">
        <v>9722</v>
      </c>
      <c r="M269" t="s">
        <v>9723</v>
      </c>
    </row>
    <row r="270" spans="1:13">
      <c r="B270" s="428" t="s">
        <v>10780</v>
      </c>
      <c r="C270" t="s">
        <v>9230</v>
      </c>
      <c r="D270">
        <v>1</v>
      </c>
      <c r="E270" t="s">
        <v>9231</v>
      </c>
      <c r="F270">
        <v>20159</v>
      </c>
      <c r="G270" t="s">
        <v>9279</v>
      </c>
      <c r="H270" t="s">
        <v>9443</v>
      </c>
      <c r="I270" t="s">
        <v>43</v>
      </c>
      <c r="J270" t="s">
        <v>9716</v>
      </c>
      <c r="K270" t="s">
        <v>9717</v>
      </c>
      <c r="L270" t="s">
        <v>9724</v>
      </c>
      <c r="M270" t="s">
        <v>1652</v>
      </c>
    </row>
    <row r="271" spans="1:13">
      <c r="B271" s="428" t="s">
        <v>10780</v>
      </c>
      <c r="C271" t="s">
        <v>9230</v>
      </c>
      <c r="D271">
        <v>1</v>
      </c>
      <c r="E271" t="s">
        <v>9231</v>
      </c>
      <c r="F271">
        <v>20159</v>
      </c>
      <c r="G271" t="s">
        <v>9279</v>
      </c>
      <c r="H271" t="s">
        <v>9443</v>
      </c>
      <c r="I271" t="s">
        <v>43</v>
      </c>
      <c r="J271" t="s">
        <v>9716</v>
      </c>
      <c r="K271" t="s">
        <v>9717</v>
      </c>
      <c r="L271" t="s">
        <v>9725</v>
      </c>
      <c r="M271" t="s">
        <v>9726</v>
      </c>
    </row>
    <row r="272" spans="1:13">
      <c r="B272" s="428" t="s">
        <v>10780</v>
      </c>
      <c r="C272" t="s">
        <v>9230</v>
      </c>
      <c r="D272">
        <v>1</v>
      </c>
      <c r="E272" t="s">
        <v>9231</v>
      </c>
      <c r="F272">
        <v>20159</v>
      </c>
      <c r="G272" t="s">
        <v>9279</v>
      </c>
      <c r="H272" t="s">
        <v>9443</v>
      </c>
      <c r="I272" t="s">
        <v>43</v>
      </c>
      <c r="J272" t="s">
        <v>9716</v>
      </c>
      <c r="K272" t="s">
        <v>9717</v>
      </c>
      <c r="L272" t="s">
        <v>9727</v>
      </c>
      <c r="M272" t="s">
        <v>9728</v>
      </c>
    </row>
    <row r="273" spans="1:13">
      <c r="A273" s="428" t="s">
        <v>265</v>
      </c>
      <c r="B273" s="428" t="s">
        <v>10780</v>
      </c>
      <c r="C273" t="s">
        <v>9230</v>
      </c>
      <c r="D273">
        <v>1</v>
      </c>
      <c r="E273" t="s">
        <v>9231</v>
      </c>
      <c r="F273">
        <v>20159</v>
      </c>
      <c r="G273" t="s">
        <v>9279</v>
      </c>
      <c r="H273" t="s">
        <v>9443</v>
      </c>
      <c r="I273" t="s">
        <v>43</v>
      </c>
      <c r="J273" t="s">
        <v>9716</v>
      </c>
      <c r="K273" t="s">
        <v>9717</v>
      </c>
      <c r="L273" t="s">
        <v>9729</v>
      </c>
      <c r="M273" t="s">
        <v>265</v>
      </c>
    </row>
    <row r="274" spans="1:13">
      <c r="B274" s="428" t="s">
        <v>10780</v>
      </c>
      <c r="C274" t="s">
        <v>9230</v>
      </c>
      <c r="D274">
        <v>1</v>
      </c>
      <c r="E274" t="s">
        <v>9231</v>
      </c>
      <c r="F274">
        <v>20158</v>
      </c>
      <c r="G274" t="s">
        <v>9255</v>
      </c>
      <c r="H274" t="s">
        <v>9443</v>
      </c>
      <c r="I274" t="s">
        <v>43</v>
      </c>
      <c r="J274" t="s">
        <v>9716</v>
      </c>
      <c r="K274" t="s">
        <v>9717</v>
      </c>
      <c r="L274" t="s">
        <v>9730</v>
      </c>
      <c r="M274" t="s">
        <v>9731</v>
      </c>
    </row>
    <row r="275" spans="1:13">
      <c r="B275" s="428" t="s">
        <v>10780</v>
      </c>
      <c r="C275" t="s">
        <v>9230</v>
      </c>
      <c r="D275">
        <v>1</v>
      </c>
      <c r="E275" t="s">
        <v>9231</v>
      </c>
      <c r="F275">
        <v>20159</v>
      </c>
      <c r="G275" t="s">
        <v>9279</v>
      </c>
      <c r="H275" t="s">
        <v>9443</v>
      </c>
      <c r="I275" t="s">
        <v>43</v>
      </c>
      <c r="J275" t="s">
        <v>9716</v>
      </c>
      <c r="K275" t="s">
        <v>9717</v>
      </c>
      <c r="L275" t="s">
        <v>9732</v>
      </c>
      <c r="M275" t="s">
        <v>9733</v>
      </c>
    </row>
    <row r="276" spans="1:13">
      <c r="A276" t="s">
        <v>10810</v>
      </c>
      <c r="B276" s="428" t="s">
        <v>10780</v>
      </c>
      <c r="C276" t="s">
        <v>9230</v>
      </c>
      <c r="D276">
        <v>1</v>
      </c>
      <c r="E276" t="s">
        <v>9231</v>
      </c>
      <c r="F276">
        <v>20159</v>
      </c>
      <c r="G276" t="s">
        <v>9279</v>
      </c>
      <c r="H276" t="s">
        <v>9443</v>
      </c>
      <c r="I276" t="s">
        <v>43</v>
      </c>
      <c r="J276" t="s">
        <v>9716</v>
      </c>
      <c r="K276" t="s">
        <v>9717</v>
      </c>
      <c r="L276" t="s">
        <v>9734</v>
      </c>
      <c r="M276" t="s">
        <v>9735</v>
      </c>
    </row>
    <row r="277" spans="1:13">
      <c r="A277" s="428" t="s">
        <v>9737</v>
      </c>
      <c r="B277" s="428" t="s">
        <v>10780</v>
      </c>
      <c r="C277" t="s">
        <v>9230</v>
      </c>
      <c r="D277">
        <v>1</v>
      </c>
      <c r="E277" t="s">
        <v>9231</v>
      </c>
      <c r="F277">
        <v>20159</v>
      </c>
      <c r="G277" t="s">
        <v>9279</v>
      </c>
      <c r="H277" t="s">
        <v>9443</v>
      </c>
      <c r="I277" t="s">
        <v>43</v>
      </c>
      <c r="J277" t="s">
        <v>9716</v>
      </c>
      <c r="K277" t="s">
        <v>9717</v>
      </c>
      <c r="L277" t="s">
        <v>9736</v>
      </c>
      <c r="M277" t="s">
        <v>9737</v>
      </c>
    </row>
    <row r="278" spans="1:13">
      <c r="A278" t="s">
        <v>10811</v>
      </c>
      <c r="B278" s="428" t="s">
        <v>10779</v>
      </c>
      <c r="C278" t="s">
        <v>9230</v>
      </c>
      <c r="D278">
        <v>1</v>
      </c>
      <c r="E278" t="s">
        <v>9231</v>
      </c>
      <c r="F278">
        <v>20159</v>
      </c>
      <c r="G278" t="s">
        <v>9279</v>
      </c>
      <c r="H278" t="s">
        <v>9443</v>
      </c>
      <c r="I278" t="s">
        <v>43</v>
      </c>
      <c r="J278" t="s">
        <v>9716</v>
      </c>
      <c r="K278" t="s">
        <v>9717</v>
      </c>
      <c r="L278" t="s">
        <v>10901</v>
      </c>
      <c r="M278" t="s">
        <v>10902</v>
      </c>
    </row>
    <row r="279" spans="1:13">
      <c r="A279" t="s">
        <v>10812</v>
      </c>
      <c r="B279" s="428" t="s">
        <v>10779</v>
      </c>
      <c r="C279" t="s">
        <v>9230</v>
      </c>
      <c r="D279">
        <v>1</v>
      </c>
      <c r="E279" t="s">
        <v>9231</v>
      </c>
      <c r="F279">
        <v>20159</v>
      </c>
      <c r="G279" t="s">
        <v>9279</v>
      </c>
      <c r="H279" t="s">
        <v>9443</v>
      </c>
      <c r="I279" t="s">
        <v>43</v>
      </c>
      <c r="J279" t="s">
        <v>9716</v>
      </c>
      <c r="K279" t="s">
        <v>9717</v>
      </c>
      <c r="L279" t="s">
        <v>10901</v>
      </c>
      <c r="M279" t="s">
        <v>10902</v>
      </c>
    </row>
    <row r="280" spans="1:13">
      <c r="B280" s="428" t="s">
        <v>10780</v>
      </c>
      <c r="C280" t="s">
        <v>9230</v>
      </c>
      <c r="D280">
        <v>1</v>
      </c>
      <c r="E280" t="s">
        <v>9231</v>
      </c>
      <c r="F280">
        <v>20159</v>
      </c>
      <c r="G280" t="s">
        <v>9279</v>
      </c>
      <c r="H280" t="s">
        <v>9443</v>
      </c>
      <c r="I280" t="s">
        <v>43</v>
      </c>
      <c r="J280" t="s">
        <v>9738</v>
      </c>
      <c r="K280" t="s">
        <v>9739</v>
      </c>
      <c r="L280" t="s">
        <v>9740</v>
      </c>
      <c r="M280" t="s">
        <v>9741</v>
      </c>
    </row>
    <row r="281" spans="1:13">
      <c r="B281" s="428" t="s">
        <v>10780</v>
      </c>
      <c r="C281" t="s">
        <v>9230</v>
      </c>
      <c r="D281">
        <v>1</v>
      </c>
      <c r="E281" t="s">
        <v>9231</v>
      </c>
      <c r="F281">
        <v>20159</v>
      </c>
      <c r="G281" t="s">
        <v>9279</v>
      </c>
      <c r="H281" t="s">
        <v>9443</v>
      </c>
      <c r="I281" t="s">
        <v>43</v>
      </c>
      <c r="J281" t="s">
        <v>9738</v>
      </c>
      <c r="K281" t="s">
        <v>9739</v>
      </c>
      <c r="L281" t="s">
        <v>9742</v>
      </c>
      <c r="M281" t="s">
        <v>9743</v>
      </c>
    </row>
    <row r="282" spans="1:13">
      <c r="B282" s="428" t="s">
        <v>10780</v>
      </c>
      <c r="C282" t="s">
        <v>9230</v>
      </c>
      <c r="D282">
        <v>1</v>
      </c>
      <c r="E282" t="s">
        <v>9231</v>
      </c>
      <c r="F282">
        <v>20158</v>
      </c>
      <c r="G282" t="s">
        <v>9255</v>
      </c>
      <c r="H282" t="s">
        <v>9443</v>
      </c>
      <c r="I282" t="s">
        <v>43</v>
      </c>
      <c r="J282" t="s">
        <v>9738</v>
      </c>
      <c r="K282" t="s">
        <v>9739</v>
      </c>
      <c r="L282" t="s">
        <v>9744</v>
      </c>
      <c r="M282" t="s">
        <v>9745</v>
      </c>
    </row>
    <row r="283" spans="1:13">
      <c r="A283" s="428" t="s">
        <v>9747</v>
      </c>
      <c r="B283" s="428" t="s">
        <v>10780</v>
      </c>
      <c r="C283" t="s">
        <v>9230</v>
      </c>
      <c r="D283">
        <v>1</v>
      </c>
      <c r="E283" t="s">
        <v>9231</v>
      </c>
      <c r="F283">
        <v>20158</v>
      </c>
      <c r="G283" t="s">
        <v>9255</v>
      </c>
      <c r="H283" t="s">
        <v>9443</v>
      </c>
      <c r="I283" t="s">
        <v>43</v>
      </c>
      <c r="J283" t="s">
        <v>9738</v>
      </c>
      <c r="K283" t="s">
        <v>9739</v>
      </c>
      <c r="L283" t="s">
        <v>9746</v>
      </c>
      <c r="M283" t="s">
        <v>9747</v>
      </c>
    </row>
    <row r="284" spans="1:13">
      <c r="A284" s="428" t="s">
        <v>9749</v>
      </c>
      <c r="B284" s="428" t="s">
        <v>10780</v>
      </c>
      <c r="C284" t="s">
        <v>9230</v>
      </c>
      <c r="D284">
        <v>1</v>
      </c>
      <c r="E284" t="s">
        <v>9231</v>
      </c>
      <c r="F284">
        <v>20158</v>
      </c>
      <c r="G284" t="s">
        <v>9255</v>
      </c>
      <c r="H284" t="s">
        <v>9443</v>
      </c>
      <c r="I284" t="s">
        <v>43</v>
      </c>
      <c r="J284" t="s">
        <v>9738</v>
      </c>
      <c r="K284" t="s">
        <v>9739</v>
      </c>
      <c r="L284" t="s">
        <v>9748</v>
      </c>
      <c r="M284" t="s">
        <v>9749</v>
      </c>
    </row>
    <row r="285" spans="1:13">
      <c r="A285" t="s">
        <v>10758</v>
      </c>
      <c r="B285" s="428" t="s">
        <v>10780</v>
      </c>
      <c r="C285" t="s">
        <v>9230</v>
      </c>
      <c r="D285">
        <v>1</v>
      </c>
      <c r="E285" t="s">
        <v>9231</v>
      </c>
      <c r="F285">
        <v>20156</v>
      </c>
      <c r="G285" t="s">
        <v>9615</v>
      </c>
      <c r="H285" t="s">
        <v>9750</v>
      </c>
      <c r="I285" t="s">
        <v>9751</v>
      </c>
      <c r="J285" t="s">
        <v>9752</v>
      </c>
      <c r="K285" t="s">
        <v>9753</v>
      </c>
      <c r="L285" t="s">
        <v>9754</v>
      </c>
      <c r="M285" s="427" t="s">
        <v>9755</v>
      </c>
    </row>
    <row r="286" spans="1:13">
      <c r="A286" t="s">
        <v>10754</v>
      </c>
      <c r="B286" s="428" t="s">
        <v>10780</v>
      </c>
      <c r="C286" t="s">
        <v>9230</v>
      </c>
      <c r="D286">
        <v>1</v>
      </c>
      <c r="E286" t="s">
        <v>9231</v>
      </c>
      <c r="F286">
        <v>20158</v>
      </c>
      <c r="G286" t="s">
        <v>9255</v>
      </c>
      <c r="H286" t="s">
        <v>9750</v>
      </c>
      <c r="I286" t="s">
        <v>9751</v>
      </c>
      <c r="J286" t="s">
        <v>9752</v>
      </c>
      <c r="K286" t="s">
        <v>9753</v>
      </c>
      <c r="L286" t="s">
        <v>9756</v>
      </c>
      <c r="M286" s="427" t="s">
        <v>9757</v>
      </c>
    </row>
    <row r="287" spans="1:13">
      <c r="A287" t="s">
        <v>10755</v>
      </c>
      <c r="B287" s="428" t="s">
        <v>10780</v>
      </c>
      <c r="C287" t="s">
        <v>9230</v>
      </c>
      <c r="D287">
        <v>1</v>
      </c>
      <c r="E287" t="s">
        <v>9231</v>
      </c>
      <c r="F287">
        <v>20158</v>
      </c>
      <c r="G287" t="s">
        <v>9255</v>
      </c>
      <c r="H287" t="s">
        <v>9750</v>
      </c>
      <c r="I287" t="s">
        <v>9751</v>
      </c>
      <c r="J287" t="s">
        <v>9752</v>
      </c>
      <c r="K287" t="s">
        <v>9753</v>
      </c>
      <c r="L287" t="s">
        <v>9758</v>
      </c>
      <c r="M287" s="427" t="s">
        <v>9759</v>
      </c>
    </row>
    <row r="288" spans="1:13">
      <c r="A288" t="s">
        <v>10756</v>
      </c>
      <c r="B288" s="428" t="s">
        <v>10780</v>
      </c>
      <c r="C288" t="s">
        <v>9230</v>
      </c>
      <c r="D288">
        <v>1</v>
      </c>
      <c r="E288" t="s">
        <v>9231</v>
      </c>
      <c r="F288">
        <v>20158</v>
      </c>
      <c r="G288" t="s">
        <v>9255</v>
      </c>
      <c r="H288" t="s">
        <v>9750</v>
      </c>
      <c r="I288" t="s">
        <v>9751</v>
      </c>
      <c r="J288" t="s">
        <v>9752</v>
      </c>
      <c r="K288" t="s">
        <v>9753</v>
      </c>
      <c r="L288" t="s">
        <v>9760</v>
      </c>
      <c r="M288" s="427" t="s">
        <v>9761</v>
      </c>
    </row>
    <row r="289" spans="1:13">
      <c r="A289" t="s">
        <v>10757</v>
      </c>
      <c r="B289" s="428" t="s">
        <v>10780</v>
      </c>
      <c r="C289" t="s">
        <v>9230</v>
      </c>
      <c r="D289">
        <v>1</v>
      </c>
      <c r="E289" t="s">
        <v>9231</v>
      </c>
      <c r="F289">
        <v>20158</v>
      </c>
      <c r="G289" t="s">
        <v>9255</v>
      </c>
      <c r="H289" t="s">
        <v>9750</v>
      </c>
      <c r="I289" t="s">
        <v>9751</v>
      </c>
      <c r="J289" t="s">
        <v>9752</v>
      </c>
      <c r="K289" t="s">
        <v>9753</v>
      </c>
      <c r="L289" t="s">
        <v>9762</v>
      </c>
      <c r="M289" s="427" t="s">
        <v>9763</v>
      </c>
    </row>
    <row r="290" spans="1:13">
      <c r="A290" t="s">
        <v>10753</v>
      </c>
      <c r="B290" s="428" t="s">
        <v>10780</v>
      </c>
      <c r="C290" t="s">
        <v>9230</v>
      </c>
      <c r="D290">
        <v>1</v>
      </c>
      <c r="E290" t="s">
        <v>9231</v>
      </c>
      <c r="F290">
        <v>20158</v>
      </c>
      <c r="G290" t="s">
        <v>9255</v>
      </c>
      <c r="H290" t="s">
        <v>9750</v>
      </c>
      <c r="I290" t="s">
        <v>9751</v>
      </c>
      <c r="J290" t="s">
        <v>9752</v>
      </c>
      <c r="K290" t="s">
        <v>9753</v>
      </c>
      <c r="L290" t="s">
        <v>9764</v>
      </c>
      <c r="M290" s="427" t="s">
        <v>9765</v>
      </c>
    </row>
    <row r="291" spans="1:13">
      <c r="B291" s="428" t="s">
        <v>10780</v>
      </c>
      <c r="C291" t="s">
        <v>9230</v>
      </c>
      <c r="D291">
        <v>1</v>
      </c>
      <c r="E291" t="s">
        <v>9231</v>
      </c>
      <c r="F291">
        <v>20159</v>
      </c>
      <c r="G291" t="s">
        <v>9279</v>
      </c>
      <c r="H291" t="s">
        <v>9750</v>
      </c>
      <c r="I291" t="s">
        <v>9751</v>
      </c>
      <c r="J291" t="s">
        <v>9766</v>
      </c>
      <c r="K291" t="s">
        <v>6188</v>
      </c>
      <c r="L291" t="s">
        <v>9767</v>
      </c>
      <c r="M291" s="427" t="s">
        <v>9768</v>
      </c>
    </row>
    <row r="292" spans="1:13">
      <c r="A292" s="428" t="s">
        <v>9118</v>
      </c>
      <c r="B292" s="428" t="s">
        <v>10780</v>
      </c>
      <c r="C292" t="s">
        <v>9230</v>
      </c>
      <c r="D292">
        <v>1</v>
      </c>
      <c r="E292" t="s">
        <v>9231</v>
      </c>
      <c r="F292">
        <v>20159</v>
      </c>
      <c r="G292" t="s">
        <v>9279</v>
      </c>
      <c r="H292" t="s">
        <v>9750</v>
      </c>
      <c r="I292" t="s">
        <v>9751</v>
      </c>
      <c r="J292" t="s">
        <v>9766</v>
      </c>
      <c r="K292" t="s">
        <v>6188</v>
      </c>
      <c r="L292" t="s">
        <v>9769</v>
      </c>
      <c r="M292" s="427" t="s">
        <v>9770</v>
      </c>
    </row>
    <row r="293" spans="1:13">
      <c r="A293" s="428" t="s">
        <v>10766</v>
      </c>
      <c r="B293" s="428" t="s">
        <v>10779</v>
      </c>
      <c r="C293" t="s">
        <v>9230</v>
      </c>
      <c r="D293">
        <v>1</v>
      </c>
      <c r="E293" t="s">
        <v>9231</v>
      </c>
      <c r="F293">
        <v>20159</v>
      </c>
      <c r="G293" t="s">
        <v>9279</v>
      </c>
      <c r="H293" t="s">
        <v>9750</v>
      </c>
      <c r="I293" t="s">
        <v>9751</v>
      </c>
      <c r="J293" t="s">
        <v>9766</v>
      </c>
      <c r="K293" t="s">
        <v>6188</v>
      </c>
      <c r="L293" t="s">
        <v>9769</v>
      </c>
      <c r="M293" t="s">
        <v>9770</v>
      </c>
    </row>
    <row r="294" spans="1:13">
      <c r="A294" s="428" t="s">
        <v>251</v>
      </c>
      <c r="B294" s="428" t="s">
        <v>10779</v>
      </c>
      <c r="C294" t="s">
        <v>9230</v>
      </c>
      <c r="D294">
        <v>1</v>
      </c>
      <c r="E294" t="s">
        <v>9231</v>
      </c>
      <c r="F294">
        <v>20159</v>
      </c>
      <c r="G294" t="s">
        <v>9279</v>
      </c>
      <c r="H294" t="s">
        <v>9750</v>
      </c>
      <c r="I294" t="s">
        <v>9751</v>
      </c>
      <c r="J294" t="s">
        <v>9766</v>
      </c>
      <c r="K294" t="s">
        <v>6188</v>
      </c>
      <c r="L294" t="s">
        <v>10864</v>
      </c>
      <c r="M294" t="s">
        <v>10865</v>
      </c>
    </row>
    <row r="295" spans="1:13">
      <c r="A295" s="428" t="s">
        <v>9160</v>
      </c>
      <c r="B295" s="428" t="s">
        <v>10779</v>
      </c>
      <c r="C295" t="s">
        <v>9230</v>
      </c>
      <c r="D295">
        <v>1</v>
      </c>
      <c r="E295" t="s">
        <v>9231</v>
      </c>
      <c r="F295">
        <v>20159</v>
      </c>
      <c r="G295" t="s">
        <v>9279</v>
      </c>
      <c r="H295" t="s">
        <v>9750</v>
      </c>
      <c r="I295" t="s">
        <v>9751</v>
      </c>
      <c r="J295" t="s">
        <v>9780</v>
      </c>
      <c r="K295" t="s">
        <v>9781</v>
      </c>
      <c r="L295" t="s">
        <v>10866</v>
      </c>
      <c r="M295" t="s">
        <v>10867</v>
      </c>
    </row>
    <row r="296" spans="1:13">
      <c r="A296" s="428" t="s">
        <v>238</v>
      </c>
      <c r="B296" s="428" t="s">
        <v>10780</v>
      </c>
      <c r="C296" t="s">
        <v>9230</v>
      </c>
      <c r="D296">
        <v>1</v>
      </c>
      <c r="E296" t="s">
        <v>9231</v>
      </c>
      <c r="F296">
        <v>20157</v>
      </c>
      <c r="G296" t="s">
        <v>9250</v>
      </c>
      <c r="H296" t="s">
        <v>9750</v>
      </c>
      <c r="I296" t="s">
        <v>9751</v>
      </c>
      <c r="J296" t="s">
        <v>9771</v>
      </c>
      <c r="K296" t="s">
        <v>9772</v>
      </c>
      <c r="L296" t="s">
        <v>9773</v>
      </c>
      <c r="M296" s="427" t="s">
        <v>238</v>
      </c>
    </row>
    <row r="297" spans="1:13">
      <c r="B297" s="428" t="s">
        <v>10780</v>
      </c>
      <c r="C297" t="s">
        <v>9230</v>
      </c>
      <c r="D297">
        <v>1</v>
      </c>
      <c r="E297" t="s">
        <v>9231</v>
      </c>
      <c r="F297">
        <v>20157</v>
      </c>
      <c r="G297" t="s">
        <v>9250</v>
      </c>
      <c r="H297" t="s">
        <v>9750</v>
      </c>
      <c r="I297" t="s">
        <v>9751</v>
      </c>
      <c r="J297" t="s">
        <v>9771</v>
      </c>
      <c r="K297" t="s">
        <v>9772</v>
      </c>
      <c r="L297" t="s">
        <v>9774</v>
      </c>
      <c r="M297" s="427" t="s">
        <v>9775</v>
      </c>
    </row>
    <row r="298" spans="1:13">
      <c r="B298" s="428" t="s">
        <v>10780</v>
      </c>
      <c r="C298" t="s">
        <v>9230</v>
      </c>
      <c r="D298">
        <v>1</v>
      </c>
      <c r="E298" t="s">
        <v>9231</v>
      </c>
      <c r="F298">
        <v>20158</v>
      </c>
      <c r="G298" t="s">
        <v>9255</v>
      </c>
      <c r="H298" t="s">
        <v>9750</v>
      </c>
      <c r="I298" t="s">
        <v>9751</v>
      </c>
      <c r="J298" t="s">
        <v>9771</v>
      </c>
      <c r="K298" t="s">
        <v>9772</v>
      </c>
      <c r="L298" t="s">
        <v>9776</v>
      </c>
      <c r="M298" s="427" t="s">
        <v>9777</v>
      </c>
    </row>
    <row r="299" spans="1:13">
      <c r="A299" s="428" t="s">
        <v>6174</v>
      </c>
      <c r="B299" s="428" t="s">
        <v>10780</v>
      </c>
      <c r="C299" t="s">
        <v>9230</v>
      </c>
      <c r="D299">
        <v>1</v>
      </c>
      <c r="E299" t="s">
        <v>9231</v>
      </c>
      <c r="F299">
        <v>20158</v>
      </c>
      <c r="G299" t="s">
        <v>9255</v>
      </c>
      <c r="H299" t="s">
        <v>9750</v>
      </c>
      <c r="I299" t="s">
        <v>9751</v>
      </c>
      <c r="J299" t="s">
        <v>9771</v>
      </c>
      <c r="K299" t="s">
        <v>9772</v>
      </c>
      <c r="L299" t="s">
        <v>9778</v>
      </c>
      <c r="M299" s="427" t="s">
        <v>9779</v>
      </c>
    </row>
    <row r="300" spans="1:13">
      <c r="B300" s="428" t="s">
        <v>10780</v>
      </c>
      <c r="C300" t="s">
        <v>9230</v>
      </c>
      <c r="D300">
        <v>1</v>
      </c>
      <c r="E300" t="s">
        <v>9231</v>
      </c>
      <c r="F300">
        <v>20157</v>
      </c>
      <c r="G300" t="s">
        <v>9250</v>
      </c>
      <c r="H300" t="s">
        <v>9750</v>
      </c>
      <c r="I300" t="s">
        <v>9751</v>
      </c>
      <c r="J300" t="s">
        <v>9780</v>
      </c>
      <c r="K300" t="s">
        <v>9781</v>
      </c>
      <c r="L300" t="s">
        <v>9782</v>
      </c>
      <c r="M300" s="427" t="s">
        <v>6214</v>
      </c>
    </row>
    <row r="301" spans="1:13">
      <c r="A301" t="s">
        <v>5717</v>
      </c>
      <c r="B301" s="428" t="s">
        <v>10780</v>
      </c>
      <c r="C301" t="s">
        <v>9230</v>
      </c>
      <c r="D301">
        <v>1</v>
      </c>
      <c r="E301" t="s">
        <v>9231</v>
      </c>
      <c r="F301">
        <v>20157</v>
      </c>
      <c r="G301" t="s">
        <v>9250</v>
      </c>
      <c r="H301" t="s">
        <v>9750</v>
      </c>
      <c r="I301" t="s">
        <v>9751</v>
      </c>
      <c r="J301" t="s">
        <v>9780</v>
      </c>
      <c r="K301" t="s">
        <v>9781</v>
      </c>
      <c r="L301" t="s">
        <v>9783</v>
      </c>
      <c r="M301" s="427" t="s">
        <v>9784</v>
      </c>
    </row>
    <row r="302" spans="1:13">
      <c r="A302" t="s">
        <v>5724</v>
      </c>
      <c r="B302" s="428" t="s">
        <v>10780</v>
      </c>
      <c r="C302" t="s">
        <v>9230</v>
      </c>
      <c r="D302">
        <v>1</v>
      </c>
      <c r="E302" t="s">
        <v>9231</v>
      </c>
      <c r="F302">
        <v>20158</v>
      </c>
      <c r="G302" t="s">
        <v>9255</v>
      </c>
      <c r="H302" t="s">
        <v>9750</v>
      </c>
      <c r="I302" t="s">
        <v>9751</v>
      </c>
      <c r="J302" t="s">
        <v>9780</v>
      </c>
      <c r="K302" t="s">
        <v>9781</v>
      </c>
      <c r="L302" t="s">
        <v>9785</v>
      </c>
      <c r="M302" s="427" t="s">
        <v>6227</v>
      </c>
    </row>
    <row r="303" spans="1:13">
      <c r="A303" t="s">
        <v>248</v>
      </c>
      <c r="B303" s="428" t="s">
        <v>10780</v>
      </c>
      <c r="C303" t="s">
        <v>9230</v>
      </c>
      <c r="D303">
        <v>1</v>
      </c>
      <c r="E303" t="s">
        <v>9231</v>
      </c>
      <c r="F303">
        <v>20158</v>
      </c>
      <c r="G303" t="s">
        <v>9255</v>
      </c>
      <c r="H303" t="s">
        <v>9750</v>
      </c>
      <c r="I303" t="s">
        <v>9751</v>
      </c>
      <c r="J303" t="s">
        <v>9780</v>
      </c>
      <c r="K303" t="s">
        <v>9781</v>
      </c>
      <c r="L303" t="s">
        <v>9786</v>
      </c>
      <c r="M303" s="427" t="s">
        <v>6221</v>
      </c>
    </row>
    <row r="304" spans="1:13">
      <c r="A304" t="s">
        <v>10760</v>
      </c>
      <c r="B304" s="428" t="s">
        <v>10780</v>
      </c>
      <c r="C304" t="s">
        <v>9230</v>
      </c>
      <c r="D304">
        <v>1</v>
      </c>
      <c r="E304" t="s">
        <v>9231</v>
      </c>
      <c r="F304">
        <v>20158</v>
      </c>
      <c r="G304" t="s">
        <v>9255</v>
      </c>
      <c r="H304" t="s">
        <v>9750</v>
      </c>
      <c r="I304" t="s">
        <v>9751</v>
      </c>
      <c r="J304" t="s">
        <v>9780</v>
      </c>
      <c r="K304" t="s">
        <v>9781</v>
      </c>
      <c r="L304" t="s">
        <v>9787</v>
      </c>
      <c r="M304" s="427" t="s">
        <v>9788</v>
      </c>
    </row>
    <row r="305" spans="1:13">
      <c r="B305" s="428" t="s">
        <v>10780</v>
      </c>
      <c r="C305" t="s">
        <v>9230</v>
      </c>
      <c r="D305">
        <v>1</v>
      </c>
      <c r="E305" t="s">
        <v>9231</v>
      </c>
      <c r="F305">
        <v>20158</v>
      </c>
      <c r="G305" t="s">
        <v>9255</v>
      </c>
      <c r="H305" t="s">
        <v>9750</v>
      </c>
      <c r="I305" t="s">
        <v>9751</v>
      </c>
      <c r="J305" t="s">
        <v>9780</v>
      </c>
      <c r="K305" t="s">
        <v>9781</v>
      </c>
      <c r="L305" t="s">
        <v>9789</v>
      </c>
      <c r="M305" s="427" t="s">
        <v>9790</v>
      </c>
    </row>
    <row r="306" spans="1:13">
      <c r="A306" t="s">
        <v>10759</v>
      </c>
      <c r="B306" s="428" t="s">
        <v>10780</v>
      </c>
      <c r="C306" t="s">
        <v>9230</v>
      </c>
      <c r="D306">
        <v>1</v>
      </c>
      <c r="E306" t="s">
        <v>9231</v>
      </c>
      <c r="F306">
        <v>20158</v>
      </c>
      <c r="G306" t="s">
        <v>9255</v>
      </c>
      <c r="H306" t="s">
        <v>9750</v>
      </c>
      <c r="I306" t="s">
        <v>9751</v>
      </c>
      <c r="J306" t="s">
        <v>9780</v>
      </c>
      <c r="K306" t="s">
        <v>9781</v>
      </c>
      <c r="L306" t="s">
        <v>9791</v>
      </c>
      <c r="M306" s="427" t="s">
        <v>9792</v>
      </c>
    </row>
    <row r="307" spans="1:13">
      <c r="A307" s="428" t="s">
        <v>9796</v>
      </c>
      <c r="B307" s="428" t="s">
        <v>10780</v>
      </c>
      <c r="C307" t="s">
        <v>9230</v>
      </c>
      <c r="D307">
        <v>1</v>
      </c>
      <c r="E307" t="s">
        <v>9231</v>
      </c>
      <c r="F307">
        <v>20158</v>
      </c>
      <c r="G307" t="s">
        <v>9255</v>
      </c>
      <c r="H307" t="s">
        <v>9750</v>
      </c>
      <c r="I307" t="s">
        <v>9751</v>
      </c>
      <c r="J307" t="s">
        <v>9793</v>
      </c>
      <c r="K307" t="s">
        <v>9794</v>
      </c>
      <c r="L307" t="s">
        <v>9795</v>
      </c>
      <c r="M307" s="427" t="s">
        <v>9796</v>
      </c>
    </row>
    <row r="308" spans="1:13">
      <c r="B308" s="428" t="s">
        <v>10780</v>
      </c>
      <c r="C308" t="s">
        <v>9230</v>
      </c>
      <c r="D308">
        <v>1</v>
      </c>
      <c r="E308" t="s">
        <v>9231</v>
      </c>
      <c r="F308">
        <v>20159</v>
      </c>
      <c r="G308" t="s">
        <v>9279</v>
      </c>
      <c r="H308" t="s">
        <v>9750</v>
      </c>
      <c r="I308" t="s">
        <v>9751</v>
      </c>
      <c r="J308" t="s">
        <v>9793</v>
      </c>
      <c r="K308" t="s">
        <v>9794</v>
      </c>
      <c r="L308" t="s">
        <v>9797</v>
      </c>
      <c r="M308" s="427" t="s">
        <v>9798</v>
      </c>
    </row>
    <row r="309" spans="1:13">
      <c r="B309" s="428" t="s">
        <v>10780</v>
      </c>
      <c r="C309" t="s">
        <v>9230</v>
      </c>
      <c r="D309">
        <v>1</v>
      </c>
      <c r="E309" t="s">
        <v>9231</v>
      </c>
      <c r="F309">
        <v>20159</v>
      </c>
      <c r="G309" t="s">
        <v>9279</v>
      </c>
      <c r="H309" t="s">
        <v>9750</v>
      </c>
      <c r="I309" t="s">
        <v>9751</v>
      </c>
      <c r="J309" t="s">
        <v>9793</v>
      </c>
      <c r="K309" t="s">
        <v>9794</v>
      </c>
      <c r="L309" t="s">
        <v>9799</v>
      </c>
      <c r="M309" s="427" t="s">
        <v>9800</v>
      </c>
    </row>
    <row r="310" spans="1:13">
      <c r="A310" s="428" t="s">
        <v>9142</v>
      </c>
      <c r="B310" s="428" t="s">
        <v>10780</v>
      </c>
      <c r="C310" t="s">
        <v>9230</v>
      </c>
      <c r="D310">
        <v>1</v>
      </c>
      <c r="E310" t="s">
        <v>9231</v>
      </c>
      <c r="F310">
        <v>20159</v>
      </c>
      <c r="G310" t="s">
        <v>9279</v>
      </c>
      <c r="H310" t="s">
        <v>9750</v>
      </c>
      <c r="I310" t="s">
        <v>9751</v>
      </c>
      <c r="J310" t="s">
        <v>9793</v>
      </c>
      <c r="K310" t="s">
        <v>9794</v>
      </c>
      <c r="L310" t="s">
        <v>9801</v>
      </c>
      <c r="M310" s="427" t="s">
        <v>9802</v>
      </c>
    </row>
    <row r="311" spans="1:13">
      <c r="B311" s="428" t="s">
        <v>10780</v>
      </c>
      <c r="C311" t="s">
        <v>9230</v>
      </c>
      <c r="D311">
        <v>1</v>
      </c>
      <c r="E311" t="s">
        <v>9231</v>
      </c>
      <c r="F311">
        <v>20159</v>
      </c>
      <c r="G311" t="s">
        <v>9279</v>
      </c>
      <c r="H311" t="s">
        <v>9750</v>
      </c>
      <c r="I311" t="s">
        <v>9751</v>
      </c>
      <c r="J311" t="s">
        <v>9793</v>
      </c>
      <c r="K311" t="s">
        <v>9794</v>
      </c>
      <c r="L311" t="s">
        <v>9803</v>
      </c>
      <c r="M311" s="427" t="s">
        <v>9804</v>
      </c>
    </row>
    <row r="312" spans="1:13">
      <c r="B312" s="428" t="s">
        <v>10780</v>
      </c>
      <c r="C312" t="s">
        <v>9230</v>
      </c>
      <c r="D312">
        <v>1</v>
      </c>
      <c r="E312" t="s">
        <v>9231</v>
      </c>
      <c r="F312">
        <v>20158</v>
      </c>
      <c r="G312" t="s">
        <v>9255</v>
      </c>
      <c r="H312" t="s">
        <v>9750</v>
      </c>
      <c r="I312" t="s">
        <v>9751</v>
      </c>
      <c r="J312" t="s">
        <v>9793</v>
      </c>
      <c r="K312" t="s">
        <v>9794</v>
      </c>
      <c r="L312" t="s">
        <v>9805</v>
      </c>
      <c r="M312" s="427" t="s">
        <v>9806</v>
      </c>
    </row>
    <row r="313" spans="1:13">
      <c r="A313" s="428" t="s">
        <v>10763</v>
      </c>
      <c r="B313" s="428" t="s">
        <v>10780</v>
      </c>
      <c r="C313" t="s">
        <v>9230</v>
      </c>
      <c r="D313">
        <v>1</v>
      </c>
      <c r="E313" t="s">
        <v>9231</v>
      </c>
      <c r="F313">
        <v>20159</v>
      </c>
      <c r="G313" t="s">
        <v>9279</v>
      </c>
      <c r="H313" t="s">
        <v>9750</v>
      </c>
      <c r="I313" t="s">
        <v>9751</v>
      </c>
      <c r="J313" t="s">
        <v>9793</v>
      </c>
      <c r="K313" t="s">
        <v>9794</v>
      </c>
      <c r="L313" t="s">
        <v>9807</v>
      </c>
      <c r="M313" s="427" t="s">
        <v>9808</v>
      </c>
    </row>
    <row r="314" spans="1:13">
      <c r="A314" s="428" t="s">
        <v>9117</v>
      </c>
      <c r="B314" s="428" t="s">
        <v>10780</v>
      </c>
      <c r="C314" t="s">
        <v>9230</v>
      </c>
      <c r="D314">
        <v>1</v>
      </c>
      <c r="E314" t="s">
        <v>9231</v>
      </c>
      <c r="F314">
        <v>20158</v>
      </c>
      <c r="G314" t="s">
        <v>9255</v>
      </c>
      <c r="H314" t="s">
        <v>9750</v>
      </c>
      <c r="I314" t="s">
        <v>9751</v>
      </c>
      <c r="J314" t="s">
        <v>9809</v>
      </c>
      <c r="K314" t="s">
        <v>9810</v>
      </c>
      <c r="L314" t="s">
        <v>9811</v>
      </c>
      <c r="M314" s="427">
        <v>250</v>
      </c>
    </row>
    <row r="315" spans="1:13">
      <c r="A315" s="428" t="s">
        <v>10767</v>
      </c>
      <c r="B315" s="428" t="s">
        <v>10780</v>
      </c>
      <c r="C315" t="s">
        <v>9230</v>
      </c>
      <c r="D315">
        <v>1</v>
      </c>
      <c r="E315" t="s">
        <v>9231</v>
      </c>
      <c r="F315">
        <v>20158</v>
      </c>
      <c r="G315" t="s">
        <v>9255</v>
      </c>
      <c r="H315" t="s">
        <v>9750</v>
      </c>
      <c r="I315" t="s">
        <v>9751</v>
      </c>
      <c r="J315" t="s">
        <v>9809</v>
      </c>
      <c r="K315" t="s">
        <v>9810</v>
      </c>
      <c r="L315" t="s">
        <v>9812</v>
      </c>
      <c r="M315" s="427" t="s">
        <v>9813</v>
      </c>
    </row>
    <row r="316" spans="1:13">
      <c r="B316" s="428" t="s">
        <v>10780</v>
      </c>
      <c r="C316" t="s">
        <v>9230</v>
      </c>
      <c r="D316">
        <v>1</v>
      </c>
      <c r="E316" t="s">
        <v>9231</v>
      </c>
      <c r="F316">
        <v>20158</v>
      </c>
      <c r="G316" t="s">
        <v>9255</v>
      </c>
      <c r="H316" t="s">
        <v>9750</v>
      </c>
      <c r="I316" t="s">
        <v>9751</v>
      </c>
      <c r="J316" t="s">
        <v>9809</v>
      </c>
      <c r="K316" t="s">
        <v>9810</v>
      </c>
      <c r="L316" t="s">
        <v>9814</v>
      </c>
      <c r="M316" s="427" t="s">
        <v>9815</v>
      </c>
    </row>
    <row r="317" spans="1:13">
      <c r="B317" s="428" t="s">
        <v>10780</v>
      </c>
      <c r="C317" t="s">
        <v>9230</v>
      </c>
      <c r="D317">
        <v>1</v>
      </c>
      <c r="E317" t="s">
        <v>9231</v>
      </c>
      <c r="F317">
        <v>20158</v>
      </c>
      <c r="G317" t="s">
        <v>9255</v>
      </c>
      <c r="H317" t="s">
        <v>9750</v>
      </c>
      <c r="I317" t="s">
        <v>9751</v>
      </c>
      <c r="J317" t="s">
        <v>9816</v>
      </c>
      <c r="K317" t="s">
        <v>9817</v>
      </c>
      <c r="L317" t="s">
        <v>9818</v>
      </c>
      <c r="M317" s="427">
        <v>300</v>
      </c>
    </row>
    <row r="318" spans="1:13">
      <c r="A318" s="428" t="s">
        <v>9116</v>
      </c>
      <c r="B318" s="428" t="s">
        <v>10779</v>
      </c>
      <c r="C318" t="s">
        <v>9230</v>
      </c>
      <c r="D318">
        <v>1</v>
      </c>
      <c r="E318" t="s">
        <v>9231</v>
      </c>
      <c r="F318">
        <v>20158</v>
      </c>
      <c r="G318" t="s">
        <v>9255</v>
      </c>
      <c r="H318" t="s">
        <v>9750</v>
      </c>
      <c r="I318" t="s">
        <v>9751</v>
      </c>
      <c r="J318" t="s">
        <v>9816</v>
      </c>
      <c r="K318" t="s">
        <v>9817</v>
      </c>
      <c r="L318" t="s">
        <v>9818</v>
      </c>
      <c r="M318">
        <v>300</v>
      </c>
    </row>
    <row r="319" spans="1:13">
      <c r="A319" s="428" t="s">
        <v>10768</v>
      </c>
      <c r="B319" s="428" t="s">
        <v>10779</v>
      </c>
      <c r="C319" t="s">
        <v>9230</v>
      </c>
      <c r="D319">
        <v>1</v>
      </c>
      <c r="E319" t="s">
        <v>9231</v>
      </c>
      <c r="F319">
        <v>20158</v>
      </c>
      <c r="G319" t="s">
        <v>9255</v>
      </c>
      <c r="H319" t="s">
        <v>9750</v>
      </c>
      <c r="I319" t="s">
        <v>9751</v>
      </c>
      <c r="J319" t="s">
        <v>9816</v>
      </c>
      <c r="K319" t="s">
        <v>9817</v>
      </c>
      <c r="L319" t="s">
        <v>9818</v>
      </c>
      <c r="M319">
        <v>300</v>
      </c>
    </row>
    <row r="320" spans="1:13">
      <c r="A320" s="428" t="s">
        <v>10769</v>
      </c>
      <c r="B320" s="428" t="s">
        <v>10779</v>
      </c>
      <c r="C320" t="s">
        <v>9230</v>
      </c>
      <c r="D320">
        <v>1</v>
      </c>
      <c r="E320" t="s">
        <v>9231</v>
      </c>
      <c r="F320">
        <v>20158</v>
      </c>
      <c r="G320" t="s">
        <v>9255</v>
      </c>
      <c r="H320" t="s">
        <v>9750</v>
      </c>
      <c r="I320" t="s">
        <v>9751</v>
      </c>
      <c r="J320" t="s">
        <v>9816</v>
      </c>
      <c r="K320" t="s">
        <v>9817</v>
      </c>
      <c r="L320" t="s">
        <v>9818</v>
      </c>
      <c r="M320">
        <v>300</v>
      </c>
    </row>
    <row r="321" spans="1:13">
      <c r="B321" s="428" t="s">
        <v>10780</v>
      </c>
      <c r="C321" t="s">
        <v>9230</v>
      </c>
      <c r="D321">
        <v>1</v>
      </c>
      <c r="E321" t="s">
        <v>9231</v>
      </c>
      <c r="F321">
        <v>20158</v>
      </c>
      <c r="G321" t="s">
        <v>9255</v>
      </c>
      <c r="H321" t="s">
        <v>9750</v>
      </c>
      <c r="I321" t="s">
        <v>9751</v>
      </c>
      <c r="J321" t="s">
        <v>9819</v>
      </c>
      <c r="K321" t="s">
        <v>9820</v>
      </c>
      <c r="L321" t="s">
        <v>9821</v>
      </c>
      <c r="M321" s="427" t="s">
        <v>9822</v>
      </c>
    </row>
    <row r="322" spans="1:13">
      <c r="A322" s="428" t="s">
        <v>9159</v>
      </c>
      <c r="B322" s="428" t="s">
        <v>10780</v>
      </c>
      <c r="C322" t="s">
        <v>9230</v>
      </c>
      <c r="D322">
        <v>1</v>
      </c>
      <c r="E322" t="s">
        <v>9231</v>
      </c>
      <c r="F322">
        <v>20158</v>
      </c>
      <c r="G322" t="s">
        <v>9255</v>
      </c>
      <c r="H322" t="s">
        <v>9750</v>
      </c>
      <c r="I322" t="s">
        <v>9751</v>
      </c>
      <c r="J322" t="s">
        <v>9819</v>
      </c>
      <c r="K322" t="s">
        <v>9820</v>
      </c>
      <c r="L322" t="s">
        <v>9823</v>
      </c>
      <c r="M322" s="427" t="s">
        <v>9824</v>
      </c>
    </row>
    <row r="323" spans="1:13">
      <c r="A323" s="428" t="s">
        <v>9151</v>
      </c>
      <c r="B323" s="428" t="s">
        <v>10780</v>
      </c>
      <c r="C323" t="s">
        <v>9230</v>
      </c>
      <c r="D323">
        <v>1</v>
      </c>
      <c r="E323" t="s">
        <v>9231</v>
      </c>
      <c r="F323">
        <v>20158</v>
      </c>
      <c r="G323" t="s">
        <v>9255</v>
      </c>
      <c r="H323" t="s">
        <v>9750</v>
      </c>
      <c r="I323" t="s">
        <v>9751</v>
      </c>
      <c r="J323" t="s">
        <v>9819</v>
      </c>
      <c r="K323" t="s">
        <v>9820</v>
      </c>
      <c r="L323" t="s">
        <v>9825</v>
      </c>
      <c r="M323" s="427" t="s">
        <v>9826</v>
      </c>
    </row>
    <row r="324" spans="1:13">
      <c r="A324" s="428" t="s">
        <v>5934</v>
      </c>
      <c r="B324" s="428" t="s">
        <v>10780</v>
      </c>
      <c r="C324" t="s">
        <v>9230</v>
      </c>
      <c r="D324">
        <v>1</v>
      </c>
      <c r="E324" t="s">
        <v>9231</v>
      </c>
      <c r="F324">
        <v>20159</v>
      </c>
      <c r="G324" t="s">
        <v>9279</v>
      </c>
      <c r="H324" t="s">
        <v>9750</v>
      </c>
      <c r="I324" t="s">
        <v>9751</v>
      </c>
      <c r="J324" t="s">
        <v>9819</v>
      </c>
      <c r="K324" t="s">
        <v>9820</v>
      </c>
      <c r="L324" t="s">
        <v>9827</v>
      </c>
      <c r="M324" s="427" t="s">
        <v>9828</v>
      </c>
    </row>
    <row r="325" spans="1:13">
      <c r="A325" s="428" t="s">
        <v>5935</v>
      </c>
      <c r="B325" s="428" t="s">
        <v>10780</v>
      </c>
      <c r="C325" t="s">
        <v>9230</v>
      </c>
      <c r="D325">
        <v>1</v>
      </c>
      <c r="E325" t="s">
        <v>9231</v>
      </c>
      <c r="F325">
        <v>20159</v>
      </c>
      <c r="G325" t="s">
        <v>9279</v>
      </c>
      <c r="H325" t="s">
        <v>9750</v>
      </c>
      <c r="I325" t="s">
        <v>9751</v>
      </c>
      <c r="J325" t="s">
        <v>9819</v>
      </c>
      <c r="K325" t="s">
        <v>9820</v>
      </c>
      <c r="L325" t="s">
        <v>9829</v>
      </c>
      <c r="M325" s="427" t="s">
        <v>9830</v>
      </c>
    </row>
    <row r="326" spans="1:13">
      <c r="A326" s="428" t="s">
        <v>249</v>
      </c>
      <c r="B326" s="428" t="s">
        <v>10780</v>
      </c>
      <c r="C326" t="s">
        <v>9230</v>
      </c>
      <c r="D326">
        <v>1</v>
      </c>
      <c r="E326" t="s">
        <v>9231</v>
      </c>
      <c r="F326">
        <v>20158</v>
      </c>
      <c r="G326" t="s">
        <v>9255</v>
      </c>
      <c r="H326" t="s">
        <v>9750</v>
      </c>
      <c r="I326" t="s">
        <v>9751</v>
      </c>
      <c r="J326" t="s">
        <v>9819</v>
      </c>
      <c r="K326" t="s">
        <v>9820</v>
      </c>
      <c r="L326" t="s">
        <v>9831</v>
      </c>
      <c r="M326" s="427" t="s">
        <v>9832</v>
      </c>
    </row>
    <row r="327" spans="1:13">
      <c r="B327" s="428" t="s">
        <v>10780</v>
      </c>
      <c r="C327" t="s">
        <v>9230</v>
      </c>
      <c r="D327">
        <v>1</v>
      </c>
      <c r="E327" t="s">
        <v>9231</v>
      </c>
      <c r="F327">
        <v>20158</v>
      </c>
      <c r="G327" t="s">
        <v>9255</v>
      </c>
      <c r="H327" t="s">
        <v>9750</v>
      </c>
      <c r="I327" t="s">
        <v>9751</v>
      </c>
      <c r="J327" t="s">
        <v>9819</v>
      </c>
      <c r="K327" t="s">
        <v>9820</v>
      </c>
      <c r="L327" t="s">
        <v>9833</v>
      </c>
      <c r="M327" s="427" t="s">
        <v>9834</v>
      </c>
    </row>
    <row r="328" spans="1:13">
      <c r="A328" s="428" t="s">
        <v>9157</v>
      </c>
      <c r="B328" s="428" t="s">
        <v>10780</v>
      </c>
      <c r="C328" t="s">
        <v>9230</v>
      </c>
      <c r="D328">
        <v>1</v>
      </c>
      <c r="E328" t="s">
        <v>9231</v>
      </c>
      <c r="F328">
        <v>20158</v>
      </c>
      <c r="G328" t="s">
        <v>9255</v>
      </c>
      <c r="H328" t="s">
        <v>9750</v>
      </c>
      <c r="I328" t="s">
        <v>9751</v>
      </c>
      <c r="J328" t="s">
        <v>9819</v>
      </c>
      <c r="K328" t="s">
        <v>9820</v>
      </c>
      <c r="L328" t="s">
        <v>9835</v>
      </c>
      <c r="M328" s="427" t="s">
        <v>9836</v>
      </c>
    </row>
    <row r="329" spans="1:13">
      <c r="A329" s="428" t="s">
        <v>9150</v>
      </c>
      <c r="B329" s="428" t="s">
        <v>10780</v>
      </c>
      <c r="C329" t="s">
        <v>9230</v>
      </c>
      <c r="D329">
        <v>1</v>
      </c>
      <c r="E329" t="s">
        <v>9231</v>
      </c>
      <c r="F329">
        <v>20159</v>
      </c>
      <c r="G329" t="s">
        <v>9279</v>
      </c>
      <c r="H329" t="s">
        <v>9750</v>
      </c>
      <c r="I329" t="s">
        <v>9751</v>
      </c>
      <c r="J329" t="s">
        <v>9819</v>
      </c>
      <c r="K329" t="s">
        <v>9820</v>
      </c>
      <c r="L329" t="s">
        <v>9837</v>
      </c>
      <c r="M329" s="427" t="s">
        <v>9838</v>
      </c>
    </row>
    <row r="330" spans="1:13">
      <c r="A330" s="427" t="s">
        <v>9149</v>
      </c>
      <c r="B330" s="428" t="s">
        <v>10779</v>
      </c>
      <c r="C330" t="s">
        <v>9230</v>
      </c>
      <c r="D330">
        <v>1</v>
      </c>
      <c r="E330" t="s">
        <v>9231</v>
      </c>
      <c r="F330">
        <v>20159</v>
      </c>
      <c r="G330" t="s">
        <v>9279</v>
      </c>
      <c r="H330" t="s">
        <v>9750</v>
      </c>
      <c r="I330" t="s">
        <v>9751</v>
      </c>
      <c r="J330" t="s">
        <v>9819</v>
      </c>
      <c r="K330" t="s">
        <v>9820</v>
      </c>
      <c r="L330" t="s">
        <v>9837</v>
      </c>
      <c r="M330" t="s">
        <v>9838</v>
      </c>
    </row>
    <row r="331" spans="1:13">
      <c r="A331" s="428" t="s">
        <v>9154</v>
      </c>
      <c r="B331" s="428" t="s">
        <v>10780</v>
      </c>
      <c r="C331" t="s">
        <v>9230</v>
      </c>
      <c r="D331">
        <v>1</v>
      </c>
      <c r="E331" t="s">
        <v>9231</v>
      </c>
      <c r="F331">
        <v>20158</v>
      </c>
      <c r="G331" t="s">
        <v>9255</v>
      </c>
      <c r="H331" t="s">
        <v>9750</v>
      </c>
      <c r="I331" t="s">
        <v>9751</v>
      </c>
      <c r="J331" t="s">
        <v>9819</v>
      </c>
      <c r="K331" t="s">
        <v>9820</v>
      </c>
      <c r="L331" t="s">
        <v>9839</v>
      </c>
      <c r="M331" s="427" t="s">
        <v>9840</v>
      </c>
    </row>
    <row r="332" spans="1:13">
      <c r="A332" s="428" t="s">
        <v>9158</v>
      </c>
      <c r="B332" s="428" t="s">
        <v>10780</v>
      </c>
      <c r="C332" t="s">
        <v>9230</v>
      </c>
      <c r="D332">
        <v>1</v>
      </c>
      <c r="E332" t="s">
        <v>9231</v>
      </c>
      <c r="F332">
        <v>20158</v>
      </c>
      <c r="G332" t="s">
        <v>9255</v>
      </c>
      <c r="H332" t="s">
        <v>9750</v>
      </c>
      <c r="I332" t="s">
        <v>9751</v>
      </c>
      <c r="J332" t="s">
        <v>9819</v>
      </c>
      <c r="K332" t="s">
        <v>9820</v>
      </c>
      <c r="L332" t="s">
        <v>9841</v>
      </c>
      <c r="M332" s="427" t="s">
        <v>9842</v>
      </c>
    </row>
    <row r="333" spans="1:13">
      <c r="B333" s="428" t="s">
        <v>10780</v>
      </c>
      <c r="C333" t="s">
        <v>9230</v>
      </c>
      <c r="D333">
        <v>1</v>
      </c>
      <c r="E333" t="s">
        <v>9231</v>
      </c>
      <c r="F333">
        <v>20158</v>
      </c>
      <c r="G333" t="s">
        <v>9255</v>
      </c>
      <c r="H333" t="s">
        <v>9750</v>
      </c>
      <c r="I333" t="s">
        <v>9751</v>
      </c>
      <c r="J333" t="s">
        <v>9819</v>
      </c>
      <c r="K333" t="s">
        <v>9820</v>
      </c>
      <c r="L333" t="s">
        <v>9843</v>
      </c>
      <c r="M333" s="427" t="s">
        <v>9844</v>
      </c>
    </row>
    <row r="334" spans="1:13">
      <c r="A334" s="428" t="s">
        <v>9156</v>
      </c>
      <c r="B334" s="428" t="s">
        <v>10780</v>
      </c>
      <c r="C334" t="s">
        <v>9230</v>
      </c>
      <c r="D334">
        <v>1</v>
      </c>
      <c r="E334" t="s">
        <v>9231</v>
      </c>
      <c r="F334">
        <v>20158</v>
      </c>
      <c r="G334" t="s">
        <v>9255</v>
      </c>
      <c r="H334" t="s">
        <v>9750</v>
      </c>
      <c r="I334" t="s">
        <v>9751</v>
      </c>
      <c r="J334" t="s">
        <v>9819</v>
      </c>
      <c r="K334" t="s">
        <v>9820</v>
      </c>
      <c r="L334" t="s">
        <v>9845</v>
      </c>
      <c r="M334" s="427" t="s">
        <v>9846</v>
      </c>
    </row>
    <row r="335" spans="1:13">
      <c r="A335" s="428" t="s">
        <v>9155</v>
      </c>
      <c r="B335" s="428" t="s">
        <v>10780</v>
      </c>
      <c r="C335" t="s">
        <v>9230</v>
      </c>
      <c r="D335">
        <v>1</v>
      </c>
      <c r="E335" t="s">
        <v>9231</v>
      </c>
      <c r="F335">
        <v>20158</v>
      </c>
      <c r="G335" t="s">
        <v>9255</v>
      </c>
      <c r="H335" t="s">
        <v>9750</v>
      </c>
      <c r="I335" t="s">
        <v>9751</v>
      </c>
      <c r="J335" t="s">
        <v>9819</v>
      </c>
      <c r="K335" t="s">
        <v>9820</v>
      </c>
      <c r="L335" t="s">
        <v>9847</v>
      </c>
      <c r="M335" s="427" t="s">
        <v>9848</v>
      </c>
    </row>
    <row r="336" spans="1:13">
      <c r="A336" s="428" t="s">
        <v>9153</v>
      </c>
      <c r="B336" s="428" t="s">
        <v>10780</v>
      </c>
      <c r="C336" t="s">
        <v>9230</v>
      </c>
      <c r="D336">
        <v>1</v>
      </c>
      <c r="E336" t="s">
        <v>9231</v>
      </c>
      <c r="F336">
        <v>20158</v>
      </c>
      <c r="G336" t="s">
        <v>9255</v>
      </c>
      <c r="H336" t="s">
        <v>9750</v>
      </c>
      <c r="I336" t="s">
        <v>9751</v>
      </c>
      <c r="J336" t="s">
        <v>9819</v>
      </c>
      <c r="K336" t="s">
        <v>9820</v>
      </c>
      <c r="L336" t="s">
        <v>9849</v>
      </c>
      <c r="M336" s="427" t="s">
        <v>9850</v>
      </c>
    </row>
    <row r="337" spans="1:13">
      <c r="A337" s="428" t="s">
        <v>9152</v>
      </c>
      <c r="B337" s="428" t="s">
        <v>10780</v>
      </c>
      <c r="C337" t="s">
        <v>9230</v>
      </c>
      <c r="D337">
        <v>1</v>
      </c>
      <c r="E337" t="s">
        <v>9231</v>
      </c>
      <c r="F337">
        <v>20158</v>
      </c>
      <c r="G337" t="s">
        <v>9255</v>
      </c>
      <c r="H337" t="s">
        <v>9750</v>
      </c>
      <c r="I337" t="s">
        <v>9751</v>
      </c>
      <c r="J337" t="s">
        <v>9819</v>
      </c>
      <c r="K337" t="s">
        <v>9820</v>
      </c>
      <c r="L337" t="s">
        <v>9851</v>
      </c>
      <c r="M337" s="427" t="s">
        <v>9852</v>
      </c>
    </row>
    <row r="338" spans="1:13">
      <c r="B338" s="428" t="s">
        <v>10780</v>
      </c>
      <c r="C338" t="s">
        <v>9230</v>
      </c>
      <c r="D338">
        <v>1</v>
      </c>
      <c r="E338" t="s">
        <v>9231</v>
      </c>
      <c r="F338">
        <v>20159</v>
      </c>
      <c r="G338" t="s">
        <v>9279</v>
      </c>
      <c r="H338" t="s">
        <v>9750</v>
      </c>
      <c r="I338" t="s">
        <v>9751</v>
      </c>
      <c r="J338" t="s">
        <v>9853</v>
      </c>
      <c r="K338" t="s">
        <v>9854</v>
      </c>
      <c r="L338" t="s">
        <v>9855</v>
      </c>
      <c r="M338" s="427">
        <v>350</v>
      </c>
    </row>
    <row r="339" spans="1:13">
      <c r="A339" s="428" t="s">
        <v>9115</v>
      </c>
      <c r="B339" s="428" t="s">
        <v>10779</v>
      </c>
      <c r="C339" t="s">
        <v>9230</v>
      </c>
      <c r="D339">
        <v>1</v>
      </c>
      <c r="E339" t="s">
        <v>9231</v>
      </c>
      <c r="F339">
        <v>20159</v>
      </c>
      <c r="G339" t="s">
        <v>9279</v>
      </c>
      <c r="H339" t="s">
        <v>9750</v>
      </c>
      <c r="I339" t="s">
        <v>9751</v>
      </c>
      <c r="J339" t="s">
        <v>9853</v>
      </c>
      <c r="K339" t="s">
        <v>9854</v>
      </c>
      <c r="L339" t="s">
        <v>9855</v>
      </c>
      <c r="M339">
        <v>350</v>
      </c>
    </row>
    <row r="340" spans="1:13">
      <c r="A340" s="428" t="s">
        <v>9114</v>
      </c>
      <c r="B340" s="428" t="s">
        <v>10779</v>
      </c>
      <c r="C340" t="s">
        <v>9230</v>
      </c>
      <c r="D340">
        <v>1</v>
      </c>
      <c r="E340" t="s">
        <v>9231</v>
      </c>
      <c r="F340">
        <v>20159</v>
      </c>
      <c r="G340" t="s">
        <v>9279</v>
      </c>
      <c r="H340" t="s">
        <v>9750</v>
      </c>
      <c r="I340" t="s">
        <v>9751</v>
      </c>
      <c r="J340" t="s">
        <v>9853</v>
      </c>
      <c r="K340" t="s">
        <v>9854</v>
      </c>
      <c r="L340" t="s">
        <v>9855</v>
      </c>
      <c r="M340">
        <v>350</v>
      </c>
    </row>
    <row r="341" spans="1:13">
      <c r="A341" s="428" t="s">
        <v>10770</v>
      </c>
      <c r="B341" s="428" t="s">
        <v>10780</v>
      </c>
      <c r="C341" t="s">
        <v>9230</v>
      </c>
      <c r="D341">
        <v>1</v>
      </c>
      <c r="E341" t="s">
        <v>9231</v>
      </c>
      <c r="F341">
        <v>20159</v>
      </c>
      <c r="G341" t="s">
        <v>9279</v>
      </c>
      <c r="H341" t="s">
        <v>9750</v>
      </c>
      <c r="I341" t="s">
        <v>9751</v>
      </c>
      <c r="J341" t="s">
        <v>9853</v>
      </c>
      <c r="K341" t="s">
        <v>9854</v>
      </c>
      <c r="L341" t="s">
        <v>9856</v>
      </c>
      <c r="M341" s="427">
        <v>300</v>
      </c>
    </row>
    <row r="342" spans="1:13">
      <c r="B342" s="428" t="s">
        <v>10780</v>
      </c>
      <c r="C342" t="s">
        <v>9230</v>
      </c>
      <c r="D342">
        <v>1</v>
      </c>
      <c r="E342" t="s">
        <v>9231</v>
      </c>
      <c r="F342">
        <v>20261</v>
      </c>
      <c r="G342" t="s">
        <v>9325</v>
      </c>
      <c r="H342" t="s">
        <v>9750</v>
      </c>
      <c r="I342" t="s">
        <v>9751</v>
      </c>
      <c r="J342" t="s">
        <v>9853</v>
      </c>
      <c r="K342" t="s">
        <v>9854</v>
      </c>
      <c r="L342" t="s">
        <v>9857</v>
      </c>
      <c r="M342" s="427" t="s">
        <v>9858</v>
      </c>
    </row>
    <row r="343" spans="1:13">
      <c r="A343" s="428" t="s">
        <v>10771</v>
      </c>
      <c r="B343" s="428" t="s">
        <v>10780</v>
      </c>
      <c r="C343" t="s">
        <v>9230</v>
      </c>
      <c r="D343">
        <v>1</v>
      </c>
      <c r="E343" t="s">
        <v>9231</v>
      </c>
      <c r="F343">
        <v>20159</v>
      </c>
      <c r="G343" t="s">
        <v>9279</v>
      </c>
      <c r="H343" t="s">
        <v>9750</v>
      </c>
      <c r="I343" t="s">
        <v>9751</v>
      </c>
      <c r="J343" t="s">
        <v>9853</v>
      </c>
      <c r="K343" t="s">
        <v>9854</v>
      </c>
      <c r="L343" t="s">
        <v>9859</v>
      </c>
      <c r="M343" s="427" t="s">
        <v>9860</v>
      </c>
    </row>
    <row r="344" spans="1:13">
      <c r="A344" s="428" t="s">
        <v>10772</v>
      </c>
      <c r="B344" s="428" t="s">
        <v>10780</v>
      </c>
      <c r="C344" t="s">
        <v>9230</v>
      </c>
      <c r="D344">
        <v>1</v>
      </c>
      <c r="E344" t="s">
        <v>9231</v>
      </c>
      <c r="F344">
        <v>20261</v>
      </c>
      <c r="G344" t="s">
        <v>9325</v>
      </c>
      <c r="H344" t="s">
        <v>9750</v>
      </c>
      <c r="I344" t="s">
        <v>9751</v>
      </c>
      <c r="J344" t="s">
        <v>9853</v>
      </c>
      <c r="K344" t="s">
        <v>9854</v>
      </c>
      <c r="L344" t="s">
        <v>9861</v>
      </c>
      <c r="M344" s="427" t="s">
        <v>9862</v>
      </c>
    </row>
    <row r="345" spans="1:13">
      <c r="A345" s="428" t="s">
        <v>10773</v>
      </c>
      <c r="B345" s="428" t="s">
        <v>10779</v>
      </c>
      <c r="C345" t="s">
        <v>9230</v>
      </c>
      <c r="D345">
        <v>1</v>
      </c>
      <c r="E345" t="s">
        <v>9231</v>
      </c>
      <c r="F345">
        <v>20261</v>
      </c>
      <c r="G345" t="s">
        <v>9325</v>
      </c>
      <c r="H345" t="s">
        <v>9750</v>
      </c>
      <c r="I345" t="s">
        <v>9751</v>
      </c>
      <c r="J345" t="s">
        <v>9853</v>
      </c>
      <c r="K345" t="s">
        <v>9854</v>
      </c>
      <c r="L345" t="s">
        <v>10868</v>
      </c>
      <c r="M345" t="s">
        <v>10869</v>
      </c>
    </row>
    <row r="346" spans="1:13">
      <c r="B346" s="428" t="s">
        <v>10780</v>
      </c>
      <c r="C346" t="s">
        <v>9230</v>
      </c>
      <c r="D346">
        <v>1</v>
      </c>
      <c r="E346" t="s">
        <v>9231</v>
      </c>
      <c r="F346">
        <v>20158</v>
      </c>
      <c r="G346" t="s">
        <v>9255</v>
      </c>
      <c r="H346" t="s">
        <v>9750</v>
      </c>
      <c r="I346" t="s">
        <v>9751</v>
      </c>
      <c r="J346" t="s">
        <v>9863</v>
      </c>
      <c r="K346" t="s">
        <v>9864</v>
      </c>
      <c r="L346" t="s">
        <v>9865</v>
      </c>
      <c r="M346" s="427" t="s">
        <v>9866</v>
      </c>
    </row>
    <row r="347" spans="1:13">
      <c r="A347" s="428" t="s">
        <v>9113</v>
      </c>
      <c r="B347" s="428" t="s">
        <v>10780</v>
      </c>
      <c r="C347" t="s">
        <v>9230</v>
      </c>
      <c r="D347">
        <v>1</v>
      </c>
      <c r="E347" t="s">
        <v>9231</v>
      </c>
      <c r="F347">
        <v>20158</v>
      </c>
      <c r="G347" t="s">
        <v>9255</v>
      </c>
      <c r="H347" t="s">
        <v>9750</v>
      </c>
      <c r="I347" t="s">
        <v>9751</v>
      </c>
      <c r="J347" t="s">
        <v>9863</v>
      </c>
      <c r="K347" t="s">
        <v>9864</v>
      </c>
      <c r="L347" t="s">
        <v>9867</v>
      </c>
      <c r="M347" s="427" t="s">
        <v>9868</v>
      </c>
    </row>
    <row r="348" spans="1:13">
      <c r="B348" s="428" t="s">
        <v>10780</v>
      </c>
      <c r="C348" t="s">
        <v>9230</v>
      </c>
      <c r="D348">
        <v>1</v>
      </c>
      <c r="E348" t="s">
        <v>9231</v>
      </c>
      <c r="F348">
        <v>20158</v>
      </c>
      <c r="G348" t="s">
        <v>9255</v>
      </c>
      <c r="H348" t="s">
        <v>9750</v>
      </c>
      <c r="I348" t="s">
        <v>9751</v>
      </c>
      <c r="J348" t="s">
        <v>9863</v>
      </c>
      <c r="K348" t="s">
        <v>9864</v>
      </c>
      <c r="L348" t="s">
        <v>9869</v>
      </c>
      <c r="M348" s="427">
        <v>350</v>
      </c>
    </row>
    <row r="349" spans="1:13">
      <c r="A349" s="428" t="s">
        <v>10775</v>
      </c>
      <c r="B349" s="428" t="s">
        <v>10780</v>
      </c>
      <c r="C349" t="s">
        <v>9230</v>
      </c>
      <c r="D349">
        <v>1</v>
      </c>
      <c r="E349" t="s">
        <v>9231</v>
      </c>
      <c r="F349">
        <v>20158</v>
      </c>
      <c r="G349" t="s">
        <v>9255</v>
      </c>
      <c r="H349" t="s">
        <v>9750</v>
      </c>
      <c r="I349" t="s">
        <v>9751</v>
      </c>
      <c r="J349" t="s">
        <v>9863</v>
      </c>
      <c r="K349" t="s">
        <v>9864</v>
      </c>
      <c r="L349" t="s">
        <v>9870</v>
      </c>
      <c r="M349" s="427" t="s">
        <v>9871</v>
      </c>
    </row>
    <row r="350" spans="1:13">
      <c r="B350" s="428" t="s">
        <v>10780</v>
      </c>
      <c r="C350" t="s">
        <v>9230</v>
      </c>
      <c r="D350">
        <v>1</v>
      </c>
      <c r="E350" t="s">
        <v>9231</v>
      </c>
      <c r="F350">
        <v>20158</v>
      </c>
      <c r="G350" t="s">
        <v>9255</v>
      </c>
      <c r="H350" t="s">
        <v>9750</v>
      </c>
      <c r="I350" t="s">
        <v>9751</v>
      </c>
      <c r="J350" t="s">
        <v>9863</v>
      </c>
      <c r="K350" t="s">
        <v>9864</v>
      </c>
      <c r="L350" t="s">
        <v>9872</v>
      </c>
      <c r="M350" s="427" t="s">
        <v>9873</v>
      </c>
    </row>
    <row r="351" spans="1:13">
      <c r="A351" s="428" t="s">
        <v>10776</v>
      </c>
      <c r="B351" s="428" t="s">
        <v>10780</v>
      </c>
      <c r="C351" t="s">
        <v>9230</v>
      </c>
      <c r="D351">
        <v>1</v>
      </c>
      <c r="E351" t="s">
        <v>9231</v>
      </c>
      <c r="F351">
        <v>20261</v>
      </c>
      <c r="G351" t="s">
        <v>9325</v>
      </c>
      <c r="H351" t="s">
        <v>9750</v>
      </c>
      <c r="I351" t="s">
        <v>9751</v>
      </c>
      <c r="J351" t="s">
        <v>9863</v>
      </c>
      <c r="K351" t="s">
        <v>9864</v>
      </c>
      <c r="L351" t="s">
        <v>9874</v>
      </c>
      <c r="M351" s="427" t="s">
        <v>9875</v>
      </c>
    </row>
    <row r="352" spans="1:13">
      <c r="A352" s="428" t="s">
        <v>10777</v>
      </c>
      <c r="B352" s="428" t="s">
        <v>10780</v>
      </c>
      <c r="C352" t="s">
        <v>9230</v>
      </c>
      <c r="D352">
        <v>1</v>
      </c>
      <c r="E352" t="s">
        <v>9231</v>
      </c>
      <c r="F352">
        <v>20261</v>
      </c>
      <c r="G352" t="s">
        <v>9325</v>
      </c>
      <c r="H352" t="s">
        <v>9750</v>
      </c>
      <c r="I352" t="s">
        <v>9751</v>
      </c>
      <c r="J352" t="s">
        <v>9863</v>
      </c>
      <c r="K352" t="s">
        <v>9864</v>
      </c>
      <c r="L352" t="s">
        <v>9876</v>
      </c>
      <c r="M352" s="427" t="s">
        <v>9877</v>
      </c>
    </row>
    <row r="353" spans="1:13">
      <c r="A353" s="428" t="s">
        <v>10774</v>
      </c>
      <c r="B353" s="428" t="s">
        <v>10780</v>
      </c>
      <c r="C353" t="s">
        <v>9230</v>
      </c>
      <c r="D353">
        <v>1</v>
      </c>
      <c r="E353" t="s">
        <v>9231</v>
      </c>
      <c r="F353">
        <v>20158</v>
      </c>
      <c r="G353" t="s">
        <v>9255</v>
      </c>
      <c r="H353" t="s">
        <v>9750</v>
      </c>
      <c r="I353" t="s">
        <v>9751</v>
      </c>
      <c r="J353" t="s">
        <v>9863</v>
      </c>
      <c r="K353" t="s">
        <v>9864</v>
      </c>
      <c r="L353" t="s">
        <v>9878</v>
      </c>
      <c r="M353" s="427" t="s">
        <v>9879</v>
      </c>
    </row>
    <row r="354" spans="1:13">
      <c r="B354" s="428" t="s">
        <v>10780</v>
      </c>
      <c r="C354" t="s">
        <v>9230</v>
      </c>
      <c r="D354">
        <v>1</v>
      </c>
      <c r="E354" t="s">
        <v>9231</v>
      </c>
      <c r="F354">
        <v>20156</v>
      </c>
      <c r="G354" t="s">
        <v>9615</v>
      </c>
      <c r="H354" t="s">
        <v>9750</v>
      </c>
      <c r="I354" t="s">
        <v>9751</v>
      </c>
      <c r="J354" t="s">
        <v>9880</v>
      </c>
      <c r="K354" t="s">
        <v>9881</v>
      </c>
      <c r="L354" t="s">
        <v>9882</v>
      </c>
      <c r="M354" s="427" t="s">
        <v>9883</v>
      </c>
    </row>
    <row r="355" spans="1:13">
      <c r="A355" s="428" t="s">
        <v>247</v>
      </c>
      <c r="B355" s="428" t="s">
        <v>10780</v>
      </c>
      <c r="C355" t="s">
        <v>9230</v>
      </c>
      <c r="D355">
        <v>1</v>
      </c>
      <c r="E355" t="s">
        <v>9231</v>
      </c>
      <c r="F355">
        <v>20158</v>
      </c>
      <c r="G355" t="s">
        <v>9255</v>
      </c>
      <c r="H355" t="s">
        <v>9750</v>
      </c>
      <c r="I355" t="s">
        <v>9751</v>
      </c>
      <c r="J355" t="s">
        <v>9880</v>
      </c>
      <c r="K355" t="s">
        <v>9881</v>
      </c>
      <c r="L355" t="s">
        <v>9884</v>
      </c>
      <c r="M355" s="427" t="s">
        <v>9885</v>
      </c>
    </row>
    <row r="356" spans="1:13">
      <c r="A356" s="428" t="s">
        <v>10748</v>
      </c>
      <c r="B356" s="428" t="s">
        <v>10780</v>
      </c>
      <c r="C356" t="s">
        <v>9230</v>
      </c>
      <c r="D356">
        <v>1</v>
      </c>
      <c r="E356" t="s">
        <v>9231</v>
      </c>
      <c r="F356">
        <v>20158</v>
      </c>
      <c r="G356" t="s">
        <v>9255</v>
      </c>
      <c r="H356" t="s">
        <v>9750</v>
      </c>
      <c r="I356" t="s">
        <v>9751</v>
      </c>
      <c r="J356" t="s">
        <v>9880</v>
      </c>
      <c r="K356" t="s">
        <v>9881</v>
      </c>
      <c r="L356" t="s">
        <v>9886</v>
      </c>
      <c r="M356" s="427" t="s">
        <v>9887</v>
      </c>
    </row>
    <row r="357" spans="1:13">
      <c r="A357" s="428" t="s">
        <v>9141</v>
      </c>
      <c r="B357" s="428" t="s">
        <v>10780</v>
      </c>
      <c r="C357" t="s">
        <v>9230</v>
      </c>
      <c r="D357">
        <v>1</v>
      </c>
      <c r="E357" t="s">
        <v>9231</v>
      </c>
      <c r="F357">
        <v>20158</v>
      </c>
      <c r="G357" t="s">
        <v>9255</v>
      </c>
      <c r="H357" t="s">
        <v>9750</v>
      </c>
      <c r="I357" t="s">
        <v>9751</v>
      </c>
      <c r="J357" t="s">
        <v>9888</v>
      </c>
      <c r="K357" t="s">
        <v>9889</v>
      </c>
      <c r="L357" t="s">
        <v>9890</v>
      </c>
      <c r="M357" s="427" t="s">
        <v>9891</v>
      </c>
    </row>
    <row r="358" spans="1:13">
      <c r="A358" s="428" t="s">
        <v>9136</v>
      </c>
      <c r="B358" s="428" t="s">
        <v>10780</v>
      </c>
      <c r="C358" t="s">
        <v>9230</v>
      </c>
      <c r="D358">
        <v>1</v>
      </c>
      <c r="E358" t="s">
        <v>9231</v>
      </c>
      <c r="F358">
        <v>20159</v>
      </c>
      <c r="G358" t="s">
        <v>9279</v>
      </c>
      <c r="H358" t="s">
        <v>9750</v>
      </c>
      <c r="I358" t="s">
        <v>9751</v>
      </c>
      <c r="J358" t="s">
        <v>9888</v>
      </c>
      <c r="K358" t="s">
        <v>9889</v>
      </c>
      <c r="L358" t="s">
        <v>9892</v>
      </c>
      <c r="M358" s="427" t="s">
        <v>9893</v>
      </c>
    </row>
    <row r="359" spans="1:13">
      <c r="A359" s="428" t="s">
        <v>9140</v>
      </c>
      <c r="B359" s="428" t="s">
        <v>10780</v>
      </c>
      <c r="C359" t="s">
        <v>9230</v>
      </c>
      <c r="D359">
        <v>1</v>
      </c>
      <c r="E359" t="s">
        <v>9231</v>
      </c>
      <c r="F359">
        <v>20158</v>
      </c>
      <c r="G359" t="s">
        <v>9255</v>
      </c>
      <c r="H359" t="s">
        <v>9750</v>
      </c>
      <c r="I359" t="s">
        <v>9751</v>
      </c>
      <c r="J359" t="s">
        <v>9888</v>
      </c>
      <c r="K359" t="s">
        <v>9889</v>
      </c>
      <c r="L359" t="s">
        <v>9894</v>
      </c>
      <c r="M359" s="427" t="s">
        <v>9895</v>
      </c>
    </row>
    <row r="360" spans="1:13">
      <c r="B360" s="428" t="s">
        <v>10780</v>
      </c>
      <c r="C360" t="s">
        <v>9230</v>
      </c>
      <c r="D360">
        <v>1</v>
      </c>
      <c r="E360" t="s">
        <v>9231</v>
      </c>
      <c r="F360">
        <v>20158</v>
      </c>
      <c r="G360" t="s">
        <v>9255</v>
      </c>
      <c r="H360" t="s">
        <v>9750</v>
      </c>
      <c r="I360" t="s">
        <v>9751</v>
      </c>
      <c r="J360" t="s">
        <v>9888</v>
      </c>
      <c r="K360" t="s">
        <v>9889</v>
      </c>
      <c r="L360" t="s">
        <v>9896</v>
      </c>
      <c r="M360" s="427" t="s">
        <v>9897</v>
      </c>
    </row>
    <row r="361" spans="1:13">
      <c r="A361" s="428" t="s">
        <v>5975</v>
      </c>
      <c r="B361" s="428" t="s">
        <v>10780</v>
      </c>
      <c r="C361" t="s">
        <v>9230</v>
      </c>
      <c r="D361">
        <v>1</v>
      </c>
      <c r="E361" t="s">
        <v>9231</v>
      </c>
      <c r="F361">
        <v>20158</v>
      </c>
      <c r="G361" t="s">
        <v>9255</v>
      </c>
      <c r="H361" t="s">
        <v>9750</v>
      </c>
      <c r="I361" t="s">
        <v>9751</v>
      </c>
      <c r="J361" t="s">
        <v>9888</v>
      </c>
      <c r="K361" t="s">
        <v>9889</v>
      </c>
      <c r="L361" t="s">
        <v>9898</v>
      </c>
      <c r="M361" s="427" t="s">
        <v>9899</v>
      </c>
    </row>
    <row r="362" spans="1:13">
      <c r="A362" s="428" t="s">
        <v>9135</v>
      </c>
      <c r="B362" s="428" t="s">
        <v>10780</v>
      </c>
      <c r="C362" t="s">
        <v>9230</v>
      </c>
      <c r="D362">
        <v>1</v>
      </c>
      <c r="E362" t="s">
        <v>9231</v>
      </c>
      <c r="F362">
        <v>20159</v>
      </c>
      <c r="G362" t="s">
        <v>9279</v>
      </c>
      <c r="H362" t="s">
        <v>9750</v>
      </c>
      <c r="I362" t="s">
        <v>9751</v>
      </c>
      <c r="J362" t="s">
        <v>9888</v>
      </c>
      <c r="K362" t="s">
        <v>9889</v>
      </c>
      <c r="L362" t="s">
        <v>9900</v>
      </c>
      <c r="M362" s="427" t="s">
        <v>9901</v>
      </c>
    </row>
    <row r="363" spans="1:13">
      <c r="A363" s="428" t="s">
        <v>9139</v>
      </c>
      <c r="B363" s="428" t="s">
        <v>10780</v>
      </c>
      <c r="C363" t="s">
        <v>9230</v>
      </c>
      <c r="D363">
        <v>1</v>
      </c>
      <c r="E363" t="s">
        <v>9231</v>
      </c>
      <c r="F363">
        <v>20158</v>
      </c>
      <c r="G363" t="s">
        <v>9255</v>
      </c>
      <c r="H363" t="s">
        <v>9750</v>
      </c>
      <c r="I363" t="s">
        <v>9751</v>
      </c>
      <c r="J363" t="s">
        <v>9888</v>
      </c>
      <c r="K363" t="s">
        <v>9889</v>
      </c>
      <c r="L363" t="s">
        <v>9902</v>
      </c>
      <c r="M363" s="427" t="s">
        <v>9903</v>
      </c>
    </row>
    <row r="364" spans="1:13">
      <c r="A364" s="428" t="s">
        <v>9137</v>
      </c>
      <c r="B364" s="428" t="s">
        <v>10780</v>
      </c>
      <c r="C364" t="s">
        <v>9230</v>
      </c>
      <c r="D364">
        <v>1</v>
      </c>
      <c r="E364" t="s">
        <v>9231</v>
      </c>
      <c r="F364">
        <v>20261</v>
      </c>
      <c r="G364" t="s">
        <v>9325</v>
      </c>
      <c r="H364" t="s">
        <v>9750</v>
      </c>
      <c r="I364" t="s">
        <v>9751</v>
      </c>
      <c r="J364" t="s">
        <v>9888</v>
      </c>
      <c r="K364" t="s">
        <v>9889</v>
      </c>
      <c r="L364" t="s">
        <v>9904</v>
      </c>
      <c r="M364" s="427" t="s">
        <v>9905</v>
      </c>
    </row>
    <row r="365" spans="1:13">
      <c r="A365" s="428" t="s">
        <v>9138</v>
      </c>
      <c r="B365" s="428" t="s">
        <v>10780</v>
      </c>
      <c r="C365" t="s">
        <v>9230</v>
      </c>
      <c r="D365">
        <v>1</v>
      </c>
      <c r="E365" t="s">
        <v>9231</v>
      </c>
      <c r="F365">
        <v>20261</v>
      </c>
      <c r="G365" t="s">
        <v>9325</v>
      </c>
      <c r="H365" t="s">
        <v>9750</v>
      </c>
      <c r="I365" t="s">
        <v>9751</v>
      </c>
      <c r="J365" t="s">
        <v>9888</v>
      </c>
      <c r="K365" t="s">
        <v>9889</v>
      </c>
      <c r="L365" t="s">
        <v>9906</v>
      </c>
      <c r="M365" s="427" t="s">
        <v>9907</v>
      </c>
    </row>
    <row r="366" spans="1:13">
      <c r="A366" s="428" t="s">
        <v>9133</v>
      </c>
      <c r="B366" s="428" t="s">
        <v>10780</v>
      </c>
      <c r="C366" t="s">
        <v>9230</v>
      </c>
      <c r="D366">
        <v>1</v>
      </c>
      <c r="E366" t="s">
        <v>9231</v>
      </c>
      <c r="F366">
        <v>20261</v>
      </c>
      <c r="G366" t="s">
        <v>9325</v>
      </c>
      <c r="H366" t="s">
        <v>9750</v>
      </c>
      <c r="I366" t="s">
        <v>9751</v>
      </c>
      <c r="J366" t="s">
        <v>9888</v>
      </c>
      <c r="K366" t="s">
        <v>9889</v>
      </c>
      <c r="L366" t="s">
        <v>9908</v>
      </c>
      <c r="M366" s="427" t="s">
        <v>9909</v>
      </c>
    </row>
    <row r="367" spans="1:13">
      <c r="A367" s="428" t="s">
        <v>9134</v>
      </c>
      <c r="B367" s="428" t="s">
        <v>10779</v>
      </c>
      <c r="C367" t="s">
        <v>9230</v>
      </c>
      <c r="D367">
        <v>1</v>
      </c>
      <c r="E367" t="s">
        <v>9231</v>
      </c>
      <c r="F367">
        <v>20261</v>
      </c>
      <c r="G367" t="s">
        <v>9325</v>
      </c>
      <c r="H367" t="s">
        <v>9750</v>
      </c>
      <c r="I367" t="s">
        <v>9751</v>
      </c>
      <c r="J367" t="s">
        <v>9888</v>
      </c>
      <c r="K367" t="s">
        <v>9889</v>
      </c>
      <c r="L367" t="s">
        <v>10870</v>
      </c>
      <c r="M367" t="s">
        <v>10871</v>
      </c>
    </row>
    <row r="368" spans="1:13">
      <c r="A368" s="428" t="s">
        <v>9120</v>
      </c>
      <c r="B368" s="428" t="s">
        <v>10780</v>
      </c>
      <c r="C368" t="s">
        <v>9230</v>
      </c>
      <c r="D368">
        <v>1</v>
      </c>
      <c r="E368" t="s">
        <v>9231</v>
      </c>
      <c r="F368">
        <v>20261</v>
      </c>
      <c r="G368" t="s">
        <v>9325</v>
      </c>
      <c r="H368" t="s">
        <v>9750</v>
      </c>
      <c r="I368" t="s">
        <v>9751</v>
      </c>
      <c r="J368" t="s">
        <v>9910</v>
      </c>
      <c r="K368" t="s">
        <v>9911</v>
      </c>
      <c r="L368" t="s">
        <v>9912</v>
      </c>
      <c r="M368" s="427" t="s">
        <v>6498</v>
      </c>
    </row>
    <row r="369" spans="1:13">
      <c r="A369" s="428" t="s">
        <v>9121</v>
      </c>
      <c r="B369" s="428" t="s">
        <v>10780</v>
      </c>
      <c r="C369" t="s">
        <v>9230</v>
      </c>
      <c r="D369">
        <v>1</v>
      </c>
      <c r="E369" t="s">
        <v>9231</v>
      </c>
      <c r="F369">
        <v>20261</v>
      </c>
      <c r="G369" t="s">
        <v>9325</v>
      </c>
      <c r="H369" t="s">
        <v>9750</v>
      </c>
      <c r="I369" t="s">
        <v>9751</v>
      </c>
      <c r="J369" t="s">
        <v>9910</v>
      </c>
      <c r="K369" t="s">
        <v>9911</v>
      </c>
      <c r="L369" t="s">
        <v>9913</v>
      </c>
      <c r="M369" s="427" t="s">
        <v>9914</v>
      </c>
    </row>
    <row r="370" spans="1:13">
      <c r="A370" s="428" t="s">
        <v>9119</v>
      </c>
      <c r="B370" s="428" t="s">
        <v>10780</v>
      </c>
      <c r="C370" t="s">
        <v>9230</v>
      </c>
      <c r="D370">
        <v>1</v>
      </c>
      <c r="E370" t="s">
        <v>9231</v>
      </c>
      <c r="F370">
        <v>20261</v>
      </c>
      <c r="G370" t="s">
        <v>9325</v>
      </c>
      <c r="H370" t="s">
        <v>9750</v>
      </c>
      <c r="I370" t="s">
        <v>9751</v>
      </c>
      <c r="J370" t="s">
        <v>9910</v>
      </c>
      <c r="K370" t="s">
        <v>9911</v>
      </c>
      <c r="L370" t="s">
        <v>9915</v>
      </c>
      <c r="M370" s="427" t="s">
        <v>9916</v>
      </c>
    </row>
    <row r="371" spans="1:13">
      <c r="A371" s="428" t="s">
        <v>9125</v>
      </c>
      <c r="B371" s="428" t="s">
        <v>10780</v>
      </c>
      <c r="C371" t="s">
        <v>9230</v>
      </c>
      <c r="D371">
        <v>1</v>
      </c>
      <c r="E371" t="s">
        <v>9231</v>
      </c>
      <c r="F371">
        <v>20159</v>
      </c>
      <c r="G371" t="s">
        <v>9279</v>
      </c>
      <c r="H371" t="s">
        <v>9750</v>
      </c>
      <c r="I371" t="s">
        <v>9751</v>
      </c>
      <c r="J371" t="s">
        <v>9917</v>
      </c>
      <c r="K371" t="s">
        <v>9918</v>
      </c>
      <c r="L371" t="s">
        <v>9919</v>
      </c>
      <c r="M371" s="427" t="s">
        <v>9920</v>
      </c>
    </row>
    <row r="372" spans="1:13">
      <c r="A372" s="428" t="s">
        <v>9129</v>
      </c>
      <c r="B372" s="428" t="s">
        <v>10780</v>
      </c>
      <c r="C372" t="s">
        <v>9230</v>
      </c>
      <c r="D372">
        <v>1</v>
      </c>
      <c r="E372" t="s">
        <v>9231</v>
      </c>
      <c r="F372">
        <v>20159</v>
      </c>
      <c r="G372" t="s">
        <v>9279</v>
      </c>
      <c r="H372" t="s">
        <v>9750</v>
      </c>
      <c r="I372" t="s">
        <v>9751</v>
      </c>
      <c r="J372" t="s">
        <v>9917</v>
      </c>
      <c r="K372" t="s">
        <v>9918</v>
      </c>
      <c r="L372" t="s">
        <v>9921</v>
      </c>
      <c r="M372" s="427" t="s">
        <v>9922</v>
      </c>
    </row>
    <row r="373" spans="1:13">
      <c r="A373" s="428" t="s">
        <v>9132</v>
      </c>
      <c r="B373" s="428" t="s">
        <v>10780</v>
      </c>
      <c r="C373" t="s">
        <v>9230</v>
      </c>
      <c r="D373">
        <v>1</v>
      </c>
      <c r="E373" t="s">
        <v>9231</v>
      </c>
      <c r="F373">
        <v>20158</v>
      </c>
      <c r="G373" t="s">
        <v>9255</v>
      </c>
      <c r="H373" t="s">
        <v>9750</v>
      </c>
      <c r="I373" t="s">
        <v>9751</v>
      </c>
      <c r="J373" t="s">
        <v>9917</v>
      </c>
      <c r="K373" t="s">
        <v>9918</v>
      </c>
      <c r="L373" t="s">
        <v>9923</v>
      </c>
      <c r="M373" s="427" t="s">
        <v>9924</v>
      </c>
    </row>
    <row r="374" spans="1:13">
      <c r="A374" s="428" t="s">
        <v>9128</v>
      </c>
      <c r="B374" s="428" t="s">
        <v>10780</v>
      </c>
      <c r="C374" t="s">
        <v>9230</v>
      </c>
      <c r="D374">
        <v>1</v>
      </c>
      <c r="E374" t="s">
        <v>9231</v>
      </c>
      <c r="F374">
        <v>20159</v>
      </c>
      <c r="G374" t="s">
        <v>9279</v>
      </c>
      <c r="H374" t="s">
        <v>9750</v>
      </c>
      <c r="I374" t="s">
        <v>9751</v>
      </c>
      <c r="J374" t="s">
        <v>9917</v>
      </c>
      <c r="K374" t="s">
        <v>9918</v>
      </c>
      <c r="L374" t="s">
        <v>9925</v>
      </c>
      <c r="M374" s="427" t="s">
        <v>9926</v>
      </c>
    </row>
    <row r="375" spans="1:13">
      <c r="B375" s="428" t="s">
        <v>10780</v>
      </c>
      <c r="C375" t="s">
        <v>9230</v>
      </c>
      <c r="D375">
        <v>1</v>
      </c>
      <c r="E375" t="s">
        <v>9231</v>
      </c>
      <c r="F375">
        <v>20159</v>
      </c>
      <c r="G375" t="s">
        <v>9279</v>
      </c>
      <c r="H375" t="s">
        <v>9750</v>
      </c>
      <c r="I375" t="s">
        <v>9751</v>
      </c>
      <c r="J375" t="s">
        <v>9917</v>
      </c>
      <c r="K375" t="s">
        <v>9918</v>
      </c>
      <c r="L375" t="s">
        <v>9927</v>
      </c>
      <c r="M375" s="427" t="s">
        <v>9928</v>
      </c>
    </row>
    <row r="376" spans="1:13">
      <c r="B376" s="428" t="s">
        <v>10780</v>
      </c>
      <c r="C376" t="s">
        <v>9230</v>
      </c>
      <c r="D376">
        <v>1</v>
      </c>
      <c r="E376" t="s">
        <v>9231</v>
      </c>
      <c r="F376">
        <v>20159</v>
      </c>
      <c r="G376" t="s">
        <v>9279</v>
      </c>
      <c r="H376" t="s">
        <v>9750</v>
      </c>
      <c r="I376" t="s">
        <v>9751</v>
      </c>
      <c r="J376" t="s">
        <v>9917</v>
      </c>
      <c r="K376" t="s">
        <v>9918</v>
      </c>
      <c r="L376" t="s">
        <v>9929</v>
      </c>
      <c r="M376" s="427" t="s">
        <v>9930</v>
      </c>
    </row>
    <row r="377" spans="1:13">
      <c r="A377" s="428" t="s">
        <v>9130</v>
      </c>
      <c r="B377" s="428" t="s">
        <v>10780</v>
      </c>
      <c r="C377" t="s">
        <v>9230</v>
      </c>
      <c r="D377">
        <v>1</v>
      </c>
      <c r="E377" t="s">
        <v>9231</v>
      </c>
      <c r="F377">
        <v>20261</v>
      </c>
      <c r="G377" t="s">
        <v>9325</v>
      </c>
      <c r="H377" t="s">
        <v>9750</v>
      </c>
      <c r="I377" t="s">
        <v>9751</v>
      </c>
      <c r="J377" t="s">
        <v>9917</v>
      </c>
      <c r="K377" t="s">
        <v>9918</v>
      </c>
      <c r="L377" t="s">
        <v>9931</v>
      </c>
      <c r="M377" s="427" t="s">
        <v>9932</v>
      </c>
    </row>
    <row r="378" spans="1:13">
      <c r="A378" s="428" t="s">
        <v>9131</v>
      </c>
      <c r="B378" s="428" t="s">
        <v>10780</v>
      </c>
      <c r="C378" t="s">
        <v>9230</v>
      </c>
      <c r="D378">
        <v>1</v>
      </c>
      <c r="E378" t="s">
        <v>9231</v>
      </c>
      <c r="F378">
        <v>20261</v>
      </c>
      <c r="G378" t="s">
        <v>9325</v>
      </c>
      <c r="H378" t="s">
        <v>9750</v>
      </c>
      <c r="I378" t="s">
        <v>9751</v>
      </c>
      <c r="J378" t="s">
        <v>9917</v>
      </c>
      <c r="K378" t="s">
        <v>9918</v>
      </c>
      <c r="L378" t="s">
        <v>9933</v>
      </c>
      <c r="M378" s="427" t="s">
        <v>9934</v>
      </c>
    </row>
    <row r="379" spans="1:13">
      <c r="A379" s="428" t="s">
        <v>9126</v>
      </c>
      <c r="B379" s="428" t="s">
        <v>10780</v>
      </c>
      <c r="C379" t="s">
        <v>9230</v>
      </c>
      <c r="D379">
        <v>1</v>
      </c>
      <c r="E379" t="s">
        <v>9231</v>
      </c>
      <c r="F379">
        <v>20159</v>
      </c>
      <c r="G379" t="s">
        <v>9279</v>
      </c>
      <c r="H379" t="s">
        <v>9750</v>
      </c>
      <c r="I379" t="s">
        <v>9751</v>
      </c>
      <c r="J379" t="s">
        <v>9917</v>
      </c>
      <c r="K379" t="s">
        <v>9918</v>
      </c>
      <c r="L379" t="s">
        <v>9935</v>
      </c>
      <c r="M379" s="427" t="s">
        <v>9936</v>
      </c>
    </row>
    <row r="380" spans="1:13">
      <c r="A380" s="428" t="s">
        <v>9127</v>
      </c>
      <c r="B380" s="428" t="s">
        <v>10780</v>
      </c>
      <c r="C380" t="s">
        <v>9230</v>
      </c>
      <c r="D380">
        <v>1</v>
      </c>
      <c r="E380" t="s">
        <v>9231</v>
      </c>
      <c r="F380">
        <v>20159</v>
      </c>
      <c r="G380" t="s">
        <v>9279</v>
      </c>
      <c r="H380" t="s">
        <v>9750</v>
      </c>
      <c r="I380" t="s">
        <v>9751</v>
      </c>
      <c r="J380" t="s">
        <v>9917</v>
      </c>
      <c r="K380" t="s">
        <v>9918</v>
      </c>
      <c r="L380" t="s">
        <v>9937</v>
      </c>
      <c r="M380" s="427" t="s">
        <v>9938</v>
      </c>
    </row>
    <row r="381" spans="1:13">
      <c r="A381" s="428" t="s">
        <v>10764</v>
      </c>
      <c r="B381" s="428" t="s">
        <v>10780</v>
      </c>
      <c r="C381" t="s">
        <v>9230</v>
      </c>
      <c r="D381">
        <v>1</v>
      </c>
      <c r="E381" t="s">
        <v>9231</v>
      </c>
      <c r="F381">
        <v>20261</v>
      </c>
      <c r="G381" t="s">
        <v>9325</v>
      </c>
      <c r="H381" t="s">
        <v>9750</v>
      </c>
      <c r="I381" t="s">
        <v>9751</v>
      </c>
      <c r="J381" t="s">
        <v>9917</v>
      </c>
      <c r="K381" t="s">
        <v>9918</v>
      </c>
      <c r="L381" t="s">
        <v>9939</v>
      </c>
      <c r="M381" s="427" t="s">
        <v>9940</v>
      </c>
    </row>
    <row r="382" spans="1:13">
      <c r="A382" s="428" t="s">
        <v>9124</v>
      </c>
      <c r="B382" s="428" t="s">
        <v>10780</v>
      </c>
      <c r="C382" t="s">
        <v>9230</v>
      </c>
      <c r="D382">
        <v>1</v>
      </c>
      <c r="E382" t="s">
        <v>9231</v>
      </c>
      <c r="F382">
        <v>20159</v>
      </c>
      <c r="G382" t="s">
        <v>9279</v>
      </c>
      <c r="H382" t="s">
        <v>9750</v>
      </c>
      <c r="I382" t="s">
        <v>9751</v>
      </c>
      <c r="J382" t="s">
        <v>9941</v>
      </c>
      <c r="K382" t="s">
        <v>9942</v>
      </c>
      <c r="L382" t="s">
        <v>9943</v>
      </c>
      <c r="M382" s="427" t="s">
        <v>9944</v>
      </c>
    </row>
    <row r="383" spans="1:13">
      <c r="A383" s="428" t="s">
        <v>9123</v>
      </c>
      <c r="B383" s="428" t="s">
        <v>10780</v>
      </c>
      <c r="C383" t="s">
        <v>9230</v>
      </c>
      <c r="D383">
        <v>1</v>
      </c>
      <c r="E383" t="s">
        <v>9231</v>
      </c>
      <c r="F383">
        <v>20159</v>
      </c>
      <c r="G383" t="s">
        <v>9279</v>
      </c>
      <c r="H383" t="s">
        <v>9750</v>
      </c>
      <c r="I383" t="s">
        <v>9751</v>
      </c>
      <c r="J383" t="s">
        <v>9941</v>
      </c>
      <c r="K383" t="s">
        <v>9942</v>
      </c>
      <c r="L383" t="s">
        <v>9945</v>
      </c>
      <c r="M383" s="427">
        <v>580</v>
      </c>
    </row>
    <row r="384" spans="1:13">
      <c r="A384" s="428" t="s">
        <v>9122</v>
      </c>
      <c r="B384" s="428" t="s">
        <v>10780</v>
      </c>
      <c r="C384" t="s">
        <v>9230</v>
      </c>
      <c r="D384">
        <v>1</v>
      </c>
      <c r="E384" t="s">
        <v>9231</v>
      </c>
      <c r="F384">
        <v>20159</v>
      </c>
      <c r="G384" t="s">
        <v>9279</v>
      </c>
      <c r="H384" t="s">
        <v>9750</v>
      </c>
      <c r="I384" t="s">
        <v>9751</v>
      </c>
      <c r="J384" t="s">
        <v>9941</v>
      </c>
      <c r="K384" t="s">
        <v>9942</v>
      </c>
      <c r="L384" t="s">
        <v>9946</v>
      </c>
      <c r="M384" s="427" t="s">
        <v>9947</v>
      </c>
    </row>
    <row r="385" spans="1:13">
      <c r="B385" s="428" t="s">
        <v>10780</v>
      </c>
      <c r="C385" t="s">
        <v>9230</v>
      </c>
      <c r="D385">
        <v>1</v>
      </c>
      <c r="E385" t="s">
        <v>9231</v>
      </c>
      <c r="F385">
        <v>20159</v>
      </c>
      <c r="G385" t="s">
        <v>9279</v>
      </c>
      <c r="H385" t="s">
        <v>9750</v>
      </c>
      <c r="I385" t="s">
        <v>9751</v>
      </c>
      <c r="J385" t="s">
        <v>9941</v>
      </c>
      <c r="K385" t="s">
        <v>9942</v>
      </c>
      <c r="L385" t="s">
        <v>9948</v>
      </c>
      <c r="M385" s="427" t="s">
        <v>9949</v>
      </c>
    </row>
    <row r="386" spans="1:13">
      <c r="B386" s="428" t="s">
        <v>10780</v>
      </c>
      <c r="C386" t="s">
        <v>9230</v>
      </c>
      <c r="D386">
        <v>1</v>
      </c>
      <c r="E386" t="s">
        <v>9231</v>
      </c>
      <c r="F386">
        <v>20159</v>
      </c>
      <c r="G386" t="s">
        <v>9279</v>
      </c>
      <c r="H386" t="s">
        <v>9750</v>
      </c>
      <c r="I386" t="s">
        <v>9751</v>
      </c>
      <c r="J386" t="s">
        <v>9941</v>
      </c>
      <c r="K386" t="s">
        <v>9942</v>
      </c>
      <c r="L386" t="s">
        <v>9950</v>
      </c>
      <c r="M386" s="427" t="s">
        <v>9873</v>
      </c>
    </row>
    <row r="387" spans="1:13">
      <c r="A387" t="s">
        <v>10750</v>
      </c>
      <c r="B387" s="428" t="s">
        <v>10780</v>
      </c>
      <c r="C387" t="s">
        <v>9230</v>
      </c>
      <c r="D387">
        <v>1</v>
      </c>
      <c r="E387" t="s">
        <v>9231</v>
      </c>
      <c r="F387">
        <v>20158</v>
      </c>
      <c r="G387" t="s">
        <v>9255</v>
      </c>
      <c r="H387" t="s">
        <v>9750</v>
      </c>
      <c r="I387" t="s">
        <v>9751</v>
      </c>
      <c r="J387" t="s">
        <v>9951</v>
      </c>
      <c r="K387" t="s">
        <v>9952</v>
      </c>
      <c r="L387" t="s">
        <v>9953</v>
      </c>
      <c r="M387" s="427" t="s">
        <v>9954</v>
      </c>
    </row>
    <row r="388" spans="1:13">
      <c r="A388" t="s">
        <v>10751</v>
      </c>
      <c r="B388" s="428" t="s">
        <v>10779</v>
      </c>
      <c r="C388" t="s">
        <v>9230</v>
      </c>
      <c r="D388">
        <v>1</v>
      </c>
      <c r="E388" t="s">
        <v>9231</v>
      </c>
      <c r="F388">
        <v>20158</v>
      </c>
      <c r="G388" t="s">
        <v>9255</v>
      </c>
      <c r="H388" t="s">
        <v>9750</v>
      </c>
      <c r="I388" t="s">
        <v>9751</v>
      </c>
      <c r="J388" t="s">
        <v>9951</v>
      </c>
      <c r="K388" t="s">
        <v>9952</v>
      </c>
      <c r="L388" t="s">
        <v>9953</v>
      </c>
      <c r="M388" t="s">
        <v>9954</v>
      </c>
    </row>
    <row r="389" spans="1:13">
      <c r="A389" s="428" t="s">
        <v>10749</v>
      </c>
      <c r="B389" s="428" t="s">
        <v>10780</v>
      </c>
      <c r="C389" t="s">
        <v>9230</v>
      </c>
      <c r="D389">
        <v>1</v>
      </c>
      <c r="E389" t="s">
        <v>9231</v>
      </c>
      <c r="F389">
        <v>20158</v>
      </c>
      <c r="G389" t="s">
        <v>9255</v>
      </c>
      <c r="H389" t="s">
        <v>9750</v>
      </c>
      <c r="I389" t="s">
        <v>9751</v>
      </c>
      <c r="J389" t="s">
        <v>9951</v>
      </c>
      <c r="K389" t="s">
        <v>9952</v>
      </c>
      <c r="L389" t="s">
        <v>9955</v>
      </c>
      <c r="M389" s="427" t="s">
        <v>9956</v>
      </c>
    </row>
    <row r="390" spans="1:13">
      <c r="A390" t="s">
        <v>10752</v>
      </c>
      <c r="B390" s="428" t="s">
        <v>10780</v>
      </c>
      <c r="C390" t="s">
        <v>9230</v>
      </c>
      <c r="D390">
        <v>1</v>
      </c>
      <c r="E390" t="s">
        <v>9231</v>
      </c>
      <c r="F390">
        <v>20159</v>
      </c>
      <c r="G390" t="s">
        <v>9279</v>
      </c>
      <c r="H390" t="s">
        <v>9750</v>
      </c>
      <c r="I390" t="s">
        <v>9751</v>
      </c>
      <c r="J390" t="s">
        <v>9951</v>
      </c>
      <c r="K390" t="s">
        <v>9952</v>
      </c>
      <c r="L390" t="s">
        <v>9957</v>
      </c>
      <c r="M390" s="427" t="s">
        <v>9958</v>
      </c>
    </row>
    <row r="391" spans="1:13">
      <c r="A391" s="428" t="s">
        <v>9144</v>
      </c>
      <c r="B391" s="428" t="s">
        <v>10780</v>
      </c>
      <c r="C391" t="s">
        <v>9230</v>
      </c>
      <c r="D391">
        <v>1</v>
      </c>
      <c r="E391" t="s">
        <v>9231</v>
      </c>
      <c r="F391">
        <v>20159</v>
      </c>
      <c r="G391" t="s">
        <v>9279</v>
      </c>
      <c r="H391" t="s">
        <v>9750</v>
      </c>
      <c r="I391" t="s">
        <v>9751</v>
      </c>
      <c r="J391" t="s">
        <v>9959</v>
      </c>
      <c r="K391" t="s">
        <v>9960</v>
      </c>
      <c r="L391" t="s">
        <v>9961</v>
      </c>
      <c r="M391" s="427" t="s">
        <v>9962</v>
      </c>
    </row>
    <row r="392" spans="1:13">
      <c r="B392" s="428" t="s">
        <v>10780</v>
      </c>
      <c r="C392" t="s">
        <v>9230</v>
      </c>
      <c r="D392">
        <v>1</v>
      </c>
      <c r="E392" t="s">
        <v>9231</v>
      </c>
      <c r="F392">
        <v>20159</v>
      </c>
      <c r="G392" t="s">
        <v>9279</v>
      </c>
      <c r="H392" t="s">
        <v>9750</v>
      </c>
      <c r="I392" t="s">
        <v>9751</v>
      </c>
      <c r="J392" t="s">
        <v>9963</v>
      </c>
      <c r="K392" t="s">
        <v>9964</v>
      </c>
      <c r="L392" t="s">
        <v>9965</v>
      </c>
      <c r="M392" s="427" t="s">
        <v>9966</v>
      </c>
    </row>
    <row r="393" spans="1:13">
      <c r="B393" s="428" t="s">
        <v>10780</v>
      </c>
      <c r="C393" t="s">
        <v>9230</v>
      </c>
      <c r="D393">
        <v>1</v>
      </c>
      <c r="E393" t="s">
        <v>9231</v>
      </c>
      <c r="F393">
        <v>20159</v>
      </c>
      <c r="G393" t="s">
        <v>9279</v>
      </c>
      <c r="H393" t="s">
        <v>9750</v>
      </c>
      <c r="I393" t="s">
        <v>9751</v>
      </c>
      <c r="J393" t="s">
        <v>9963</v>
      </c>
      <c r="K393" t="s">
        <v>9964</v>
      </c>
      <c r="L393" t="s">
        <v>9967</v>
      </c>
      <c r="M393" s="427" t="s">
        <v>9968</v>
      </c>
    </row>
    <row r="394" spans="1:13">
      <c r="A394" s="428" t="s">
        <v>10762</v>
      </c>
      <c r="B394" s="428" t="s">
        <v>10780</v>
      </c>
      <c r="C394" t="s">
        <v>9230</v>
      </c>
      <c r="D394">
        <v>1</v>
      </c>
      <c r="E394" t="s">
        <v>9231</v>
      </c>
      <c r="F394">
        <v>20159</v>
      </c>
      <c r="G394" t="s">
        <v>9279</v>
      </c>
      <c r="H394" t="s">
        <v>9750</v>
      </c>
      <c r="I394" t="s">
        <v>9751</v>
      </c>
      <c r="J394" t="s">
        <v>9963</v>
      </c>
      <c r="K394" t="s">
        <v>9964</v>
      </c>
      <c r="L394" t="s">
        <v>9969</v>
      </c>
      <c r="M394" s="427" t="s">
        <v>9970</v>
      </c>
    </row>
    <row r="395" spans="1:13">
      <c r="B395" s="428" t="s">
        <v>10780</v>
      </c>
      <c r="C395" t="s">
        <v>9230</v>
      </c>
      <c r="D395">
        <v>1</v>
      </c>
      <c r="E395" t="s">
        <v>9231</v>
      </c>
      <c r="F395">
        <v>20159</v>
      </c>
      <c r="G395" t="s">
        <v>9279</v>
      </c>
      <c r="H395" t="s">
        <v>9750</v>
      </c>
      <c r="I395" t="s">
        <v>9751</v>
      </c>
      <c r="J395" t="s">
        <v>9963</v>
      </c>
      <c r="K395" t="s">
        <v>9964</v>
      </c>
      <c r="L395" t="s">
        <v>9971</v>
      </c>
      <c r="M395" s="427" t="s">
        <v>9972</v>
      </c>
    </row>
    <row r="396" spans="1:13">
      <c r="B396" s="428" t="s">
        <v>10780</v>
      </c>
      <c r="C396" t="s">
        <v>9230</v>
      </c>
      <c r="D396">
        <v>1</v>
      </c>
      <c r="E396" t="s">
        <v>9231</v>
      </c>
      <c r="F396">
        <v>20159</v>
      </c>
      <c r="G396" t="s">
        <v>9279</v>
      </c>
      <c r="H396" t="s">
        <v>9750</v>
      </c>
      <c r="I396" t="s">
        <v>9751</v>
      </c>
      <c r="J396" t="s">
        <v>9963</v>
      </c>
      <c r="K396" t="s">
        <v>9964</v>
      </c>
      <c r="L396" t="s">
        <v>9973</v>
      </c>
      <c r="M396" s="427" t="s">
        <v>9974</v>
      </c>
    </row>
    <row r="397" spans="1:13">
      <c r="A397" s="428" t="s">
        <v>9148</v>
      </c>
      <c r="B397" s="428" t="s">
        <v>10780</v>
      </c>
      <c r="C397" t="s">
        <v>9230</v>
      </c>
      <c r="D397">
        <v>1</v>
      </c>
      <c r="E397" t="s">
        <v>9231</v>
      </c>
      <c r="F397">
        <v>20159</v>
      </c>
      <c r="G397" t="s">
        <v>9279</v>
      </c>
      <c r="H397" t="s">
        <v>9750</v>
      </c>
      <c r="I397" t="s">
        <v>9751</v>
      </c>
      <c r="J397" t="s">
        <v>9963</v>
      </c>
      <c r="K397" t="s">
        <v>9964</v>
      </c>
      <c r="L397" t="s">
        <v>9975</v>
      </c>
      <c r="M397" s="427" t="s">
        <v>9976</v>
      </c>
    </row>
    <row r="398" spans="1:13">
      <c r="B398" s="428" t="s">
        <v>10780</v>
      </c>
      <c r="C398" t="s">
        <v>9230</v>
      </c>
      <c r="D398">
        <v>1</v>
      </c>
      <c r="E398" t="s">
        <v>9231</v>
      </c>
      <c r="F398">
        <v>20159</v>
      </c>
      <c r="G398" t="s">
        <v>9279</v>
      </c>
      <c r="H398" t="s">
        <v>9750</v>
      </c>
      <c r="I398" t="s">
        <v>9751</v>
      </c>
      <c r="J398" t="s">
        <v>9963</v>
      </c>
      <c r="K398" t="s">
        <v>9964</v>
      </c>
      <c r="L398" t="s">
        <v>9977</v>
      </c>
      <c r="M398" s="427" t="s">
        <v>9978</v>
      </c>
    </row>
    <row r="399" spans="1:13">
      <c r="A399" s="428" t="s">
        <v>9147</v>
      </c>
      <c r="B399" s="428" t="s">
        <v>10780</v>
      </c>
      <c r="C399" t="s">
        <v>9230</v>
      </c>
      <c r="D399">
        <v>1</v>
      </c>
      <c r="E399" t="s">
        <v>9231</v>
      </c>
      <c r="F399">
        <v>20159</v>
      </c>
      <c r="G399" t="s">
        <v>9279</v>
      </c>
      <c r="H399" t="s">
        <v>9750</v>
      </c>
      <c r="I399" t="s">
        <v>9751</v>
      </c>
      <c r="J399" t="s">
        <v>9963</v>
      </c>
      <c r="K399" t="s">
        <v>9964</v>
      </c>
      <c r="L399" t="s">
        <v>9979</v>
      </c>
      <c r="M399" s="427" t="s">
        <v>9980</v>
      </c>
    </row>
    <row r="400" spans="1:13">
      <c r="A400" s="428" t="s">
        <v>9146</v>
      </c>
      <c r="B400" s="428" t="s">
        <v>10780</v>
      </c>
      <c r="C400" t="s">
        <v>9230</v>
      </c>
      <c r="D400">
        <v>1</v>
      </c>
      <c r="E400" t="s">
        <v>9231</v>
      </c>
      <c r="F400">
        <v>20159</v>
      </c>
      <c r="G400" t="s">
        <v>9279</v>
      </c>
      <c r="H400" t="s">
        <v>9750</v>
      </c>
      <c r="I400" t="s">
        <v>9751</v>
      </c>
      <c r="J400" t="s">
        <v>9963</v>
      </c>
      <c r="K400" t="s">
        <v>9964</v>
      </c>
      <c r="L400" t="s">
        <v>9981</v>
      </c>
      <c r="M400" s="427" t="s">
        <v>9982</v>
      </c>
    </row>
    <row r="401" spans="1:13">
      <c r="A401" s="428" t="s">
        <v>10761</v>
      </c>
      <c r="B401" s="428" t="s">
        <v>10780</v>
      </c>
      <c r="C401" t="s">
        <v>9230</v>
      </c>
      <c r="D401">
        <v>1</v>
      </c>
      <c r="E401" t="s">
        <v>9231</v>
      </c>
      <c r="F401">
        <v>20159</v>
      </c>
      <c r="G401" t="s">
        <v>9279</v>
      </c>
      <c r="H401" t="s">
        <v>9750</v>
      </c>
      <c r="I401" t="s">
        <v>9751</v>
      </c>
      <c r="J401" t="s">
        <v>9963</v>
      </c>
      <c r="K401" t="s">
        <v>9964</v>
      </c>
      <c r="L401" t="s">
        <v>9983</v>
      </c>
      <c r="M401" s="427" t="s">
        <v>9984</v>
      </c>
    </row>
    <row r="402" spans="1:13">
      <c r="B402" s="428" t="s">
        <v>10780</v>
      </c>
      <c r="C402" t="s">
        <v>9230</v>
      </c>
      <c r="D402">
        <v>1</v>
      </c>
      <c r="E402" t="s">
        <v>9231</v>
      </c>
      <c r="F402">
        <v>20159</v>
      </c>
      <c r="G402" t="s">
        <v>9279</v>
      </c>
      <c r="H402" t="s">
        <v>9750</v>
      </c>
      <c r="I402" t="s">
        <v>9751</v>
      </c>
      <c r="J402" t="s">
        <v>9963</v>
      </c>
      <c r="K402" t="s">
        <v>9964</v>
      </c>
      <c r="L402" t="s">
        <v>9985</v>
      </c>
      <c r="M402" s="427" t="s">
        <v>9986</v>
      </c>
    </row>
    <row r="403" spans="1:13">
      <c r="A403" s="428" t="s">
        <v>9143</v>
      </c>
      <c r="B403" s="428" t="s">
        <v>10780</v>
      </c>
      <c r="C403" t="s">
        <v>9230</v>
      </c>
      <c r="D403">
        <v>1</v>
      </c>
      <c r="E403" t="s">
        <v>9231</v>
      </c>
      <c r="F403">
        <v>20159</v>
      </c>
      <c r="G403" t="s">
        <v>9279</v>
      </c>
      <c r="H403" t="s">
        <v>9750</v>
      </c>
      <c r="I403" t="s">
        <v>9751</v>
      </c>
      <c r="J403" t="s">
        <v>9963</v>
      </c>
      <c r="K403" t="s">
        <v>9964</v>
      </c>
      <c r="L403" t="s">
        <v>9987</v>
      </c>
      <c r="M403" s="427" t="s">
        <v>9988</v>
      </c>
    </row>
    <row r="404" spans="1:13">
      <c r="A404" s="428" t="s">
        <v>9145</v>
      </c>
      <c r="B404" s="428" t="s">
        <v>10780</v>
      </c>
      <c r="C404" t="s">
        <v>9230</v>
      </c>
      <c r="D404">
        <v>1</v>
      </c>
      <c r="E404" t="s">
        <v>9231</v>
      </c>
      <c r="F404">
        <v>20159</v>
      </c>
      <c r="G404" t="s">
        <v>9279</v>
      </c>
      <c r="H404" t="s">
        <v>9750</v>
      </c>
      <c r="I404" t="s">
        <v>9751</v>
      </c>
      <c r="J404" t="s">
        <v>9963</v>
      </c>
      <c r="K404" t="s">
        <v>9964</v>
      </c>
      <c r="L404" t="s">
        <v>9989</v>
      </c>
      <c r="M404" s="427" t="s">
        <v>9990</v>
      </c>
    </row>
    <row r="405" spans="1:13">
      <c r="B405" s="428" t="s">
        <v>10780</v>
      </c>
      <c r="C405" t="s">
        <v>9230</v>
      </c>
      <c r="D405">
        <v>1</v>
      </c>
      <c r="E405" t="s">
        <v>9231</v>
      </c>
      <c r="F405">
        <v>20159</v>
      </c>
      <c r="G405" t="s">
        <v>9279</v>
      </c>
      <c r="H405" t="s">
        <v>9750</v>
      </c>
      <c r="I405" t="s">
        <v>9751</v>
      </c>
      <c r="J405" t="s">
        <v>9963</v>
      </c>
      <c r="K405" t="s">
        <v>9964</v>
      </c>
      <c r="L405" t="s">
        <v>9991</v>
      </c>
      <c r="M405" s="427" t="s">
        <v>9992</v>
      </c>
    </row>
    <row r="406" spans="1:13">
      <c r="B406" s="428" t="s">
        <v>10780</v>
      </c>
      <c r="C406" t="s">
        <v>9230</v>
      </c>
      <c r="D406">
        <v>1</v>
      </c>
      <c r="E406" t="s">
        <v>9231</v>
      </c>
      <c r="F406">
        <v>20160</v>
      </c>
      <c r="G406" t="s">
        <v>9232</v>
      </c>
      <c r="H406" t="s">
        <v>9750</v>
      </c>
      <c r="I406" t="s">
        <v>9751</v>
      </c>
      <c r="J406" t="s">
        <v>9993</v>
      </c>
      <c r="K406" t="s">
        <v>9994</v>
      </c>
      <c r="L406" t="s">
        <v>9995</v>
      </c>
      <c r="M406" s="427" t="s">
        <v>6119</v>
      </c>
    </row>
    <row r="407" spans="1:13">
      <c r="B407" s="428" t="s">
        <v>10780</v>
      </c>
      <c r="C407" t="s">
        <v>9230</v>
      </c>
      <c r="D407">
        <v>1</v>
      </c>
      <c r="E407" t="s">
        <v>9231</v>
      </c>
      <c r="F407">
        <v>20160</v>
      </c>
      <c r="G407" t="s">
        <v>9232</v>
      </c>
      <c r="H407" t="s">
        <v>9750</v>
      </c>
      <c r="I407" t="s">
        <v>9751</v>
      </c>
      <c r="J407" t="s">
        <v>9993</v>
      </c>
      <c r="K407" t="s">
        <v>9994</v>
      </c>
      <c r="L407" t="s">
        <v>9996</v>
      </c>
      <c r="M407" s="427" t="s">
        <v>250</v>
      </c>
    </row>
    <row r="408" spans="1:13">
      <c r="A408" s="428" t="s">
        <v>10765</v>
      </c>
      <c r="B408" s="428" t="s">
        <v>10780</v>
      </c>
      <c r="C408" t="s">
        <v>9230</v>
      </c>
      <c r="D408">
        <v>1</v>
      </c>
      <c r="E408" t="s">
        <v>9231</v>
      </c>
      <c r="F408">
        <v>20160</v>
      </c>
      <c r="G408" t="s">
        <v>9232</v>
      </c>
      <c r="H408" t="s">
        <v>9750</v>
      </c>
      <c r="I408" t="s">
        <v>9751</v>
      </c>
      <c r="J408" t="s">
        <v>9993</v>
      </c>
      <c r="K408" t="s">
        <v>9994</v>
      </c>
      <c r="L408" t="s">
        <v>9997</v>
      </c>
      <c r="M408" s="427" t="s">
        <v>9998</v>
      </c>
    </row>
    <row r="409" spans="1:13">
      <c r="A409" s="428" t="s">
        <v>6834</v>
      </c>
      <c r="B409" s="428" t="s">
        <v>10780</v>
      </c>
      <c r="C409" t="s">
        <v>9230</v>
      </c>
      <c r="D409">
        <v>1</v>
      </c>
      <c r="E409" t="s">
        <v>9231</v>
      </c>
      <c r="F409">
        <v>20159</v>
      </c>
      <c r="G409" t="s">
        <v>9279</v>
      </c>
      <c r="H409" t="s">
        <v>9750</v>
      </c>
      <c r="I409" t="s">
        <v>9751</v>
      </c>
      <c r="J409" t="s">
        <v>9999</v>
      </c>
      <c r="K409" t="s">
        <v>10000</v>
      </c>
      <c r="L409" t="s">
        <v>10001</v>
      </c>
      <c r="M409" s="427" t="s">
        <v>10002</v>
      </c>
    </row>
    <row r="410" spans="1:13">
      <c r="B410" s="428" t="s">
        <v>10780</v>
      </c>
      <c r="C410" t="s">
        <v>9230</v>
      </c>
      <c r="D410">
        <v>1</v>
      </c>
      <c r="E410" t="s">
        <v>9231</v>
      </c>
      <c r="F410">
        <v>20159</v>
      </c>
      <c r="G410" t="s">
        <v>9279</v>
      </c>
      <c r="H410" t="s">
        <v>9750</v>
      </c>
      <c r="I410" t="s">
        <v>9751</v>
      </c>
      <c r="J410" t="s">
        <v>9999</v>
      </c>
      <c r="K410" t="s">
        <v>10000</v>
      </c>
      <c r="L410" t="s">
        <v>10003</v>
      </c>
      <c r="M410" s="427" t="s">
        <v>10004</v>
      </c>
    </row>
    <row r="411" spans="1:13">
      <c r="B411" s="428" t="s">
        <v>10780</v>
      </c>
      <c r="C411" t="s">
        <v>9230</v>
      </c>
      <c r="D411">
        <v>1</v>
      </c>
      <c r="E411" t="s">
        <v>9231</v>
      </c>
      <c r="F411">
        <v>20159</v>
      </c>
      <c r="G411" t="s">
        <v>9279</v>
      </c>
      <c r="H411" t="s">
        <v>9750</v>
      </c>
      <c r="I411" t="s">
        <v>9751</v>
      </c>
      <c r="J411" t="s">
        <v>9999</v>
      </c>
      <c r="K411" t="s">
        <v>10000</v>
      </c>
      <c r="L411" t="s">
        <v>10005</v>
      </c>
      <c r="M411" s="427" t="s">
        <v>10006</v>
      </c>
    </row>
    <row r="412" spans="1:13">
      <c r="B412" s="428" t="s">
        <v>10780</v>
      </c>
      <c r="C412" t="s">
        <v>9230</v>
      </c>
      <c r="D412">
        <v>1</v>
      </c>
      <c r="E412" t="s">
        <v>9231</v>
      </c>
      <c r="F412">
        <v>20159</v>
      </c>
      <c r="G412" t="s">
        <v>9279</v>
      </c>
      <c r="H412" t="s">
        <v>9750</v>
      </c>
      <c r="I412" t="s">
        <v>9751</v>
      </c>
      <c r="J412" t="s">
        <v>9999</v>
      </c>
      <c r="K412" t="s">
        <v>10000</v>
      </c>
      <c r="L412" t="s">
        <v>10007</v>
      </c>
      <c r="M412" s="427" t="s">
        <v>10008</v>
      </c>
    </row>
    <row r="413" spans="1:13">
      <c r="B413" s="428" t="s">
        <v>10780</v>
      </c>
      <c r="C413" t="s">
        <v>9230</v>
      </c>
      <c r="D413">
        <v>1</v>
      </c>
      <c r="E413" t="s">
        <v>9231</v>
      </c>
      <c r="F413">
        <v>20159</v>
      </c>
      <c r="G413" t="s">
        <v>9279</v>
      </c>
      <c r="H413" t="s">
        <v>9750</v>
      </c>
      <c r="I413" t="s">
        <v>9751</v>
      </c>
      <c r="J413" t="s">
        <v>9999</v>
      </c>
      <c r="K413" t="s">
        <v>10000</v>
      </c>
      <c r="L413" t="s">
        <v>10009</v>
      </c>
      <c r="M413" s="427" t="s">
        <v>10010</v>
      </c>
    </row>
    <row r="414" spans="1:13">
      <c r="B414" s="428" t="s">
        <v>10780</v>
      </c>
      <c r="C414" t="s">
        <v>9230</v>
      </c>
      <c r="D414">
        <v>1</v>
      </c>
      <c r="E414" t="s">
        <v>9231</v>
      </c>
      <c r="F414">
        <v>20159</v>
      </c>
      <c r="G414" t="s">
        <v>9279</v>
      </c>
      <c r="H414" t="s">
        <v>9750</v>
      </c>
      <c r="I414" t="s">
        <v>9751</v>
      </c>
      <c r="J414" t="s">
        <v>9999</v>
      </c>
      <c r="K414" t="s">
        <v>10000</v>
      </c>
      <c r="L414" t="s">
        <v>10011</v>
      </c>
      <c r="M414" s="427" t="s">
        <v>10012</v>
      </c>
    </row>
    <row r="415" spans="1:13">
      <c r="B415" s="428" t="s">
        <v>10780</v>
      </c>
      <c r="C415" t="s">
        <v>9230</v>
      </c>
      <c r="D415">
        <v>1</v>
      </c>
      <c r="E415" t="s">
        <v>9231</v>
      </c>
      <c r="F415">
        <v>20159</v>
      </c>
      <c r="G415" t="s">
        <v>9279</v>
      </c>
      <c r="H415" t="s">
        <v>9750</v>
      </c>
      <c r="I415" t="s">
        <v>9751</v>
      </c>
      <c r="J415" t="s">
        <v>9999</v>
      </c>
      <c r="K415" t="s">
        <v>10000</v>
      </c>
      <c r="L415" t="s">
        <v>10013</v>
      </c>
      <c r="M415" s="427" t="s">
        <v>10014</v>
      </c>
    </row>
    <row r="416" spans="1:13">
      <c r="B416" s="428" t="s">
        <v>10780</v>
      </c>
      <c r="C416" t="s">
        <v>9230</v>
      </c>
      <c r="D416">
        <v>1</v>
      </c>
      <c r="E416" t="s">
        <v>9231</v>
      </c>
      <c r="F416">
        <v>20159</v>
      </c>
      <c r="G416" t="s">
        <v>9279</v>
      </c>
      <c r="H416" t="s">
        <v>9750</v>
      </c>
      <c r="I416" t="s">
        <v>9751</v>
      </c>
      <c r="J416" t="s">
        <v>9999</v>
      </c>
      <c r="K416" t="s">
        <v>10000</v>
      </c>
      <c r="L416" t="s">
        <v>10015</v>
      </c>
      <c r="M416" s="427">
        <v>519</v>
      </c>
    </row>
    <row r="417" spans="1:13">
      <c r="A417"/>
      <c r="B417" s="428" t="s">
        <v>10780</v>
      </c>
      <c r="C417" t="s">
        <v>9230</v>
      </c>
      <c r="D417">
        <v>1</v>
      </c>
      <c r="E417" t="s">
        <v>9231</v>
      </c>
      <c r="F417">
        <v>20159</v>
      </c>
      <c r="G417" t="s">
        <v>9279</v>
      </c>
      <c r="H417" t="s">
        <v>10016</v>
      </c>
      <c r="I417" t="s">
        <v>180</v>
      </c>
      <c r="J417" t="s">
        <v>10017</v>
      </c>
      <c r="K417" t="s">
        <v>10018</v>
      </c>
      <c r="L417" t="s">
        <v>10019</v>
      </c>
      <c r="M417" t="s">
        <v>10020</v>
      </c>
    </row>
    <row r="418" spans="1:13">
      <c r="A418"/>
      <c r="B418" s="428" t="s">
        <v>10780</v>
      </c>
      <c r="C418" t="s">
        <v>9230</v>
      </c>
      <c r="D418">
        <v>1</v>
      </c>
      <c r="E418" t="s">
        <v>9231</v>
      </c>
      <c r="F418">
        <v>20159</v>
      </c>
      <c r="G418" t="s">
        <v>9279</v>
      </c>
      <c r="H418" t="s">
        <v>10016</v>
      </c>
      <c r="I418" t="s">
        <v>180</v>
      </c>
      <c r="J418" t="s">
        <v>10017</v>
      </c>
      <c r="K418" t="s">
        <v>10018</v>
      </c>
      <c r="L418" t="s">
        <v>10021</v>
      </c>
      <c r="M418" t="s">
        <v>10022</v>
      </c>
    </row>
    <row r="419" spans="1:13">
      <c r="A419"/>
      <c r="B419" s="428" t="s">
        <v>10780</v>
      </c>
      <c r="C419" t="s">
        <v>9230</v>
      </c>
      <c r="D419">
        <v>1</v>
      </c>
      <c r="E419" t="s">
        <v>9231</v>
      </c>
      <c r="F419">
        <v>20159</v>
      </c>
      <c r="G419" t="s">
        <v>9279</v>
      </c>
      <c r="H419" t="s">
        <v>10016</v>
      </c>
      <c r="I419" t="s">
        <v>180</v>
      </c>
      <c r="J419" t="s">
        <v>10017</v>
      </c>
      <c r="K419" t="s">
        <v>10018</v>
      </c>
      <c r="L419" t="s">
        <v>10023</v>
      </c>
      <c r="M419" t="s">
        <v>10024</v>
      </c>
    </row>
    <row r="420" spans="1:13">
      <c r="A420" s="168" t="s">
        <v>485</v>
      </c>
      <c r="B420" s="428" t="s">
        <v>10780</v>
      </c>
      <c r="C420" t="s">
        <v>9230</v>
      </c>
      <c r="D420">
        <v>1</v>
      </c>
      <c r="E420" t="s">
        <v>9231</v>
      </c>
      <c r="F420">
        <v>20159</v>
      </c>
      <c r="G420" t="s">
        <v>9279</v>
      </c>
      <c r="H420" t="s">
        <v>10016</v>
      </c>
      <c r="I420" t="s">
        <v>180</v>
      </c>
      <c r="J420" t="s">
        <v>10017</v>
      </c>
      <c r="K420" t="s">
        <v>10018</v>
      </c>
      <c r="L420" t="s">
        <v>10025</v>
      </c>
      <c r="M420" t="s">
        <v>10026</v>
      </c>
    </row>
    <row r="421" spans="1:13">
      <c r="A421" s="168" t="s">
        <v>484</v>
      </c>
      <c r="B421" s="428" t="s">
        <v>10780</v>
      </c>
      <c r="C421" t="s">
        <v>9230</v>
      </c>
      <c r="D421">
        <v>1</v>
      </c>
      <c r="E421" t="s">
        <v>9231</v>
      </c>
      <c r="F421">
        <v>20159</v>
      </c>
      <c r="G421" t="s">
        <v>9279</v>
      </c>
      <c r="H421" t="s">
        <v>10016</v>
      </c>
      <c r="I421" t="s">
        <v>180</v>
      </c>
      <c r="J421" t="s">
        <v>10017</v>
      </c>
      <c r="K421" t="s">
        <v>10018</v>
      </c>
      <c r="L421" t="s">
        <v>10027</v>
      </c>
      <c r="M421" t="s">
        <v>10028</v>
      </c>
    </row>
    <row r="422" spans="1:13">
      <c r="A422" s="258" t="s">
        <v>326</v>
      </c>
      <c r="B422" s="428" t="s">
        <v>10862</v>
      </c>
      <c r="I422" t="s">
        <v>180</v>
      </c>
      <c r="M422" t="s">
        <v>10880</v>
      </c>
    </row>
    <row r="423" spans="1:13">
      <c r="A423" s="168" t="s">
        <v>328</v>
      </c>
      <c r="B423" s="428" t="s">
        <v>10862</v>
      </c>
      <c r="C423" t="s">
        <v>9230</v>
      </c>
      <c r="D423">
        <v>1</v>
      </c>
      <c r="E423" t="s">
        <v>9231</v>
      </c>
      <c r="F423">
        <v>20159</v>
      </c>
      <c r="G423" t="s">
        <v>9279</v>
      </c>
      <c r="H423" t="s">
        <v>10016</v>
      </c>
      <c r="I423" t="s">
        <v>180</v>
      </c>
      <c r="J423" t="s">
        <v>10029</v>
      </c>
      <c r="K423" t="s">
        <v>10030</v>
      </c>
      <c r="L423" t="s">
        <v>10033</v>
      </c>
      <c r="M423" t="s">
        <v>10034</v>
      </c>
    </row>
    <row r="424" spans="1:13">
      <c r="A424" s="168" t="s">
        <v>653</v>
      </c>
      <c r="B424" s="428" t="s">
        <v>10780</v>
      </c>
      <c r="C424" t="s">
        <v>9230</v>
      </c>
      <c r="D424">
        <v>1</v>
      </c>
      <c r="E424" t="s">
        <v>9231</v>
      </c>
      <c r="F424">
        <v>20159</v>
      </c>
      <c r="G424" t="s">
        <v>9279</v>
      </c>
      <c r="H424" t="s">
        <v>10016</v>
      </c>
      <c r="I424" t="s">
        <v>180</v>
      </c>
      <c r="J424" t="s">
        <v>10029</v>
      </c>
      <c r="K424" t="s">
        <v>10030</v>
      </c>
      <c r="L424" t="s">
        <v>10031</v>
      </c>
      <c r="M424" t="s">
        <v>10032</v>
      </c>
    </row>
    <row r="425" spans="1:13">
      <c r="A425" s="168" t="s">
        <v>327</v>
      </c>
      <c r="B425" s="428" t="s">
        <v>10780</v>
      </c>
      <c r="C425" t="s">
        <v>9230</v>
      </c>
      <c r="D425">
        <v>1</v>
      </c>
      <c r="E425" t="s">
        <v>9231</v>
      </c>
      <c r="F425">
        <v>20159</v>
      </c>
      <c r="G425" t="s">
        <v>9279</v>
      </c>
      <c r="H425" t="s">
        <v>10016</v>
      </c>
      <c r="I425" t="s">
        <v>180</v>
      </c>
      <c r="J425" t="s">
        <v>10029</v>
      </c>
      <c r="K425" t="s">
        <v>10030</v>
      </c>
      <c r="L425" t="s">
        <v>10033</v>
      </c>
      <c r="M425" t="s">
        <v>10034</v>
      </c>
    </row>
    <row r="426" spans="1:13">
      <c r="A426"/>
      <c r="B426" s="428" t="s">
        <v>10780</v>
      </c>
      <c r="C426" t="s">
        <v>9230</v>
      </c>
      <c r="D426">
        <v>1</v>
      </c>
      <c r="E426" t="s">
        <v>9231</v>
      </c>
      <c r="F426">
        <v>20158</v>
      </c>
      <c r="G426" t="s">
        <v>9255</v>
      </c>
      <c r="H426" t="s">
        <v>10016</v>
      </c>
      <c r="I426" t="s">
        <v>180</v>
      </c>
      <c r="J426" t="s">
        <v>10035</v>
      </c>
      <c r="K426" t="s">
        <v>2962</v>
      </c>
      <c r="L426" t="s">
        <v>10036</v>
      </c>
      <c r="M426" t="s">
        <v>10037</v>
      </c>
    </row>
    <row r="427" spans="1:13">
      <c r="A427" s="168" t="s">
        <v>486</v>
      </c>
      <c r="B427" s="428" t="s">
        <v>10862</v>
      </c>
      <c r="C427" t="s">
        <v>9230</v>
      </c>
      <c r="D427">
        <v>1</v>
      </c>
      <c r="E427" t="s">
        <v>9231</v>
      </c>
      <c r="F427">
        <v>20158</v>
      </c>
      <c r="G427" t="s">
        <v>9255</v>
      </c>
      <c r="H427" t="s">
        <v>10016</v>
      </c>
      <c r="I427" t="s">
        <v>180</v>
      </c>
      <c r="J427" t="s">
        <v>10035</v>
      </c>
      <c r="K427" t="s">
        <v>2962</v>
      </c>
      <c r="L427" t="s">
        <v>10036</v>
      </c>
      <c r="M427" t="s">
        <v>10037</v>
      </c>
    </row>
    <row r="428" spans="1:13">
      <c r="A428" s="168" t="s">
        <v>329</v>
      </c>
      <c r="B428" s="428" t="s">
        <v>10780</v>
      </c>
      <c r="C428" t="s">
        <v>9230</v>
      </c>
      <c r="D428">
        <v>1</v>
      </c>
      <c r="E428" t="s">
        <v>9231</v>
      </c>
      <c r="F428">
        <v>20261</v>
      </c>
      <c r="G428" t="s">
        <v>9325</v>
      </c>
      <c r="H428" t="s">
        <v>10016</v>
      </c>
      <c r="I428" t="s">
        <v>180</v>
      </c>
      <c r="J428" t="s">
        <v>10035</v>
      </c>
      <c r="K428" t="s">
        <v>2962</v>
      </c>
      <c r="L428" t="s">
        <v>10038</v>
      </c>
      <c r="M428" t="s">
        <v>10039</v>
      </c>
    </row>
    <row r="429" spans="1:13">
      <c r="A429" s="168" t="s">
        <v>487</v>
      </c>
      <c r="B429" s="428" t="s">
        <v>10780</v>
      </c>
      <c r="C429" t="s">
        <v>9230</v>
      </c>
      <c r="D429">
        <v>1</v>
      </c>
      <c r="E429" t="s">
        <v>9231</v>
      </c>
      <c r="F429">
        <v>20261</v>
      </c>
      <c r="G429" t="s">
        <v>9325</v>
      </c>
      <c r="H429" t="s">
        <v>10016</v>
      </c>
      <c r="I429" t="s">
        <v>180</v>
      </c>
      <c r="J429" t="s">
        <v>10040</v>
      </c>
      <c r="K429" t="s">
        <v>10041</v>
      </c>
      <c r="L429" t="s">
        <v>10042</v>
      </c>
      <c r="M429" t="s">
        <v>10039</v>
      </c>
    </row>
    <row r="430" spans="1:13">
      <c r="A430" s="168" t="s">
        <v>330</v>
      </c>
      <c r="B430" s="428" t="s">
        <v>10780</v>
      </c>
      <c r="C430" t="s">
        <v>9230</v>
      </c>
      <c r="D430">
        <v>1</v>
      </c>
      <c r="E430" t="s">
        <v>9231</v>
      </c>
      <c r="F430">
        <v>20159</v>
      </c>
      <c r="G430" t="s">
        <v>9279</v>
      </c>
      <c r="H430" t="s">
        <v>10016</v>
      </c>
      <c r="I430" t="s">
        <v>180</v>
      </c>
      <c r="J430" t="s">
        <v>10043</v>
      </c>
      <c r="K430" t="s">
        <v>10044</v>
      </c>
      <c r="L430" t="s">
        <v>10045</v>
      </c>
      <c r="M430" t="s">
        <v>10046</v>
      </c>
    </row>
    <row r="431" spans="1:13">
      <c r="A431"/>
      <c r="B431" s="428" t="s">
        <v>10780</v>
      </c>
      <c r="C431" t="s">
        <v>9230</v>
      </c>
      <c r="D431">
        <v>1</v>
      </c>
      <c r="E431" t="s">
        <v>9231</v>
      </c>
      <c r="F431">
        <v>20159</v>
      </c>
      <c r="G431" t="s">
        <v>9279</v>
      </c>
      <c r="H431" t="s">
        <v>734</v>
      </c>
      <c r="I431" t="s">
        <v>139</v>
      </c>
      <c r="J431" t="s">
        <v>10047</v>
      </c>
      <c r="K431" t="s">
        <v>10048</v>
      </c>
      <c r="L431" t="s">
        <v>10049</v>
      </c>
      <c r="M431" t="s">
        <v>10050</v>
      </c>
    </row>
    <row r="432" spans="1:13">
      <c r="A432"/>
      <c r="B432" s="428" t="s">
        <v>10780</v>
      </c>
      <c r="C432" t="s">
        <v>9230</v>
      </c>
      <c r="D432">
        <v>1</v>
      </c>
      <c r="E432" t="s">
        <v>9231</v>
      </c>
      <c r="F432">
        <v>20159</v>
      </c>
      <c r="G432" t="s">
        <v>9279</v>
      </c>
      <c r="H432" t="s">
        <v>734</v>
      </c>
      <c r="I432" t="s">
        <v>139</v>
      </c>
      <c r="J432" t="s">
        <v>10047</v>
      </c>
      <c r="K432" t="s">
        <v>10048</v>
      </c>
      <c r="L432" t="s">
        <v>10051</v>
      </c>
      <c r="M432" t="s">
        <v>10052</v>
      </c>
    </row>
    <row r="433" spans="1:13">
      <c r="A433"/>
      <c r="B433" s="428" t="s">
        <v>10780</v>
      </c>
      <c r="C433" t="s">
        <v>9230</v>
      </c>
      <c r="D433">
        <v>1</v>
      </c>
      <c r="E433" t="s">
        <v>9231</v>
      </c>
      <c r="F433">
        <v>20159</v>
      </c>
      <c r="G433" t="s">
        <v>9279</v>
      </c>
      <c r="H433" t="s">
        <v>734</v>
      </c>
      <c r="I433" t="s">
        <v>139</v>
      </c>
      <c r="J433" t="s">
        <v>10053</v>
      </c>
      <c r="K433" t="s">
        <v>10054</v>
      </c>
      <c r="L433" t="s">
        <v>10055</v>
      </c>
      <c r="M433">
        <v>1500</v>
      </c>
    </row>
    <row r="434" spans="1:13" ht="17.25" thickBot="1">
      <c r="A434" s="423" t="s">
        <v>542</v>
      </c>
      <c r="B434" s="428" t="s">
        <v>10780</v>
      </c>
      <c r="C434" t="s">
        <v>9230</v>
      </c>
      <c r="D434">
        <v>1</v>
      </c>
      <c r="E434" t="s">
        <v>9231</v>
      </c>
      <c r="F434">
        <v>20157</v>
      </c>
      <c r="G434" t="s">
        <v>9250</v>
      </c>
      <c r="H434" t="s">
        <v>10056</v>
      </c>
      <c r="I434" t="s">
        <v>10057</v>
      </c>
      <c r="J434" t="s">
        <v>10058</v>
      </c>
      <c r="K434" t="s">
        <v>3276</v>
      </c>
      <c r="L434" t="s">
        <v>10059</v>
      </c>
      <c r="M434" t="s">
        <v>10060</v>
      </c>
    </row>
    <row r="435" spans="1:13">
      <c r="A435" s="189" t="s">
        <v>543</v>
      </c>
      <c r="B435" s="428" t="s">
        <v>10779</v>
      </c>
      <c r="I435" t="s">
        <v>10057</v>
      </c>
      <c r="M435" t="s">
        <v>10880</v>
      </c>
    </row>
    <row r="436" spans="1:13">
      <c r="A436" s="190" t="s">
        <v>544</v>
      </c>
      <c r="B436" s="428" t="s">
        <v>10779</v>
      </c>
      <c r="I436" t="s">
        <v>10057</v>
      </c>
      <c r="M436" t="s">
        <v>10880</v>
      </c>
    </row>
    <row r="437" spans="1:13">
      <c r="A437" s="190" t="s">
        <v>540</v>
      </c>
      <c r="B437" s="428" t="s">
        <v>10779</v>
      </c>
      <c r="I437" t="s">
        <v>10057</v>
      </c>
      <c r="M437" t="s">
        <v>10880</v>
      </c>
    </row>
    <row r="438" spans="1:13">
      <c r="A438" s="190" t="s">
        <v>541</v>
      </c>
      <c r="B438" s="428" t="s">
        <v>10779</v>
      </c>
      <c r="I438" t="s">
        <v>10057</v>
      </c>
      <c r="M438" t="s">
        <v>10880</v>
      </c>
    </row>
    <row r="439" spans="1:13">
      <c r="A439"/>
      <c r="B439" s="428" t="s">
        <v>10780</v>
      </c>
      <c r="C439" t="s">
        <v>9230</v>
      </c>
      <c r="D439">
        <v>1</v>
      </c>
      <c r="E439" t="s">
        <v>9231</v>
      </c>
      <c r="F439">
        <v>20157</v>
      </c>
      <c r="G439" t="s">
        <v>9250</v>
      </c>
      <c r="H439" t="s">
        <v>10056</v>
      </c>
      <c r="I439" t="s">
        <v>10057</v>
      </c>
      <c r="J439" t="s">
        <v>10061</v>
      </c>
      <c r="K439" t="s">
        <v>10062</v>
      </c>
      <c r="L439" t="s">
        <v>10063</v>
      </c>
      <c r="M439" t="s">
        <v>10064</v>
      </c>
    </row>
    <row r="440" spans="1:13">
      <c r="A440"/>
      <c r="B440" s="428" t="s">
        <v>10780</v>
      </c>
      <c r="C440" t="s">
        <v>9230</v>
      </c>
      <c r="D440">
        <v>1</v>
      </c>
      <c r="E440" t="s">
        <v>9231</v>
      </c>
      <c r="F440">
        <v>20158</v>
      </c>
      <c r="G440" t="s">
        <v>9255</v>
      </c>
      <c r="H440" t="s">
        <v>10056</v>
      </c>
      <c r="I440" t="s">
        <v>10057</v>
      </c>
      <c r="J440" t="s">
        <v>10065</v>
      </c>
      <c r="K440" t="s">
        <v>10066</v>
      </c>
      <c r="L440" t="s">
        <v>10067</v>
      </c>
      <c r="M440" t="s">
        <v>10068</v>
      </c>
    </row>
    <row r="441" spans="1:13">
      <c r="A441"/>
      <c r="B441" s="428" t="s">
        <v>10780</v>
      </c>
      <c r="C441" t="s">
        <v>9230</v>
      </c>
      <c r="D441">
        <v>1</v>
      </c>
      <c r="E441" t="s">
        <v>9231</v>
      </c>
      <c r="F441">
        <v>20158</v>
      </c>
      <c r="G441" t="s">
        <v>9255</v>
      </c>
      <c r="H441" t="s">
        <v>10056</v>
      </c>
      <c r="I441" t="s">
        <v>10057</v>
      </c>
      <c r="J441" t="s">
        <v>10069</v>
      </c>
      <c r="K441" t="s">
        <v>10070</v>
      </c>
      <c r="L441" t="s">
        <v>10071</v>
      </c>
      <c r="M441" t="s">
        <v>10072</v>
      </c>
    </row>
    <row r="442" spans="1:13">
      <c r="A442" s="167" t="s">
        <v>582</v>
      </c>
      <c r="B442" s="428" t="s">
        <v>10780</v>
      </c>
      <c r="C442" t="s">
        <v>9230</v>
      </c>
      <c r="D442">
        <v>1</v>
      </c>
      <c r="E442" t="s">
        <v>9231</v>
      </c>
      <c r="F442">
        <v>20159</v>
      </c>
      <c r="G442" t="s">
        <v>9279</v>
      </c>
      <c r="H442" t="s">
        <v>10073</v>
      </c>
      <c r="I442" t="s">
        <v>145</v>
      </c>
      <c r="J442" t="s">
        <v>10074</v>
      </c>
      <c r="K442" t="s">
        <v>10075</v>
      </c>
      <c r="L442" t="s">
        <v>10076</v>
      </c>
      <c r="M442" t="s">
        <v>10077</v>
      </c>
    </row>
    <row r="443" spans="1:13">
      <c r="A443"/>
      <c r="B443" s="428" t="s">
        <v>10780</v>
      </c>
      <c r="C443" t="s">
        <v>9230</v>
      </c>
      <c r="D443">
        <v>1</v>
      </c>
      <c r="E443" t="s">
        <v>9231</v>
      </c>
      <c r="F443">
        <v>20261</v>
      </c>
      <c r="G443" t="s">
        <v>9325</v>
      </c>
      <c r="H443" t="s">
        <v>10073</v>
      </c>
      <c r="I443" t="s">
        <v>145</v>
      </c>
      <c r="J443" t="s">
        <v>10078</v>
      </c>
      <c r="K443" t="s">
        <v>10079</v>
      </c>
      <c r="L443" t="s">
        <v>10080</v>
      </c>
      <c r="M443">
        <v>3.5</v>
      </c>
    </row>
    <row r="444" spans="1:13">
      <c r="A444" s="158" t="s">
        <v>453</v>
      </c>
      <c r="B444" s="428" t="s">
        <v>10862</v>
      </c>
      <c r="C444" t="s">
        <v>9230</v>
      </c>
      <c r="D444">
        <v>1</v>
      </c>
      <c r="E444" t="s">
        <v>9231</v>
      </c>
      <c r="F444">
        <v>20261</v>
      </c>
      <c r="G444" t="s">
        <v>9325</v>
      </c>
      <c r="H444" t="s">
        <v>10073</v>
      </c>
      <c r="I444" t="s">
        <v>145</v>
      </c>
      <c r="J444" t="s">
        <v>10078</v>
      </c>
      <c r="K444" t="s">
        <v>10079</v>
      </c>
      <c r="L444" t="s">
        <v>10080</v>
      </c>
      <c r="M444">
        <v>3.5</v>
      </c>
    </row>
    <row r="445" spans="1:13">
      <c r="A445" s="158" t="s">
        <v>454</v>
      </c>
      <c r="B445" s="428" t="s">
        <v>10862</v>
      </c>
      <c r="C445" t="s">
        <v>9230</v>
      </c>
      <c r="D445">
        <v>1</v>
      </c>
      <c r="E445" t="s">
        <v>9231</v>
      </c>
      <c r="F445">
        <v>20261</v>
      </c>
      <c r="G445" t="s">
        <v>9325</v>
      </c>
      <c r="H445" t="s">
        <v>10073</v>
      </c>
      <c r="I445" t="s">
        <v>145</v>
      </c>
      <c r="J445" t="s">
        <v>10078</v>
      </c>
      <c r="K445" t="s">
        <v>10079</v>
      </c>
      <c r="L445" t="s">
        <v>10080</v>
      </c>
      <c r="M445">
        <v>3.5</v>
      </c>
    </row>
    <row r="446" spans="1:13">
      <c r="A446" s="167" t="s">
        <v>581</v>
      </c>
      <c r="B446" s="428" t="s">
        <v>10780</v>
      </c>
      <c r="C446" t="s">
        <v>9230</v>
      </c>
      <c r="D446">
        <v>1</v>
      </c>
      <c r="E446" t="s">
        <v>9231</v>
      </c>
      <c r="F446">
        <v>20261</v>
      </c>
      <c r="G446" t="s">
        <v>9325</v>
      </c>
      <c r="H446" t="s">
        <v>10073</v>
      </c>
      <c r="I446" t="s">
        <v>145</v>
      </c>
      <c r="J446" t="s">
        <v>10081</v>
      </c>
      <c r="K446" t="s">
        <v>3743</v>
      </c>
      <c r="L446" t="s">
        <v>10082</v>
      </c>
      <c r="M446" t="s">
        <v>10083</v>
      </c>
    </row>
    <row r="447" spans="1:13">
      <c r="A447" s="158" t="s">
        <v>524</v>
      </c>
      <c r="B447" s="428" t="s">
        <v>10780</v>
      </c>
      <c r="C447" t="s">
        <v>9230</v>
      </c>
      <c r="D447">
        <v>1</v>
      </c>
      <c r="E447" t="s">
        <v>9231</v>
      </c>
      <c r="F447">
        <v>20261</v>
      </c>
      <c r="G447" t="s">
        <v>9325</v>
      </c>
      <c r="H447" t="s">
        <v>10073</v>
      </c>
      <c r="I447" t="s">
        <v>145</v>
      </c>
      <c r="J447" t="s">
        <v>10081</v>
      </c>
      <c r="K447" t="s">
        <v>3743</v>
      </c>
      <c r="L447" t="s">
        <v>10084</v>
      </c>
      <c r="M447" t="s">
        <v>10085</v>
      </c>
    </row>
    <row r="448" spans="1:13">
      <c r="A448" s="158" t="s">
        <v>599</v>
      </c>
      <c r="B448" s="428" t="s">
        <v>10780</v>
      </c>
      <c r="C448" t="s">
        <v>9230</v>
      </c>
      <c r="D448">
        <v>1</v>
      </c>
      <c r="E448" t="s">
        <v>9231</v>
      </c>
      <c r="F448">
        <v>20261</v>
      </c>
      <c r="G448" t="s">
        <v>9325</v>
      </c>
      <c r="H448" t="s">
        <v>10073</v>
      </c>
      <c r="I448" t="s">
        <v>145</v>
      </c>
      <c r="J448" t="s">
        <v>10081</v>
      </c>
      <c r="K448" t="s">
        <v>3743</v>
      </c>
      <c r="L448" t="s">
        <v>10086</v>
      </c>
      <c r="M448" t="s">
        <v>10087</v>
      </c>
    </row>
    <row r="449" spans="1:13">
      <c r="A449"/>
      <c r="B449" s="428" t="s">
        <v>10780</v>
      </c>
      <c r="C449" t="s">
        <v>9230</v>
      </c>
      <c r="D449">
        <v>1</v>
      </c>
      <c r="E449" t="s">
        <v>9231</v>
      </c>
      <c r="F449">
        <v>20261</v>
      </c>
      <c r="G449" t="s">
        <v>9325</v>
      </c>
      <c r="H449" t="s">
        <v>10073</v>
      </c>
      <c r="I449" t="s">
        <v>145</v>
      </c>
      <c r="J449" t="s">
        <v>10088</v>
      </c>
      <c r="K449" t="s">
        <v>10089</v>
      </c>
      <c r="L449" t="s">
        <v>10090</v>
      </c>
      <c r="M449" t="s">
        <v>10089</v>
      </c>
    </row>
    <row r="450" spans="1:13">
      <c r="A450" s="158" t="s">
        <v>372</v>
      </c>
      <c r="B450" s="428" t="s">
        <v>10780</v>
      </c>
      <c r="C450" t="s">
        <v>9230</v>
      </c>
      <c r="D450">
        <v>1</v>
      </c>
      <c r="E450" t="s">
        <v>9231</v>
      </c>
      <c r="F450">
        <v>20160</v>
      </c>
      <c r="G450" t="s">
        <v>9232</v>
      </c>
      <c r="H450" t="s">
        <v>10073</v>
      </c>
      <c r="I450" t="s">
        <v>145</v>
      </c>
      <c r="J450" t="s">
        <v>10091</v>
      </c>
      <c r="K450" t="s">
        <v>3896</v>
      </c>
      <c r="L450" t="s">
        <v>10092</v>
      </c>
      <c r="M450" t="s">
        <v>10093</v>
      </c>
    </row>
    <row r="451" spans="1:13">
      <c r="A451" s="158" t="s">
        <v>374</v>
      </c>
      <c r="B451" s="428" t="s">
        <v>10780</v>
      </c>
      <c r="C451" t="s">
        <v>9230</v>
      </c>
      <c r="D451">
        <v>1</v>
      </c>
      <c r="E451" t="s">
        <v>9231</v>
      </c>
      <c r="F451">
        <v>20160</v>
      </c>
      <c r="G451" t="s">
        <v>9232</v>
      </c>
      <c r="H451" t="s">
        <v>10073</v>
      </c>
      <c r="I451" t="s">
        <v>145</v>
      </c>
      <c r="J451" t="s">
        <v>10091</v>
      </c>
      <c r="K451" t="s">
        <v>3896</v>
      </c>
      <c r="L451" t="s">
        <v>10094</v>
      </c>
      <c r="M451" t="s">
        <v>10095</v>
      </c>
    </row>
    <row r="452" spans="1:13">
      <c r="A452" s="158" t="s">
        <v>373</v>
      </c>
      <c r="B452" s="428" t="s">
        <v>10780</v>
      </c>
      <c r="C452" t="s">
        <v>9230</v>
      </c>
      <c r="D452">
        <v>1</v>
      </c>
      <c r="E452" t="s">
        <v>9231</v>
      </c>
      <c r="F452">
        <v>20160</v>
      </c>
      <c r="G452" t="s">
        <v>9232</v>
      </c>
      <c r="H452" t="s">
        <v>10073</v>
      </c>
      <c r="I452" t="s">
        <v>145</v>
      </c>
      <c r="J452" t="s">
        <v>10091</v>
      </c>
      <c r="K452" t="s">
        <v>3896</v>
      </c>
      <c r="L452" t="s">
        <v>10096</v>
      </c>
      <c r="M452" t="s">
        <v>10097</v>
      </c>
    </row>
    <row r="453" spans="1:13">
      <c r="A453" s="296" t="s">
        <v>375</v>
      </c>
      <c r="B453" s="428" t="s">
        <v>10780</v>
      </c>
      <c r="C453" t="s">
        <v>9230</v>
      </c>
      <c r="D453">
        <v>1</v>
      </c>
      <c r="E453" t="s">
        <v>9231</v>
      </c>
      <c r="F453">
        <v>20160</v>
      </c>
      <c r="G453" t="s">
        <v>9232</v>
      </c>
      <c r="H453" t="s">
        <v>10073</v>
      </c>
      <c r="I453" t="s">
        <v>145</v>
      </c>
      <c r="J453" t="s">
        <v>10091</v>
      </c>
      <c r="K453" t="s">
        <v>3896</v>
      </c>
      <c r="L453" t="s">
        <v>10098</v>
      </c>
      <c r="M453" t="s">
        <v>10099</v>
      </c>
    </row>
    <row r="454" spans="1:13">
      <c r="A454"/>
      <c r="B454" s="428" t="s">
        <v>10780</v>
      </c>
      <c r="C454" t="s">
        <v>9230</v>
      </c>
      <c r="D454">
        <v>1</v>
      </c>
      <c r="E454" t="s">
        <v>9231</v>
      </c>
      <c r="F454">
        <v>20160</v>
      </c>
      <c r="G454" t="s">
        <v>9232</v>
      </c>
      <c r="H454" t="s">
        <v>10073</v>
      </c>
      <c r="I454" t="s">
        <v>145</v>
      </c>
      <c r="J454" t="s">
        <v>10091</v>
      </c>
      <c r="K454" t="s">
        <v>3896</v>
      </c>
      <c r="L454" t="s">
        <v>10100</v>
      </c>
      <c r="M454" t="s">
        <v>10101</v>
      </c>
    </row>
    <row r="455" spans="1:13">
      <c r="A455" s="158" t="s">
        <v>455</v>
      </c>
      <c r="B455" s="428" t="s">
        <v>10780</v>
      </c>
      <c r="C455" t="s">
        <v>9230</v>
      </c>
      <c r="D455">
        <v>1</v>
      </c>
      <c r="E455" t="s">
        <v>9231</v>
      </c>
      <c r="F455">
        <v>20261</v>
      </c>
      <c r="G455" t="s">
        <v>9325</v>
      </c>
      <c r="H455" t="s">
        <v>10073</v>
      </c>
      <c r="I455" t="s">
        <v>145</v>
      </c>
      <c r="J455" t="s">
        <v>10102</v>
      </c>
      <c r="K455" t="s">
        <v>10103</v>
      </c>
      <c r="L455" t="s">
        <v>10104</v>
      </c>
      <c r="M455" t="s">
        <v>10105</v>
      </c>
    </row>
    <row r="456" spans="1:13">
      <c r="A456" s="158" t="s">
        <v>456</v>
      </c>
      <c r="B456" s="428" t="s">
        <v>10780</v>
      </c>
      <c r="C456" t="s">
        <v>9230</v>
      </c>
      <c r="D456">
        <v>1</v>
      </c>
      <c r="E456" t="s">
        <v>9231</v>
      </c>
      <c r="F456">
        <v>20261</v>
      </c>
      <c r="G456" t="s">
        <v>9325</v>
      </c>
      <c r="H456" t="s">
        <v>10073</v>
      </c>
      <c r="I456" t="s">
        <v>145</v>
      </c>
      <c r="J456" t="s">
        <v>10102</v>
      </c>
      <c r="K456" t="s">
        <v>10103</v>
      </c>
      <c r="L456" t="s">
        <v>10106</v>
      </c>
      <c r="M456" t="s">
        <v>10107</v>
      </c>
    </row>
    <row r="457" spans="1:13">
      <c r="A457"/>
      <c r="B457" s="428" t="s">
        <v>10780</v>
      </c>
      <c r="C457" t="s">
        <v>9230</v>
      </c>
      <c r="D457">
        <v>1</v>
      </c>
      <c r="E457" t="s">
        <v>9231</v>
      </c>
      <c r="F457">
        <v>20261</v>
      </c>
      <c r="G457" t="s">
        <v>9325</v>
      </c>
      <c r="H457" t="s">
        <v>10073</v>
      </c>
      <c r="I457" t="s">
        <v>145</v>
      </c>
      <c r="J457" t="s">
        <v>10108</v>
      </c>
      <c r="K457" t="s">
        <v>10109</v>
      </c>
      <c r="L457" t="s">
        <v>10110</v>
      </c>
      <c r="M457" t="s">
        <v>10111</v>
      </c>
    </row>
    <row r="458" spans="1:13">
      <c r="A458"/>
      <c r="B458" s="428" t="s">
        <v>10780</v>
      </c>
      <c r="C458" t="s">
        <v>9230</v>
      </c>
      <c r="D458">
        <v>1</v>
      </c>
      <c r="E458" t="s">
        <v>9231</v>
      </c>
      <c r="F458">
        <v>20262</v>
      </c>
      <c r="G458" t="s">
        <v>10112</v>
      </c>
      <c r="H458" t="s">
        <v>10073</v>
      </c>
      <c r="I458" t="s">
        <v>10113</v>
      </c>
      <c r="J458" t="s">
        <v>10114</v>
      </c>
      <c r="K458" t="s">
        <v>10115</v>
      </c>
      <c r="L458" t="s">
        <v>10116</v>
      </c>
      <c r="M458" t="s">
        <v>10117</v>
      </c>
    </row>
    <row r="459" spans="1:13">
      <c r="A459" s="176" t="s">
        <v>345</v>
      </c>
      <c r="B459" s="428" t="s">
        <v>10780</v>
      </c>
      <c r="C459" t="s">
        <v>9230</v>
      </c>
      <c r="D459">
        <v>1</v>
      </c>
      <c r="E459" t="s">
        <v>9231</v>
      </c>
      <c r="F459">
        <v>20160</v>
      </c>
      <c r="G459" t="s">
        <v>9232</v>
      </c>
      <c r="H459" t="s">
        <v>697</v>
      </c>
      <c r="I459" t="s">
        <v>342</v>
      </c>
      <c r="J459" t="s">
        <v>10118</v>
      </c>
      <c r="K459" s="427" t="s">
        <v>749</v>
      </c>
      <c r="L459" t="s">
        <v>10119</v>
      </c>
      <c r="M459" t="s">
        <v>10120</v>
      </c>
    </row>
    <row r="460" spans="1:13">
      <c r="A460" s="176" t="s">
        <v>344</v>
      </c>
      <c r="B460" s="428" t="s">
        <v>10862</v>
      </c>
      <c r="C460" t="s">
        <v>9230</v>
      </c>
      <c r="D460">
        <v>1</v>
      </c>
      <c r="E460" t="s">
        <v>9231</v>
      </c>
      <c r="F460">
        <v>20160</v>
      </c>
      <c r="G460" t="s">
        <v>9232</v>
      </c>
      <c r="H460" t="s">
        <v>697</v>
      </c>
      <c r="I460" t="s">
        <v>342</v>
      </c>
      <c r="J460" t="s">
        <v>10118</v>
      </c>
      <c r="K460" t="s">
        <v>749</v>
      </c>
      <c r="L460" t="s">
        <v>10903</v>
      </c>
      <c r="M460" t="s">
        <v>10904</v>
      </c>
    </row>
    <row r="461" spans="1:13">
      <c r="A461" s="174" t="s">
        <v>492</v>
      </c>
      <c r="B461" s="428" t="s">
        <v>10780</v>
      </c>
      <c r="C461" t="s">
        <v>9230</v>
      </c>
      <c r="D461">
        <v>1</v>
      </c>
      <c r="E461" t="s">
        <v>9231</v>
      </c>
      <c r="F461">
        <v>20160</v>
      </c>
      <c r="G461" t="s">
        <v>9232</v>
      </c>
      <c r="H461" t="s">
        <v>697</v>
      </c>
      <c r="I461" t="s">
        <v>342</v>
      </c>
      <c r="J461" t="s">
        <v>10121</v>
      </c>
      <c r="K461" s="427" t="s">
        <v>3493</v>
      </c>
      <c r="L461" t="s">
        <v>10122</v>
      </c>
      <c r="M461" t="s">
        <v>10123</v>
      </c>
    </row>
    <row r="462" spans="1:13">
      <c r="A462" s="176" t="s">
        <v>9162</v>
      </c>
      <c r="B462" s="428" t="s">
        <v>10862</v>
      </c>
      <c r="I462" t="s">
        <v>342</v>
      </c>
      <c r="K462" s="427"/>
      <c r="M462" t="s">
        <v>10880</v>
      </c>
    </row>
    <row r="463" spans="1:13">
      <c r="A463" s="174" t="s">
        <v>341</v>
      </c>
      <c r="B463" s="428" t="s">
        <v>10780</v>
      </c>
      <c r="C463" t="s">
        <v>9230</v>
      </c>
      <c r="D463">
        <v>1</v>
      </c>
      <c r="E463" t="s">
        <v>9231</v>
      </c>
      <c r="F463">
        <v>20160</v>
      </c>
      <c r="G463" t="s">
        <v>9232</v>
      </c>
      <c r="H463" t="s">
        <v>697</v>
      </c>
      <c r="I463" t="s">
        <v>342</v>
      </c>
      <c r="J463" t="s">
        <v>10124</v>
      </c>
      <c r="K463" s="427" t="s">
        <v>10125</v>
      </c>
      <c r="L463" t="s">
        <v>10126</v>
      </c>
      <c r="M463" t="s">
        <v>10127</v>
      </c>
    </row>
    <row r="464" spans="1:13">
      <c r="A464" s="174" t="s">
        <v>9161</v>
      </c>
      <c r="B464" s="428" t="s">
        <v>10862</v>
      </c>
      <c r="C464" t="s">
        <v>9230</v>
      </c>
      <c r="D464">
        <v>1</v>
      </c>
      <c r="E464" t="s">
        <v>9231</v>
      </c>
      <c r="F464">
        <v>20160</v>
      </c>
      <c r="G464" t="s">
        <v>9232</v>
      </c>
      <c r="H464" t="s">
        <v>697</v>
      </c>
      <c r="I464" t="s">
        <v>342</v>
      </c>
      <c r="J464" t="s">
        <v>10124</v>
      </c>
      <c r="K464" t="s">
        <v>10125</v>
      </c>
      <c r="L464" t="s">
        <v>10126</v>
      </c>
      <c r="M464" t="s">
        <v>10127</v>
      </c>
    </row>
    <row r="465" spans="1:13">
      <c r="A465" s="176" t="s">
        <v>343</v>
      </c>
      <c r="B465" s="428" t="s">
        <v>10780</v>
      </c>
      <c r="C465" t="s">
        <v>9230</v>
      </c>
      <c r="D465">
        <v>1</v>
      </c>
      <c r="E465" t="s">
        <v>9231</v>
      </c>
      <c r="F465">
        <v>20160</v>
      </c>
      <c r="G465" t="s">
        <v>9232</v>
      </c>
      <c r="H465" t="s">
        <v>697</v>
      </c>
      <c r="I465" t="s">
        <v>342</v>
      </c>
      <c r="J465" t="s">
        <v>10128</v>
      </c>
      <c r="K465" s="427">
        <v>812</v>
      </c>
      <c r="L465" t="s">
        <v>10129</v>
      </c>
      <c r="M465" t="s">
        <v>10130</v>
      </c>
    </row>
    <row r="466" spans="1:13">
      <c r="A466" s="176" t="s">
        <v>491</v>
      </c>
      <c r="B466" s="428" t="s">
        <v>10780</v>
      </c>
      <c r="C466" t="s">
        <v>9230</v>
      </c>
      <c r="D466">
        <v>1</v>
      </c>
      <c r="E466" t="s">
        <v>9231</v>
      </c>
      <c r="F466">
        <v>20160</v>
      </c>
      <c r="G466" t="s">
        <v>9232</v>
      </c>
      <c r="H466" t="s">
        <v>697</v>
      </c>
      <c r="I466" t="s">
        <v>342</v>
      </c>
      <c r="J466" t="s">
        <v>10131</v>
      </c>
      <c r="K466" s="427" t="s">
        <v>10132</v>
      </c>
      <c r="L466" t="s">
        <v>10133</v>
      </c>
      <c r="M466" t="s">
        <v>10134</v>
      </c>
    </row>
    <row r="467" spans="1:13">
      <c r="A467" s="176" t="s">
        <v>490</v>
      </c>
      <c r="B467" s="428" t="s">
        <v>10862</v>
      </c>
      <c r="C467" t="s">
        <v>9230</v>
      </c>
      <c r="D467">
        <v>1</v>
      </c>
      <c r="E467" t="s">
        <v>9231</v>
      </c>
      <c r="F467">
        <v>20160</v>
      </c>
      <c r="G467" t="s">
        <v>9232</v>
      </c>
      <c r="H467" t="s">
        <v>697</v>
      </c>
      <c r="I467" t="s">
        <v>342</v>
      </c>
      <c r="J467" t="s">
        <v>10131</v>
      </c>
      <c r="K467" t="s">
        <v>10132</v>
      </c>
      <c r="L467" t="s">
        <v>10133</v>
      </c>
      <c r="M467" t="s">
        <v>10134</v>
      </c>
    </row>
    <row r="468" spans="1:13">
      <c r="A468" s="176" t="s">
        <v>346</v>
      </c>
      <c r="B468" s="428" t="s">
        <v>10862</v>
      </c>
      <c r="C468" t="s">
        <v>9230</v>
      </c>
      <c r="D468">
        <v>1</v>
      </c>
      <c r="E468" t="s">
        <v>9231</v>
      </c>
      <c r="F468">
        <v>20160</v>
      </c>
      <c r="G468" t="s">
        <v>9232</v>
      </c>
      <c r="H468" t="s">
        <v>697</v>
      </c>
      <c r="I468" t="s">
        <v>342</v>
      </c>
      <c r="J468" t="s">
        <v>10131</v>
      </c>
      <c r="K468" t="s">
        <v>10132</v>
      </c>
      <c r="L468" t="s">
        <v>10133</v>
      </c>
      <c r="M468" t="s">
        <v>10134</v>
      </c>
    </row>
    <row r="469" spans="1:13">
      <c r="A469" s="174" t="s">
        <v>9164</v>
      </c>
      <c r="B469" s="428" t="s">
        <v>10862</v>
      </c>
      <c r="C469" t="s">
        <v>9230</v>
      </c>
      <c r="D469">
        <v>1</v>
      </c>
      <c r="E469" t="s">
        <v>9231</v>
      </c>
      <c r="F469">
        <v>20160</v>
      </c>
      <c r="G469" t="s">
        <v>9232</v>
      </c>
      <c r="H469" t="s">
        <v>697</v>
      </c>
      <c r="I469" t="s">
        <v>342</v>
      </c>
      <c r="J469" t="s">
        <v>10135</v>
      </c>
      <c r="K469">
        <v>296</v>
      </c>
      <c r="L469" t="s">
        <v>10136</v>
      </c>
      <c r="M469" t="s">
        <v>10137</v>
      </c>
    </row>
    <row r="470" spans="1:13">
      <c r="A470" s="174" t="s">
        <v>9163</v>
      </c>
      <c r="B470" s="428" t="s">
        <v>10780</v>
      </c>
      <c r="C470" t="s">
        <v>9230</v>
      </c>
      <c r="D470">
        <v>1</v>
      </c>
      <c r="E470" t="s">
        <v>9231</v>
      </c>
      <c r="F470">
        <v>20160</v>
      </c>
      <c r="G470" t="s">
        <v>9232</v>
      </c>
      <c r="H470" t="s">
        <v>697</v>
      </c>
      <c r="I470" t="s">
        <v>342</v>
      </c>
      <c r="J470" t="s">
        <v>10135</v>
      </c>
      <c r="K470" s="427">
        <v>296</v>
      </c>
      <c r="L470" t="s">
        <v>10136</v>
      </c>
      <c r="M470" t="s">
        <v>10137</v>
      </c>
    </row>
    <row r="471" spans="1:13">
      <c r="A471"/>
      <c r="B471" s="428" t="s">
        <v>10780</v>
      </c>
      <c r="C471" t="s">
        <v>9230</v>
      </c>
      <c r="D471">
        <v>1</v>
      </c>
      <c r="E471" t="s">
        <v>9231</v>
      </c>
      <c r="F471">
        <v>20159</v>
      </c>
      <c r="G471" t="s">
        <v>9279</v>
      </c>
      <c r="H471" t="s">
        <v>3955</v>
      </c>
      <c r="I471" t="s">
        <v>4062</v>
      </c>
      <c r="J471" t="s">
        <v>10138</v>
      </c>
      <c r="K471" t="s">
        <v>10139</v>
      </c>
      <c r="L471" t="s">
        <v>10140</v>
      </c>
      <c r="M471" t="s">
        <v>10141</v>
      </c>
    </row>
    <row r="472" spans="1:13" ht="17.25" thickBot="1">
      <c r="A472" s="151" t="s">
        <v>529</v>
      </c>
      <c r="B472" s="428" t="s">
        <v>10780</v>
      </c>
      <c r="C472" t="s">
        <v>9230</v>
      </c>
      <c r="D472">
        <v>1</v>
      </c>
      <c r="E472" t="s">
        <v>9231</v>
      </c>
      <c r="F472">
        <v>20158</v>
      </c>
      <c r="G472" t="s">
        <v>9255</v>
      </c>
      <c r="H472" t="s">
        <v>10142</v>
      </c>
      <c r="I472" t="s">
        <v>379</v>
      </c>
      <c r="J472" t="s">
        <v>10143</v>
      </c>
      <c r="K472" t="s">
        <v>4142</v>
      </c>
      <c r="L472" t="s">
        <v>10144</v>
      </c>
      <c r="M472" t="s">
        <v>10145</v>
      </c>
    </row>
    <row r="473" spans="1:13">
      <c r="A473" s="145" t="s">
        <v>527</v>
      </c>
      <c r="B473" s="428" t="s">
        <v>10780</v>
      </c>
      <c r="C473" t="s">
        <v>9230</v>
      </c>
      <c r="D473">
        <v>1</v>
      </c>
      <c r="E473" t="s">
        <v>9231</v>
      </c>
      <c r="F473">
        <v>20158</v>
      </c>
      <c r="G473" t="s">
        <v>9255</v>
      </c>
      <c r="H473" t="s">
        <v>10142</v>
      </c>
      <c r="I473" t="s">
        <v>379</v>
      </c>
      <c r="J473" t="s">
        <v>10143</v>
      </c>
      <c r="K473" t="s">
        <v>4142</v>
      </c>
      <c r="L473" t="s">
        <v>10146</v>
      </c>
      <c r="M473" t="s">
        <v>10147</v>
      </c>
    </row>
    <row r="474" spans="1:13">
      <c r="A474"/>
      <c r="B474" s="428" t="s">
        <v>10780</v>
      </c>
      <c r="C474" t="s">
        <v>9230</v>
      </c>
      <c r="D474">
        <v>1</v>
      </c>
      <c r="E474" t="s">
        <v>9231</v>
      </c>
      <c r="F474">
        <v>20261</v>
      </c>
      <c r="G474" t="s">
        <v>9325</v>
      </c>
      <c r="H474" t="s">
        <v>10142</v>
      </c>
      <c r="I474" t="s">
        <v>379</v>
      </c>
      <c r="J474" t="s">
        <v>10148</v>
      </c>
      <c r="K474" t="s">
        <v>4120</v>
      </c>
      <c r="L474" t="s">
        <v>10149</v>
      </c>
      <c r="M474" t="s">
        <v>10150</v>
      </c>
    </row>
    <row r="475" spans="1:13">
      <c r="A475" s="151" t="s">
        <v>531</v>
      </c>
      <c r="B475" s="428" t="s">
        <v>10780</v>
      </c>
      <c r="C475" t="s">
        <v>9230</v>
      </c>
      <c r="D475">
        <v>1</v>
      </c>
      <c r="E475" t="s">
        <v>9231</v>
      </c>
      <c r="F475">
        <v>20261</v>
      </c>
      <c r="G475" t="s">
        <v>9325</v>
      </c>
      <c r="H475" t="s">
        <v>10142</v>
      </c>
      <c r="I475" t="s">
        <v>379</v>
      </c>
      <c r="J475" t="s">
        <v>10148</v>
      </c>
      <c r="K475" t="s">
        <v>4120</v>
      </c>
      <c r="L475" t="s">
        <v>10151</v>
      </c>
      <c r="M475" t="s">
        <v>10152</v>
      </c>
    </row>
    <row r="476" spans="1:13">
      <c r="A476" s="151" t="s">
        <v>528</v>
      </c>
      <c r="B476" s="428" t="s">
        <v>10862</v>
      </c>
      <c r="I476" t="s">
        <v>379</v>
      </c>
      <c r="M476" t="s">
        <v>10880</v>
      </c>
    </row>
    <row r="477" spans="1:13">
      <c r="A477" s="151" t="s">
        <v>530</v>
      </c>
      <c r="B477" s="428" t="s">
        <v>10862</v>
      </c>
      <c r="I477" t="s">
        <v>379</v>
      </c>
      <c r="M477" t="s">
        <v>10880</v>
      </c>
    </row>
    <row r="478" spans="1:13">
      <c r="A478" s="151" t="s">
        <v>533</v>
      </c>
      <c r="B478" s="428" t="s">
        <v>10862</v>
      </c>
      <c r="C478" t="s">
        <v>9230</v>
      </c>
      <c r="D478">
        <v>1</v>
      </c>
      <c r="E478" t="s">
        <v>9231</v>
      </c>
      <c r="F478">
        <v>20261</v>
      </c>
      <c r="G478" t="s">
        <v>9325</v>
      </c>
      <c r="H478" t="s">
        <v>10142</v>
      </c>
      <c r="I478" t="s">
        <v>379</v>
      </c>
      <c r="J478" t="s">
        <v>10905</v>
      </c>
      <c r="K478" t="s">
        <v>4138</v>
      </c>
      <c r="L478" t="s">
        <v>10906</v>
      </c>
      <c r="M478" t="s">
        <v>10907</v>
      </c>
    </row>
    <row r="479" spans="1:13" ht="17.25" thickBot="1">
      <c r="A479" s="186" t="s">
        <v>532</v>
      </c>
      <c r="B479" s="428" t="s">
        <v>10780</v>
      </c>
      <c r="C479" t="s">
        <v>9230</v>
      </c>
      <c r="D479">
        <v>1</v>
      </c>
      <c r="E479" t="s">
        <v>9231</v>
      </c>
      <c r="F479">
        <v>20159</v>
      </c>
      <c r="G479" t="s">
        <v>9279</v>
      </c>
      <c r="H479" t="s">
        <v>10142</v>
      </c>
      <c r="I479" t="s">
        <v>379</v>
      </c>
      <c r="J479" t="s">
        <v>10153</v>
      </c>
      <c r="K479" t="s">
        <v>10154</v>
      </c>
      <c r="L479" t="s">
        <v>10155</v>
      </c>
      <c r="M479">
        <v>3.5</v>
      </c>
    </row>
    <row r="480" spans="1:13">
      <c r="A480"/>
      <c r="B480" s="428" t="s">
        <v>10780</v>
      </c>
      <c r="C480" t="s">
        <v>9230</v>
      </c>
      <c r="D480">
        <v>1</v>
      </c>
      <c r="E480" t="s">
        <v>9231</v>
      </c>
      <c r="F480">
        <v>20262</v>
      </c>
      <c r="G480" t="s">
        <v>10112</v>
      </c>
      <c r="H480" t="s">
        <v>10156</v>
      </c>
      <c r="I480" t="s">
        <v>10157</v>
      </c>
      <c r="J480" t="s">
        <v>10158</v>
      </c>
      <c r="K480" t="s">
        <v>10159</v>
      </c>
      <c r="L480" t="s">
        <v>10160</v>
      </c>
      <c r="M480">
        <v>715</v>
      </c>
    </row>
    <row r="481" spans="1:13">
      <c r="A481"/>
      <c r="B481" s="428" t="s">
        <v>10780</v>
      </c>
      <c r="C481" t="s">
        <v>9230</v>
      </c>
      <c r="D481">
        <v>1</v>
      </c>
      <c r="E481" t="s">
        <v>9231</v>
      </c>
      <c r="F481">
        <v>20262</v>
      </c>
      <c r="G481" t="s">
        <v>10112</v>
      </c>
      <c r="H481" t="s">
        <v>10156</v>
      </c>
      <c r="I481" t="s">
        <v>10157</v>
      </c>
      <c r="J481" t="s">
        <v>10158</v>
      </c>
      <c r="K481" t="s">
        <v>10159</v>
      </c>
      <c r="L481" t="s">
        <v>10162</v>
      </c>
      <c r="M481">
        <v>815</v>
      </c>
    </row>
    <row r="482" spans="1:13" ht="17.25" thickBot="1">
      <c r="A482"/>
      <c r="B482" s="428" t="s">
        <v>10780</v>
      </c>
      <c r="C482" t="s">
        <v>9230</v>
      </c>
      <c r="D482">
        <v>1</v>
      </c>
      <c r="E482" t="s">
        <v>9231</v>
      </c>
      <c r="F482">
        <v>20262</v>
      </c>
      <c r="G482" t="s">
        <v>10112</v>
      </c>
      <c r="H482" t="s">
        <v>10156</v>
      </c>
      <c r="I482" t="s">
        <v>10157</v>
      </c>
      <c r="J482" t="s">
        <v>10163</v>
      </c>
      <c r="K482" t="s">
        <v>10164</v>
      </c>
      <c r="L482" t="s">
        <v>10165</v>
      </c>
      <c r="M482" t="s">
        <v>10166</v>
      </c>
    </row>
    <row r="483" spans="1:13">
      <c r="A483" s="332" t="s">
        <v>657</v>
      </c>
      <c r="B483" s="428" t="s">
        <v>10862</v>
      </c>
      <c r="C483" t="s">
        <v>9230</v>
      </c>
      <c r="D483">
        <v>1</v>
      </c>
      <c r="E483" t="s">
        <v>9231</v>
      </c>
      <c r="F483">
        <v>20160</v>
      </c>
      <c r="G483" t="s">
        <v>9232</v>
      </c>
      <c r="H483" t="s">
        <v>10167</v>
      </c>
      <c r="I483" t="s">
        <v>347</v>
      </c>
      <c r="J483" t="s">
        <v>10168</v>
      </c>
      <c r="K483" t="s">
        <v>10169</v>
      </c>
      <c r="L483" t="s">
        <v>10908</v>
      </c>
      <c r="M483" t="s">
        <v>10289</v>
      </c>
    </row>
    <row r="484" spans="1:13">
      <c r="A484" s="177" t="s">
        <v>658</v>
      </c>
      <c r="B484" s="428" t="s">
        <v>10862</v>
      </c>
      <c r="C484" t="s">
        <v>9230</v>
      </c>
      <c r="D484">
        <v>1</v>
      </c>
      <c r="E484" t="s">
        <v>9231</v>
      </c>
      <c r="F484">
        <v>20160</v>
      </c>
      <c r="G484" t="s">
        <v>9232</v>
      </c>
      <c r="H484" t="s">
        <v>10167</v>
      </c>
      <c r="I484" t="s">
        <v>347</v>
      </c>
      <c r="J484" t="s">
        <v>10168</v>
      </c>
      <c r="K484" t="s">
        <v>10169</v>
      </c>
      <c r="L484" t="s">
        <v>10909</v>
      </c>
      <c r="M484" t="s">
        <v>10910</v>
      </c>
    </row>
    <row r="485" spans="1:13">
      <c r="A485" s="177" t="s">
        <v>659</v>
      </c>
      <c r="B485" s="428" t="s">
        <v>10862</v>
      </c>
      <c r="C485" t="s">
        <v>9230</v>
      </c>
      <c r="D485">
        <v>1</v>
      </c>
      <c r="E485" t="s">
        <v>9231</v>
      </c>
      <c r="F485">
        <v>20160</v>
      </c>
      <c r="G485" t="s">
        <v>9232</v>
      </c>
      <c r="H485" t="s">
        <v>10167</v>
      </c>
      <c r="I485" t="s">
        <v>347</v>
      </c>
      <c r="J485" t="s">
        <v>10911</v>
      </c>
      <c r="K485" t="s">
        <v>4281</v>
      </c>
      <c r="L485" t="s">
        <v>10912</v>
      </c>
      <c r="M485" t="s">
        <v>10913</v>
      </c>
    </row>
    <row r="486" spans="1:13">
      <c r="A486" s="177" t="s">
        <v>660</v>
      </c>
      <c r="B486" s="428" t="s">
        <v>10862</v>
      </c>
      <c r="C486" t="s">
        <v>9230</v>
      </c>
      <c r="D486">
        <v>1</v>
      </c>
      <c r="E486" t="s">
        <v>9231</v>
      </c>
      <c r="F486">
        <v>20160</v>
      </c>
      <c r="G486" t="s">
        <v>9232</v>
      </c>
      <c r="H486" t="s">
        <v>10167</v>
      </c>
      <c r="I486" t="s">
        <v>347</v>
      </c>
      <c r="J486" t="s">
        <v>10911</v>
      </c>
      <c r="K486" t="s">
        <v>4281</v>
      </c>
      <c r="L486" t="s">
        <v>10912</v>
      </c>
      <c r="M486" t="s">
        <v>10913</v>
      </c>
    </row>
    <row r="487" spans="1:13">
      <c r="A487"/>
      <c r="B487" s="428" t="s">
        <v>10780</v>
      </c>
      <c r="C487" t="s">
        <v>9230</v>
      </c>
      <c r="D487">
        <v>1</v>
      </c>
      <c r="E487" t="s">
        <v>9231</v>
      </c>
      <c r="F487">
        <v>20160</v>
      </c>
      <c r="G487" t="s">
        <v>9232</v>
      </c>
      <c r="H487" t="s">
        <v>10167</v>
      </c>
      <c r="I487" t="s">
        <v>347</v>
      </c>
      <c r="J487" t="s">
        <v>10168</v>
      </c>
      <c r="K487" t="s">
        <v>10169</v>
      </c>
      <c r="L487" t="s">
        <v>10170</v>
      </c>
      <c r="M487" t="s">
        <v>10171</v>
      </c>
    </row>
    <row r="488" spans="1:13">
      <c r="A488"/>
      <c r="B488" s="428" t="s">
        <v>10780</v>
      </c>
      <c r="C488" t="s">
        <v>9230</v>
      </c>
      <c r="D488">
        <v>1</v>
      </c>
      <c r="E488" t="s">
        <v>9231</v>
      </c>
      <c r="F488">
        <v>20261</v>
      </c>
      <c r="G488" t="s">
        <v>9325</v>
      </c>
      <c r="H488" t="s">
        <v>10172</v>
      </c>
      <c r="I488" t="s">
        <v>10173</v>
      </c>
      <c r="J488" t="s">
        <v>10174</v>
      </c>
      <c r="K488" t="s">
        <v>10175</v>
      </c>
      <c r="L488" t="s">
        <v>10176</v>
      </c>
      <c r="M488" t="s">
        <v>10177</v>
      </c>
    </row>
    <row r="489" spans="1:13">
      <c r="A489"/>
      <c r="B489" s="428" t="s">
        <v>10780</v>
      </c>
      <c r="C489" t="s">
        <v>9230</v>
      </c>
      <c r="D489">
        <v>1</v>
      </c>
      <c r="E489" t="s">
        <v>9231</v>
      </c>
      <c r="F489">
        <v>20261</v>
      </c>
      <c r="G489" t="s">
        <v>9325</v>
      </c>
      <c r="H489" t="s">
        <v>10172</v>
      </c>
      <c r="I489" t="s">
        <v>10173</v>
      </c>
      <c r="J489" t="s">
        <v>10174</v>
      </c>
      <c r="K489" t="s">
        <v>10178</v>
      </c>
      <c r="L489" t="s">
        <v>10179</v>
      </c>
      <c r="M489" t="s">
        <v>10180</v>
      </c>
    </row>
    <row r="490" spans="1:13">
      <c r="A490"/>
      <c r="B490" s="428" t="s">
        <v>10780</v>
      </c>
      <c r="C490" t="s">
        <v>9230</v>
      </c>
      <c r="D490">
        <v>1</v>
      </c>
      <c r="E490" t="s">
        <v>9231</v>
      </c>
      <c r="F490">
        <v>20261</v>
      </c>
      <c r="G490" t="s">
        <v>9325</v>
      </c>
      <c r="H490" t="s">
        <v>10172</v>
      </c>
      <c r="I490" t="s">
        <v>10173</v>
      </c>
      <c r="J490" t="s">
        <v>10181</v>
      </c>
      <c r="K490" t="s">
        <v>10182</v>
      </c>
      <c r="L490" t="s">
        <v>10183</v>
      </c>
      <c r="M490" t="s">
        <v>10184</v>
      </c>
    </row>
    <row r="491" spans="1:13">
      <c r="A491"/>
      <c r="B491" s="428" t="s">
        <v>10780</v>
      </c>
      <c r="C491" t="s">
        <v>9230</v>
      </c>
      <c r="D491">
        <v>1</v>
      </c>
      <c r="E491" t="s">
        <v>9231</v>
      </c>
      <c r="F491">
        <v>20261</v>
      </c>
      <c r="G491" t="s">
        <v>9325</v>
      </c>
      <c r="H491" t="s">
        <v>10172</v>
      </c>
      <c r="I491" t="s">
        <v>10173</v>
      </c>
      <c r="J491" t="s">
        <v>10181</v>
      </c>
      <c r="K491" t="s">
        <v>10182</v>
      </c>
      <c r="L491" t="s">
        <v>10185</v>
      </c>
      <c r="M491" t="s">
        <v>10180</v>
      </c>
    </row>
    <row r="492" spans="1:13">
      <c r="A492" s="167" t="s">
        <v>523</v>
      </c>
      <c r="B492" s="428" t="s">
        <v>10780</v>
      </c>
      <c r="C492" t="s">
        <v>9230</v>
      </c>
      <c r="D492">
        <v>1</v>
      </c>
      <c r="E492" t="s">
        <v>9231</v>
      </c>
      <c r="F492">
        <v>20261</v>
      </c>
      <c r="G492" t="s">
        <v>9325</v>
      </c>
      <c r="H492" t="s">
        <v>10172</v>
      </c>
      <c r="I492" t="s">
        <v>10173</v>
      </c>
      <c r="J492" t="s">
        <v>10186</v>
      </c>
      <c r="K492" t="s">
        <v>10187</v>
      </c>
      <c r="L492" t="s">
        <v>10188</v>
      </c>
      <c r="M492" t="s">
        <v>10189</v>
      </c>
    </row>
    <row r="493" spans="1:13">
      <c r="A493" s="167" t="s">
        <v>366</v>
      </c>
      <c r="B493" s="428" t="s">
        <v>10780</v>
      </c>
      <c r="C493" t="s">
        <v>9230</v>
      </c>
      <c r="D493">
        <v>1</v>
      </c>
      <c r="E493" t="s">
        <v>9231</v>
      </c>
      <c r="F493">
        <v>20261</v>
      </c>
      <c r="G493" t="s">
        <v>9325</v>
      </c>
      <c r="H493" t="s">
        <v>10172</v>
      </c>
      <c r="I493" t="s">
        <v>10173</v>
      </c>
      <c r="J493" t="s">
        <v>10190</v>
      </c>
      <c r="K493" t="s">
        <v>10191</v>
      </c>
      <c r="L493" t="s">
        <v>10192</v>
      </c>
      <c r="M493" t="s">
        <v>10193</v>
      </c>
    </row>
    <row r="494" spans="1:13">
      <c r="A494" s="167" t="s">
        <v>365</v>
      </c>
      <c r="B494" s="428" t="s">
        <v>10780</v>
      </c>
      <c r="C494" t="s">
        <v>9230</v>
      </c>
      <c r="D494">
        <v>1</v>
      </c>
      <c r="E494" t="s">
        <v>9231</v>
      </c>
      <c r="F494">
        <v>20261</v>
      </c>
      <c r="G494" t="s">
        <v>9325</v>
      </c>
      <c r="H494" t="s">
        <v>10172</v>
      </c>
      <c r="I494" t="s">
        <v>10173</v>
      </c>
      <c r="J494" t="s">
        <v>10190</v>
      </c>
      <c r="K494" t="s">
        <v>10191</v>
      </c>
      <c r="L494" t="s">
        <v>10194</v>
      </c>
      <c r="M494" t="s">
        <v>10195</v>
      </c>
    </row>
    <row r="495" spans="1:13">
      <c r="A495" s="167" t="s">
        <v>367</v>
      </c>
      <c r="B495" s="428" t="s">
        <v>10862</v>
      </c>
      <c r="C495" t="s">
        <v>9230</v>
      </c>
      <c r="D495">
        <v>1</v>
      </c>
      <c r="E495" t="s">
        <v>9231</v>
      </c>
      <c r="F495">
        <v>20261</v>
      </c>
      <c r="G495" t="s">
        <v>9325</v>
      </c>
      <c r="H495" t="s">
        <v>10172</v>
      </c>
      <c r="I495" t="s">
        <v>10173</v>
      </c>
      <c r="J495" t="s">
        <v>10190</v>
      </c>
      <c r="K495" t="s">
        <v>10191</v>
      </c>
      <c r="L495" t="s">
        <v>10194</v>
      </c>
      <c r="M495" t="s">
        <v>10195</v>
      </c>
    </row>
    <row r="496" spans="1:13">
      <c r="A496"/>
      <c r="B496" s="428" t="s">
        <v>10780</v>
      </c>
      <c r="C496" t="s">
        <v>9230</v>
      </c>
      <c r="D496">
        <v>1</v>
      </c>
      <c r="E496" t="s">
        <v>9231</v>
      </c>
      <c r="F496">
        <v>20261</v>
      </c>
      <c r="G496" t="s">
        <v>9325</v>
      </c>
      <c r="H496" t="s">
        <v>10172</v>
      </c>
      <c r="I496" t="s">
        <v>10173</v>
      </c>
      <c r="J496" t="s">
        <v>10190</v>
      </c>
      <c r="K496" t="s">
        <v>10191</v>
      </c>
      <c r="L496" t="s">
        <v>10196</v>
      </c>
      <c r="M496" t="s">
        <v>10184</v>
      </c>
    </row>
    <row r="497" spans="1:13">
      <c r="A497"/>
      <c r="B497" s="428" t="s">
        <v>10780</v>
      </c>
      <c r="C497" t="s">
        <v>9230</v>
      </c>
      <c r="D497">
        <v>1</v>
      </c>
      <c r="E497" t="s">
        <v>9231</v>
      </c>
      <c r="F497">
        <v>20261</v>
      </c>
      <c r="G497" t="s">
        <v>9325</v>
      </c>
      <c r="H497" t="s">
        <v>10172</v>
      </c>
      <c r="I497" t="s">
        <v>10173</v>
      </c>
      <c r="J497" t="s">
        <v>10190</v>
      </c>
      <c r="K497" t="s">
        <v>10191</v>
      </c>
      <c r="L497" t="s">
        <v>10197</v>
      </c>
      <c r="M497" t="s">
        <v>10198</v>
      </c>
    </row>
    <row r="498" spans="1:13">
      <c r="A498"/>
      <c r="B498" s="428" t="s">
        <v>10780</v>
      </c>
      <c r="C498" t="s">
        <v>9230</v>
      </c>
      <c r="D498">
        <v>1</v>
      </c>
      <c r="E498" t="s">
        <v>9231</v>
      </c>
      <c r="F498">
        <v>20261</v>
      </c>
      <c r="G498" t="s">
        <v>9325</v>
      </c>
      <c r="H498" t="s">
        <v>10172</v>
      </c>
      <c r="I498" t="s">
        <v>10173</v>
      </c>
      <c r="J498" t="s">
        <v>10190</v>
      </c>
      <c r="K498" t="s">
        <v>10191</v>
      </c>
      <c r="L498" t="s">
        <v>10199</v>
      </c>
      <c r="M498" t="s">
        <v>10200</v>
      </c>
    </row>
    <row r="499" spans="1:13">
      <c r="A499" s="167" t="s">
        <v>368</v>
      </c>
      <c r="B499" s="428" t="s">
        <v>10780</v>
      </c>
      <c r="C499" t="s">
        <v>9230</v>
      </c>
      <c r="D499">
        <v>1</v>
      </c>
      <c r="E499" t="s">
        <v>9231</v>
      </c>
      <c r="F499">
        <v>20261</v>
      </c>
      <c r="G499" t="s">
        <v>9325</v>
      </c>
      <c r="H499" t="s">
        <v>10172</v>
      </c>
      <c r="I499" t="s">
        <v>10173</v>
      </c>
      <c r="J499" t="s">
        <v>10201</v>
      </c>
      <c r="K499" t="s">
        <v>10202</v>
      </c>
      <c r="L499" t="s">
        <v>10203</v>
      </c>
      <c r="M499" t="s">
        <v>10204</v>
      </c>
    </row>
    <row r="500" spans="1:13">
      <c r="A500" s="167" t="s">
        <v>369</v>
      </c>
      <c r="B500" s="428" t="s">
        <v>10780</v>
      </c>
      <c r="C500" t="s">
        <v>9230</v>
      </c>
      <c r="D500">
        <v>1</v>
      </c>
      <c r="E500" t="s">
        <v>9231</v>
      </c>
      <c r="F500">
        <v>20261</v>
      </c>
      <c r="G500" t="s">
        <v>9325</v>
      </c>
      <c r="H500" t="s">
        <v>10172</v>
      </c>
      <c r="I500" t="s">
        <v>10173</v>
      </c>
      <c r="J500" t="s">
        <v>10201</v>
      </c>
      <c r="K500" t="s">
        <v>10202</v>
      </c>
      <c r="L500" t="s">
        <v>10205</v>
      </c>
      <c r="M500" t="s">
        <v>10206</v>
      </c>
    </row>
    <row r="501" spans="1:13">
      <c r="A501" s="167" t="s">
        <v>370</v>
      </c>
      <c r="B501" s="428" t="s">
        <v>10862</v>
      </c>
      <c r="C501" t="s">
        <v>9230</v>
      </c>
      <c r="D501">
        <v>1</v>
      </c>
      <c r="E501" t="s">
        <v>9231</v>
      </c>
      <c r="F501">
        <v>20261</v>
      </c>
      <c r="G501" t="s">
        <v>9325</v>
      </c>
      <c r="H501" t="s">
        <v>10172</v>
      </c>
      <c r="I501" t="s">
        <v>10173</v>
      </c>
      <c r="J501" t="s">
        <v>10201</v>
      </c>
      <c r="K501" t="s">
        <v>10202</v>
      </c>
      <c r="L501" t="s">
        <v>10205</v>
      </c>
      <c r="M501" t="s">
        <v>10206</v>
      </c>
    </row>
    <row r="502" spans="1:13">
      <c r="A502"/>
      <c r="B502" s="428" t="s">
        <v>10780</v>
      </c>
      <c r="C502" t="s">
        <v>9230</v>
      </c>
      <c r="D502">
        <v>1</v>
      </c>
      <c r="E502" t="s">
        <v>9231</v>
      </c>
      <c r="F502">
        <v>20261</v>
      </c>
      <c r="G502" t="s">
        <v>9325</v>
      </c>
      <c r="H502" t="s">
        <v>10172</v>
      </c>
      <c r="I502" t="s">
        <v>10173</v>
      </c>
      <c r="J502" t="s">
        <v>10201</v>
      </c>
      <c r="K502" t="s">
        <v>10202</v>
      </c>
      <c r="L502" t="s">
        <v>10207</v>
      </c>
      <c r="M502" t="s">
        <v>10208</v>
      </c>
    </row>
    <row r="503" spans="1:13">
      <c r="A503" s="167" t="s">
        <v>364</v>
      </c>
      <c r="B503" s="428" t="s">
        <v>10780</v>
      </c>
      <c r="C503" t="s">
        <v>9230</v>
      </c>
      <c r="D503">
        <v>1</v>
      </c>
      <c r="E503" t="s">
        <v>9231</v>
      </c>
      <c r="F503">
        <v>20261</v>
      </c>
      <c r="G503" t="s">
        <v>9325</v>
      </c>
      <c r="H503" t="s">
        <v>10172</v>
      </c>
      <c r="I503" t="s">
        <v>10173</v>
      </c>
      <c r="J503" t="s">
        <v>10209</v>
      </c>
      <c r="K503" t="s">
        <v>4734</v>
      </c>
      <c r="L503" t="s">
        <v>10210</v>
      </c>
      <c r="M503" t="s">
        <v>10211</v>
      </c>
    </row>
    <row r="504" spans="1:13">
      <c r="A504"/>
      <c r="B504" s="428" t="s">
        <v>10780</v>
      </c>
      <c r="C504" t="s">
        <v>9230</v>
      </c>
      <c r="D504">
        <v>1</v>
      </c>
      <c r="E504" t="s">
        <v>9231</v>
      </c>
      <c r="F504">
        <v>20261</v>
      </c>
      <c r="G504" t="s">
        <v>9325</v>
      </c>
      <c r="H504" t="s">
        <v>10172</v>
      </c>
      <c r="I504" t="s">
        <v>10173</v>
      </c>
      <c r="J504" t="s">
        <v>10209</v>
      </c>
      <c r="K504" t="s">
        <v>4734</v>
      </c>
      <c r="L504" t="s">
        <v>10212</v>
      </c>
      <c r="M504" t="s">
        <v>10211</v>
      </c>
    </row>
    <row r="505" spans="1:13">
      <c r="A505"/>
      <c r="B505" s="428" t="s">
        <v>10780</v>
      </c>
      <c r="C505" t="s">
        <v>9230</v>
      </c>
      <c r="D505">
        <v>1</v>
      </c>
      <c r="E505" t="s">
        <v>9231</v>
      </c>
      <c r="F505">
        <v>20261</v>
      </c>
      <c r="G505" t="s">
        <v>9325</v>
      </c>
      <c r="H505" t="s">
        <v>10172</v>
      </c>
      <c r="I505" t="s">
        <v>10173</v>
      </c>
      <c r="J505" t="s">
        <v>10209</v>
      </c>
      <c r="K505" t="s">
        <v>4734</v>
      </c>
      <c r="L505" t="s">
        <v>10213</v>
      </c>
      <c r="M505" t="s">
        <v>10214</v>
      </c>
    </row>
    <row r="506" spans="1:13">
      <c r="A506"/>
      <c r="B506" s="428" t="s">
        <v>10780</v>
      </c>
      <c r="C506" t="s">
        <v>9230</v>
      </c>
      <c r="D506">
        <v>1</v>
      </c>
      <c r="E506" t="s">
        <v>9231</v>
      </c>
      <c r="F506">
        <v>20261</v>
      </c>
      <c r="G506" t="s">
        <v>9325</v>
      </c>
      <c r="H506" t="s">
        <v>10172</v>
      </c>
      <c r="I506" t="s">
        <v>10173</v>
      </c>
      <c r="J506" t="s">
        <v>10209</v>
      </c>
      <c r="K506" t="s">
        <v>4734</v>
      </c>
      <c r="L506" t="s">
        <v>10215</v>
      </c>
      <c r="M506" t="s">
        <v>10216</v>
      </c>
    </row>
    <row r="507" spans="1:13">
      <c r="A507" s="167" t="s">
        <v>520</v>
      </c>
      <c r="B507" s="428" t="s">
        <v>10780</v>
      </c>
      <c r="C507" t="s">
        <v>9230</v>
      </c>
      <c r="D507">
        <v>1</v>
      </c>
      <c r="E507" t="s">
        <v>9231</v>
      </c>
      <c r="F507">
        <v>20261</v>
      </c>
      <c r="G507" t="s">
        <v>9325</v>
      </c>
      <c r="H507" t="s">
        <v>10172</v>
      </c>
      <c r="I507" t="s">
        <v>10173</v>
      </c>
      <c r="J507" t="s">
        <v>10209</v>
      </c>
      <c r="K507" t="s">
        <v>4734</v>
      </c>
      <c r="L507" t="s">
        <v>10217</v>
      </c>
      <c r="M507" t="s">
        <v>10218</v>
      </c>
    </row>
    <row r="508" spans="1:13">
      <c r="A508" s="167" t="s">
        <v>519</v>
      </c>
      <c r="B508" s="428" t="s">
        <v>10780</v>
      </c>
      <c r="C508" t="s">
        <v>9230</v>
      </c>
      <c r="D508">
        <v>1</v>
      </c>
      <c r="E508" t="s">
        <v>9231</v>
      </c>
      <c r="F508">
        <v>20158</v>
      </c>
      <c r="G508" t="s">
        <v>9255</v>
      </c>
      <c r="H508" t="s">
        <v>10172</v>
      </c>
      <c r="I508" t="s">
        <v>10173</v>
      </c>
      <c r="J508" t="s">
        <v>10209</v>
      </c>
      <c r="K508" t="s">
        <v>4734</v>
      </c>
      <c r="L508" t="s">
        <v>10219</v>
      </c>
      <c r="M508" t="s">
        <v>10220</v>
      </c>
    </row>
    <row r="509" spans="1:13">
      <c r="A509" s="167" t="s">
        <v>522</v>
      </c>
      <c r="B509" s="428" t="s">
        <v>10780</v>
      </c>
      <c r="C509" t="s">
        <v>9230</v>
      </c>
      <c r="D509">
        <v>1</v>
      </c>
      <c r="E509" t="s">
        <v>9231</v>
      </c>
      <c r="F509">
        <v>20261</v>
      </c>
      <c r="G509" t="s">
        <v>9325</v>
      </c>
      <c r="H509" t="s">
        <v>10172</v>
      </c>
      <c r="I509" t="s">
        <v>10173</v>
      </c>
      <c r="J509" t="s">
        <v>10209</v>
      </c>
      <c r="K509" t="s">
        <v>4734</v>
      </c>
      <c r="L509" t="s">
        <v>10221</v>
      </c>
      <c r="M509" t="s">
        <v>10222</v>
      </c>
    </row>
    <row r="510" spans="1:13">
      <c r="A510" s="167" t="s">
        <v>521</v>
      </c>
      <c r="B510" s="428" t="s">
        <v>10780</v>
      </c>
      <c r="C510" t="s">
        <v>9230</v>
      </c>
      <c r="D510">
        <v>1</v>
      </c>
      <c r="E510" t="s">
        <v>9231</v>
      </c>
      <c r="F510">
        <v>20261</v>
      </c>
      <c r="G510" t="s">
        <v>9325</v>
      </c>
      <c r="H510" t="s">
        <v>10172</v>
      </c>
      <c r="I510" t="s">
        <v>10173</v>
      </c>
      <c r="J510" t="s">
        <v>10209</v>
      </c>
      <c r="K510" t="s">
        <v>4734</v>
      </c>
      <c r="L510" t="s">
        <v>10223</v>
      </c>
      <c r="M510" t="s">
        <v>10224</v>
      </c>
    </row>
    <row r="511" spans="1:13" ht="17.25" thickBot="1">
      <c r="A511"/>
      <c r="B511" s="428" t="s">
        <v>10780</v>
      </c>
      <c r="C511" t="s">
        <v>9230</v>
      </c>
      <c r="D511">
        <v>1</v>
      </c>
      <c r="E511" t="s">
        <v>9231</v>
      </c>
      <c r="F511">
        <v>20159</v>
      </c>
      <c r="G511" t="s">
        <v>9279</v>
      </c>
      <c r="H511" t="s">
        <v>10225</v>
      </c>
      <c r="I511" t="s">
        <v>152</v>
      </c>
      <c r="J511" t="s">
        <v>10226</v>
      </c>
      <c r="K511" t="s">
        <v>10227</v>
      </c>
      <c r="L511" t="s">
        <v>10228</v>
      </c>
      <c r="M511" t="s">
        <v>10229</v>
      </c>
    </row>
    <row r="512" spans="1:13">
      <c r="A512" s="173" t="s">
        <v>380</v>
      </c>
      <c r="B512" s="428" t="s">
        <v>10862</v>
      </c>
      <c r="C512" t="s">
        <v>9230</v>
      </c>
      <c r="D512">
        <v>1</v>
      </c>
      <c r="E512" t="s">
        <v>9231</v>
      </c>
      <c r="F512">
        <v>20159</v>
      </c>
      <c r="G512" t="s">
        <v>9279</v>
      </c>
      <c r="H512" t="s">
        <v>10225</v>
      </c>
      <c r="I512" t="s">
        <v>152</v>
      </c>
      <c r="J512" t="s">
        <v>10744</v>
      </c>
      <c r="K512" t="s">
        <v>10745</v>
      </c>
      <c r="L512" t="s">
        <v>10746</v>
      </c>
      <c r="M512" t="s">
        <v>10747</v>
      </c>
    </row>
    <row r="513" spans="1:13">
      <c r="A513" s="176" t="s">
        <v>548</v>
      </c>
      <c r="B513" s="428" t="s">
        <v>10780</v>
      </c>
      <c r="C513" t="s">
        <v>9230</v>
      </c>
      <c r="D513">
        <v>1</v>
      </c>
      <c r="E513" t="s">
        <v>9231</v>
      </c>
      <c r="F513">
        <v>20159</v>
      </c>
      <c r="G513" t="s">
        <v>9279</v>
      </c>
      <c r="H513" t="s">
        <v>10225</v>
      </c>
      <c r="I513" t="s">
        <v>152</v>
      </c>
      <c r="J513" t="s">
        <v>10230</v>
      </c>
      <c r="K513" t="s">
        <v>10231</v>
      </c>
      <c r="L513" t="s">
        <v>10232</v>
      </c>
      <c r="M513" t="s">
        <v>10233</v>
      </c>
    </row>
    <row r="514" spans="1:13">
      <c r="A514" s="174" t="s">
        <v>545</v>
      </c>
      <c r="B514" s="428" t="s">
        <v>10862</v>
      </c>
      <c r="C514" t="s">
        <v>9230</v>
      </c>
      <c r="D514">
        <v>1</v>
      </c>
      <c r="E514" t="s">
        <v>9231</v>
      </c>
      <c r="F514">
        <v>20159</v>
      </c>
      <c r="G514" t="s">
        <v>9279</v>
      </c>
      <c r="H514" t="s">
        <v>10225</v>
      </c>
      <c r="I514" t="s">
        <v>152</v>
      </c>
      <c r="J514" t="s">
        <v>10230</v>
      </c>
      <c r="K514" t="s">
        <v>10231</v>
      </c>
      <c r="L514" t="s">
        <v>10234</v>
      </c>
      <c r="M514" t="s">
        <v>10235</v>
      </c>
    </row>
    <row r="515" spans="1:13">
      <c r="A515" s="175" t="s">
        <v>546</v>
      </c>
      <c r="B515" s="428" t="s">
        <v>10862</v>
      </c>
      <c r="C515" t="s">
        <v>9230</v>
      </c>
      <c r="D515">
        <v>1</v>
      </c>
      <c r="E515" t="s">
        <v>9231</v>
      </c>
      <c r="F515">
        <v>20159</v>
      </c>
      <c r="G515" t="s">
        <v>9279</v>
      </c>
      <c r="H515" t="s">
        <v>10225</v>
      </c>
      <c r="I515" t="s">
        <v>152</v>
      </c>
      <c r="J515" t="s">
        <v>10230</v>
      </c>
      <c r="K515" t="s">
        <v>10231</v>
      </c>
      <c r="L515" t="s">
        <v>10234</v>
      </c>
      <c r="M515" t="s">
        <v>10235</v>
      </c>
    </row>
    <row r="516" spans="1:13">
      <c r="A516" s="176" t="s">
        <v>547</v>
      </c>
      <c r="B516" s="428" t="s">
        <v>10862</v>
      </c>
      <c r="C516" t="s">
        <v>9230</v>
      </c>
      <c r="D516">
        <v>1</v>
      </c>
      <c r="E516" t="s">
        <v>9231</v>
      </c>
      <c r="F516">
        <v>20159</v>
      </c>
      <c r="G516" t="s">
        <v>9279</v>
      </c>
      <c r="H516" t="s">
        <v>10225</v>
      </c>
      <c r="I516" t="s">
        <v>152</v>
      </c>
      <c r="J516" t="s">
        <v>10230</v>
      </c>
      <c r="K516" t="s">
        <v>10231</v>
      </c>
      <c r="L516" t="s">
        <v>10234</v>
      </c>
      <c r="M516" t="s">
        <v>10235</v>
      </c>
    </row>
    <row r="517" spans="1:13">
      <c r="A517"/>
      <c r="B517" s="428" t="s">
        <v>10780</v>
      </c>
      <c r="C517" t="s">
        <v>9230</v>
      </c>
      <c r="D517">
        <v>1</v>
      </c>
      <c r="E517" t="s">
        <v>9231</v>
      </c>
      <c r="F517">
        <v>20159</v>
      </c>
      <c r="G517" t="s">
        <v>9279</v>
      </c>
      <c r="H517" t="s">
        <v>10225</v>
      </c>
      <c r="I517" t="s">
        <v>152</v>
      </c>
      <c r="J517" t="s">
        <v>10230</v>
      </c>
      <c r="K517" t="s">
        <v>10231</v>
      </c>
      <c r="L517" t="s">
        <v>10234</v>
      </c>
      <c r="M517" t="s">
        <v>10235</v>
      </c>
    </row>
    <row r="518" spans="1:13">
      <c r="A518"/>
      <c r="B518" s="428" t="s">
        <v>10780</v>
      </c>
      <c r="C518" t="s">
        <v>9230</v>
      </c>
      <c r="D518">
        <v>1</v>
      </c>
      <c r="E518" t="s">
        <v>9231</v>
      </c>
      <c r="F518">
        <v>20159</v>
      </c>
      <c r="G518" t="s">
        <v>9279</v>
      </c>
      <c r="H518" t="s">
        <v>10225</v>
      </c>
      <c r="I518" t="s">
        <v>152</v>
      </c>
      <c r="J518" t="s">
        <v>10230</v>
      </c>
      <c r="K518" t="s">
        <v>10231</v>
      </c>
      <c r="L518" t="s">
        <v>10236</v>
      </c>
      <c r="M518" t="s">
        <v>10237</v>
      </c>
    </row>
    <row r="519" spans="1:13">
      <c r="A519" s="178" t="s">
        <v>525</v>
      </c>
      <c r="B519" s="428" t="s">
        <v>10780</v>
      </c>
      <c r="C519" t="s">
        <v>9230</v>
      </c>
      <c r="D519">
        <v>1</v>
      </c>
      <c r="E519" t="s">
        <v>9231</v>
      </c>
      <c r="F519">
        <v>20159</v>
      </c>
      <c r="G519" t="s">
        <v>9279</v>
      </c>
      <c r="H519" t="s">
        <v>4858</v>
      </c>
      <c r="I519" t="s">
        <v>135</v>
      </c>
      <c r="J519" t="s">
        <v>10238</v>
      </c>
      <c r="K519" t="s">
        <v>3561</v>
      </c>
      <c r="L519" t="s">
        <v>10239</v>
      </c>
      <c r="M519" t="s">
        <v>10240</v>
      </c>
    </row>
    <row r="520" spans="1:13">
      <c r="A520" s="178" t="s">
        <v>377</v>
      </c>
      <c r="B520" s="428" t="s">
        <v>10780</v>
      </c>
      <c r="C520" t="s">
        <v>9230</v>
      </c>
      <c r="D520">
        <v>1</v>
      </c>
      <c r="E520" t="s">
        <v>9231</v>
      </c>
      <c r="F520">
        <v>20159</v>
      </c>
      <c r="G520" t="s">
        <v>9279</v>
      </c>
      <c r="H520" t="s">
        <v>4858</v>
      </c>
      <c r="I520" t="s">
        <v>135</v>
      </c>
      <c r="J520" t="s">
        <v>10238</v>
      </c>
      <c r="K520" t="s">
        <v>3561</v>
      </c>
      <c r="L520" t="s">
        <v>10241</v>
      </c>
      <c r="M520" t="s">
        <v>10242</v>
      </c>
    </row>
    <row r="521" spans="1:13">
      <c r="A521" s="178" t="s">
        <v>661</v>
      </c>
      <c r="B521" s="428" t="s">
        <v>10862</v>
      </c>
      <c r="C521" t="s">
        <v>9230</v>
      </c>
      <c r="D521">
        <v>1</v>
      </c>
      <c r="E521" t="s">
        <v>9231</v>
      </c>
      <c r="F521">
        <v>20159</v>
      </c>
      <c r="G521" t="s">
        <v>9279</v>
      </c>
      <c r="H521" t="s">
        <v>4858</v>
      </c>
      <c r="I521" t="s">
        <v>135</v>
      </c>
      <c r="J521" t="s">
        <v>10238</v>
      </c>
      <c r="K521" t="s">
        <v>3561</v>
      </c>
      <c r="L521" t="s">
        <v>10239</v>
      </c>
      <c r="M521" t="s">
        <v>10240</v>
      </c>
    </row>
    <row r="522" spans="1:13">
      <c r="A522"/>
      <c r="B522" s="428" t="s">
        <v>10780</v>
      </c>
      <c r="C522" t="s">
        <v>9230</v>
      </c>
      <c r="D522">
        <v>1</v>
      </c>
      <c r="E522" t="s">
        <v>9231</v>
      </c>
      <c r="F522">
        <v>20159</v>
      </c>
      <c r="G522" t="s">
        <v>9279</v>
      </c>
      <c r="H522" t="s">
        <v>4858</v>
      </c>
      <c r="I522" t="s">
        <v>135</v>
      </c>
      <c r="J522" t="s">
        <v>10238</v>
      </c>
      <c r="K522" t="s">
        <v>3561</v>
      </c>
      <c r="L522" t="s">
        <v>10243</v>
      </c>
      <c r="M522" t="s">
        <v>10244</v>
      </c>
    </row>
    <row r="523" spans="1:13">
      <c r="A523" s="415" t="s">
        <v>376</v>
      </c>
      <c r="B523" s="428" t="s">
        <v>10780</v>
      </c>
      <c r="C523" t="s">
        <v>9230</v>
      </c>
      <c r="D523">
        <v>1</v>
      </c>
      <c r="E523" t="s">
        <v>9231</v>
      </c>
      <c r="F523">
        <v>20261</v>
      </c>
      <c r="G523" t="s">
        <v>9325</v>
      </c>
      <c r="H523" t="s">
        <v>4858</v>
      </c>
      <c r="I523" t="s">
        <v>135</v>
      </c>
      <c r="J523" t="s">
        <v>10245</v>
      </c>
      <c r="K523" t="s">
        <v>10246</v>
      </c>
      <c r="L523" t="s">
        <v>10247</v>
      </c>
      <c r="M523" t="s">
        <v>10242</v>
      </c>
    </row>
    <row r="524" spans="1:13">
      <c r="A524"/>
      <c r="B524" s="428" t="s">
        <v>10780</v>
      </c>
      <c r="C524" t="s">
        <v>9230</v>
      </c>
      <c r="D524">
        <v>1</v>
      </c>
      <c r="E524" t="s">
        <v>9231</v>
      </c>
      <c r="F524">
        <v>20159</v>
      </c>
      <c r="G524" t="s">
        <v>9279</v>
      </c>
      <c r="H524" t="s">
        <v>4858</v>
      </c>
      <c r="I524" t="s">
        <v>135</v>
      </c>
      <c r="J524" t="s">
        <v>10248</v>
      </c>
      <c r="K524" t="s">
        <v>10249</v>
      </c>
      <c r="L524" t="s">
        <v>10250</v>
      </c>
      <c r="M524" t="s">
        <v>10251</v>
      </c>
    </row>
    <row r="525" spans="1:13">
      <c r="A525" s="178" t="s">
        <v>526</v>
      </c>
      <c r="B525" s="428" t="s">
        <v>10780</v>
      </c>
      <c r="C525" t="s">
        <v>9230</v>
      </c>
      <c r="D525">
        <v>1</v>
      </c>
      <c r="E525" t="s">
        <v>9231</v>
      </c>
      <c r="F525">
        <v>20159</v>
      </c>
      <c r="G525" t="s">
        <v>9279</v>
      </c>
      <c r="H525" t="s">
        <v>4858</v>
      </c>
      <c r="I525" t="s">
        <v>135</v>
      </c>
      <c r="J525" t="s">
        <v>10248</v>
      </c>
      <c r="K525" t="s">
        <v>10249</v>
      </c>
      <c r="L525" t="s">
        <v>10252</v>
      </c>
      <c r="M525" t="s">
        <v>10253</v>
      </c>
    </row>
    <row r="526" spans="1:13">
      <c r="A526"/>
      <c r="B526" s="428" t="s">
        <v>10780</v>
      </c>
      <c r="C526" t="s">
        <v>9230</v>
      </c>
      <c r="D526">
        <v>1</v>
      </c>
      <c r="E526" t="s">
        <v>9231</v>
      </c>
      <c r="F526">
        <v>20159</v>
      </c>
      <c r="G526" t="s">
        <v>9279</v>
      </c>
      <c r="H526" t="s">
        <v>4858</v>
      </c>
      <c r="I526" t="s">
        <v>135</v>
      </c>
      <c r="J526" t="s">
        <v>10254</v>
      </c>
      <c r="K526" t="s">
        <v>10255</v>
      </c>
      <c r="L526" t="s">
        <v>10256</v>
      </c>
      <c r="M526" t="s">
        <v>10257</v>
      </c>
    </row>
    <row r="527" spans="1:13">
      <c r="A527" s="178" t="s">
        <v>662</v>
      </c>
      <c r="B527" s="428" t="s">
        <v>10780</v>
      </c>
      <c r="C527" t="s">
        <v>9230</v>
      </c>
      <c r="D527">
        <v>1</v>
      </c>
      <c r="E527" t="s">
        <v>9231</v>
      </c>
      <c r="F527">
        <v>20159</v>
      </c>
      <c r="G527" t="s">
        <v>9279</v>
      </c>
      <c r="H527" t="s">
        <v>4858</v>
      </c>
      <c r="I527" t="s">
        <v>135</v>
      </c>
      <c r="J527" t="s">
        <v>10254</v>
      </c>
      <c r="K527" t="s">
        <v>10255</v>
      </c>
      <c r="L527" t="s">
        <v>10258</v>
      </c>
      <c r="M527" t="s">
        <v>10242</v>
      </c>
    </row>
    <row r="528" spans="1:13">
      <c r="A528"/>
      <c r="B528" s="428" t="s">
        <v>10780</v>
      </c>
      <c r="C528" t="s">
        <v>9230</v>
      </c>
      <c r="D528">
        <v>1</v>
      </c>
      <c r="E528" t="s">
        <v>9231</v>
      </c>
      <c r="F528">
        <v>20159</v>
      </c>
      <c r="G528" t="s">
        <v>9279</v>
      </c>
      <c r="H528" t="s">
        <v>4858</v>
      </c>
      <c r="I528" t="s">
        <v>135</v>
      </c>
      <c r="J528" t="s">
        <v>10254</v>
      </c>
      <c r="K528" t="s">
        <v>10255</v>
      </c>
      <c r="L528" t="s">
        <v>10259</v>
      </c>
      <c r="M528" t="s">
        <v>10260</v>
      </c>
    </row>
    <row r="529" spans="1:13">
      <c r="A529"/>
      <c r="B529" s="428" t="s">
        <v>10780</v>
      </c>
      <c r="C529" t="s">
        <v>9230</v>
      </c>
      <c r="D529">
        <v>1</v>
      </c>
      <c r="E529" t="s">
        <v>9231</v>
      </c>
      <c r="F529">
        <v>20261</v>
      </c>
      <c r="G529" t="s">
        <v>9325</v>
      </c>
      <c r="H529" t="s">
        <v>3209</v>
      </c>
      <c r="I529" t="s">
        <v>10261</v>
      </c>
      <c r="J529" t="s">
        <v>10262</v>
      </c>
      <c r="K529" t="s">
        <v>4866</v>
      </c>
      <c r="L529" t="s">
        <v>10263</v>
      </c>
      <c r="M529" t="s">
        <v>10264</v>
      </c>
    </row>
    <row r="530" spans="1:13">
      <c r="A530" s="163" t="s">
        <v>460</v>
      </c>
      <c r="B530" s="428" t="s">
        <v>10780</v>
      </c>
      <c r="C530" t="s">
        <v>9230</v>
      </c>
      <c r="D530">
        <v>1</v>
      </c>
      <c r="E530" t="s">
        <v>9231</v>
      </c>
      <c r="F530">
        <v>20261</v>
      </c>
      <c r="G530" t="s">
        <v>9325</v>
      </c>
      <c r="H530" t="s">
        <v>3209</v>
      </c>
      <c r="I530" t="s">
        <v>10261</v>
      </c>
      <c r="J530" t="s">
        <v>10262</v>
      </c>
      <c r="K530" t="s">
        <v>4866</v>
      </c>
      <c r="L530" t="s">
        <v>10265</v>
      </c>
      <c r="M530" t="s">
        <v>10266</v>
      </c>
    </row>
    <row r="531" spans="1:13">
      <c r="A531" s="294" t="s">
        <v>640</v>
      </c>
      <c r="B531" s="428" t="s">
        <v>10862</v>
      </c>
      <c r="C531" t="s">
        <v>9230</v>
      </c>
      <c r="D531">
        <v>1</v>
      </c>
      <c r="E531" t="s">
        <v>9231</v>
      </c>
      <c r="F531">
        <v>20261</v>
      </c>
      <c r="G531" t="s">
        <v>9325</v>
      </c>
      <c r="H531" t="s">
        <v>3209</v>
      </c>
      <c r="I531" t="s">
        <v>10261</v>
      </c>
      <c r="J531" t="s">
        <v>10262</v>
      </c>
      <c r="K531" t="s">
        <v>4866</v>
      </c>
      <c r="L531" t="s">
        <v>10263</v>
      </c>
      <c r="M531" t="s">
        <v>10264</v>
      </c>
    </row>
    <row r="532" spans="1:13">
      <c r="A532" s="413" t="s">
        <v>461</v>
      </c>
      <c r="B532" s="428" t="s">
        <v>10780</v>
      </c>
      <c r="C532" t="s">
        <v>9230</v>
      </c>
      <c r="D532">
        <v>1</v>
      </c>
      <c r="E532" t="s">
        <v>9231</v>
      </c>
      <c r="F532">
        <v>20261</v>
      </c>
      <c r="G532" t="s">
        <v>9325</v>
      </c>
      <c r="H532" t="s">
        <v>3209</v>
      </c>
      <c r="I532" t="s">
        <v>10261</v>
      </c>
      <c r="J532" t="s">
        <v>10262</v>
      </c>
      <c r="K532" t="s">
        <v>4866</v>
      </c>
      <c r="L532" t="s">
        <v>10267</v>
      </c>
      <c r="M532" t="s">
        <v>10268</v>
      </c>
    </row>
    <row r="533" spans="1:13">
      <c r="A533"/>
      <c r="B533" s="428" t="s">
        <v>10862</v>
      </c>
      <c r="C533" t="s">
        <v>9230</v>
      </c>
      <c r="D533">
        <v>1</v>
      </c>
      <c r="E533" t="s">
        <v>9231</v>
      </c>
      <c r="F533">
        <v>20261</v>
      </c>
      <c r="G533" t="s">
        <v>9325</v>
      </c>
      <c r="H533" t="s">
        <v>3209</v>
      </c>
      <c r="I533" t="s">
        <v>10261</v>
      </c>
      <c r="J533" t="s">
        <v>10262</v>
      </c>
      <c r="K533" t="s">
        <v>4866</v>
      </c>
      <c r="L533" t="s">
        <v>10269</v>
      </c>
      <c r="M533" t="s">
        <v>10270</v>
      </c>
    </row>
    <row r="534" spans="1:13">
      <c r="A534" s="330" t="s">
        <v>641</v>
      </c>
      <c r="B534" s="428" t="s">
        <v>10779</v>
      </c>
      <c r="C534" t="s">
        <v>9230</v>
      </c>
      <c r="D534">
        <v>1</v>
      </c>
      <c r="E534" t="s">
        <v>9231</v>
      </c>
      <c r="F534">
        <v>20261</v>
      </c>
      <c r="G534" t="s">
        <v>9325</v>
      </c>
      <c r="H534" t="s">
        <v>3209</v>
      </c>
      <c r="I534" t="s">
        <v>10261</v>
      </c>
      <c r="J534" t="s">
        <v>10262</v>
      </c>
      <c r="K534" t="s">
        <v>4866</v>
      </c>
      <c r="L534" t="s">
        <v>10269</v>
      </c>
      <c r="M534" t="s">
        <v>10270</v>
      </c>
    </row>
    <row r="535" spans="1:13">
      <c r="A535" s="330" t="s">
        <v>462</v>
      </c>
      <c r="B535" s="428" t="s">
        <v>10780</v>
      </c>
      <c r="C535" t="s">
        <v>9230</v>
      </c>
      <c r="D535">
        <v>1</v>
      </c>
      <c r="E535" t="s">
        <v>9231</v>
      </c>
      <c r="F535">
        <v>20261</v>
      </c>
      <c r="G535" t="s">
        <v>9325</v>
      </c>
      <c r="H535" t="s">
        <v>3209</v>
      </c>
      <c r="I535" t="s">
        <v>10261</v>
      </c>
      <c r="J535" t="s">
        <v>10262</v>
      </c>
      <c r="K535" t="s">
        <v>4866</v>
      </c>
      <c r="L535" t="s">
        <v>10271</v>
      </c>
      <c r="M535" t="s">
        <v>10272</v>
      </c>
    </row>
    <row r="536" spans="1:13">
      <c r="A536" s="163" t="s">
        <v>642</v>
      </c>
      <c r="B536" s="428" t="s">
        <v>10862</v>
      </c>
      <c r="C536" t="s">
        <v>9230</v>
      </c>
      <c r="D536">
        <v>1</v>
      </c>
      <c r="E536" t="s">
        <v>9231</v>
      </c>
      <c r="F536">
        <v>20261</v>
      </c>
      <c r="G536" t="s">
        <v>9325</v>
      </c>
      <c r="H536" t="s">
        <v>3209</v>
      </c>
      <c r="I536" t="s">
        <v>10261</v>
      </c>
      <c r="J536" t="s">
        <v>10262</v>
      </c>
      <c r="K536" t="s">
        <v>4866</v>
      </c>
      <c r="L536" t="s">
        <v>10914</v>
      </c>
      <c r="M536" t="s">
        <v>10915</v>
      </c>
    </row>
    <row r="537" spans="1:13">
      <c r="A537" s="330" t="s">
        <v>643</v>
      </c>
      <c r="B537" s="428" t="s">
        <v>10862</v>
      </c>
      <c r="C537" t="s">
        <v>9230</v>
      </c>
      <c r="D537">
        <v>1</v>
      </c>
      <c r="E537" t="s">
        <v>9231</v>
      </c>
      <c r="F537">
        <v>20261</v>
      </c>
      <c r="G537" t="s">
        <v>9325</v>
      </c>
      <c r="H537" t="s">
        <v>3209</v>
      </c>
      <c r="I537" t="s">
        <v>10261</v>
      </c>
      <c r="J537" t="s">
        <v>10262</v>
      </c>
      <c r="K537" t="s">
        <v>4866</v>
      </c>
      <c r="L537" t="s">
        <v>10273</v>
      </c>
      <c r="M537" t="s">
        <v>10274</v>
      </c>
    </row>
    <row r="538" spans="1:13">
      <c r="A538"/>
      <c r="B538" s="428" t="s">
        <v>10780</v>
      </c>
      <c r="C538" t="s">
        <v>9230</v>
      </c>
      <c r="D538">
        <v>1</v>
      </c>
      <c r="E538" t="s">
        <v>9231</v>
      </c>
      <c r="F538">
        <v>20261</v>
      </c>
      <c r="G538" t="s">
        <v>9325</v>
      </c>
      <c r="H538" t="s">
        <v>3209</v>
      </c>
      <c r="I538" t="s">
        <v>10261</v>
      </c>
      <c r="J538" t="s">
        <v>10262</v>
      </c>
      <c r="K538" t="s">
        <v>4866</v>
      </c>
      <c r="L538" t="s">
        <v>10273</v>
      </c>
      <c r="M538" t="s">
        <v>10274</v>
      </c>
    </row>
    <row r="539" spans="1:13">
      <c r="A539" s="163" t="s">
        <v>644</v>
      </c>
      <c r="B539" s="428" t="s">
        <v>10862</v>
      </c>
      <c r="C539" t="s">
        <v>9230</v>
      </c>
      <c r="D539">
        <v>1</v>
      </c>
      <c r="E539" t="s">
        <v>9231</v>
      </c>
      <c r="F539">
        <v>20261</v>
      </c>
      <c r="G539" t="s">
        <v>9325</v>
      </c>
      <c r="H539" t="s">
        <v>3209</v>
      </c>
      <c r="I539" t="s">
        <v>10261</v>
      </c>
      <c r="J539" t="s">
        <v>10262</v>
      </c>
      <c r="K539" t="s">
        <v>4866</v>
      </c>
      <c r="L539" t="s">
        <v>10273</v>
      </c>
      <c r="M539" t="s">
        <v>10274</v>
      </c>
    </row>
    <row r="540" spans="1:13">
      <c r="A540"/>
      <c r="B540" s="428" t="s">
        <v>10780</v>
      </c>
      <c r="C540" t="s">
        <v>9230</v>
      </c>
      <c r="D540">
        <v>1</v>
      </c>
      <c r="E540" t="s">
        <v>9231</v>
      </c>
      <c r="F540">
        <v>20261</v>
      </c>
      <c r="G540" t="s">
        <v>9325</v>
      </c>
      <c r="H540" t="s">
        <v>3209</v>
      </c>
      <c r="I540" t="s">
        <v>10261</v>
      </c>
      <c r="J540" t="s">
        <v>10262</v>
      </c>
      <c r="K540" t="s">
        <v>4866</v>
      </c>
      <c r="L540" t="s">
        <v>10275</v>
      </c>
      <c r="M540" t="s">
        <v>10270</v>
      </c>
    </row>
    <row r="541" spans="1:13">
      <c r="A541" s="163" t="s">
        <v>464</v>
      </c>
      <c r="B541" s="428" t="s">
        <v>10780</v>
      </c>
      <c r="C541" t="s">
        <v>9230</v>
      </c>
      <c r="D541">
        <v>1</v>
      </c>
      <c r="E541" t="s">
        <v>9231</v>
      </c>
      <c r="F541">
        <v>20261</v>
      </c>
      <c r="G541" t="s">
        <v>9325</v>
      </c>
      <c r="H541" t="s">
        <v>3209</v>
      </c>
      <c r="I541" t="s">
        <v>10261</v>
      </c>
      <c r="J541" t="s">
        <v>10276</v>
      </c>
      <c r="K541" t="s">
        <v>10277</v>
      </c>
      <c r="L541" t="s">
        <v>10278</v>
      </c>
      <c r="M541" t="s">
        <v>10279</v>
      </c>
    </row>
    <row r="542" spans="1:13">
      <c r="A542" s="163" t="s">
        <v>608</v>
      </c>
      <c r="B542" s="428" t="s">
        <v>10862</v>
      </c>
      <c r="C542" t="s">
        <v>9230</v>
      </c>
      <c r="D542">
        <v>1</v>
      </c>
      <c r="E542" t="s">
        <v>9231</v>
      </c>
      <c r="F542">
        <v>20261</v>
      </c>
      <c r="G542" t="s">
        <v>9325</v>
      </c>
      <c r="H542" t="s">
        <v>3209</v>
      </c>
      <c r="I542" t="s">
        <v>10261</v>
      </c>
      <c r="J542" t="s">
        <v>10276</v>
      </c>
      <c r="K542" t="s">
        <v>10277</v>
      </c>
      <c r="L542" t="s">
        <v>10278</v>
      </c>
      <c r="M542" t="s">
        <v>10279</v>
      </c>
    </row>
    <row r="543" spans="1:13">
      <c r="A543" s="163" t="s">
        <v>609</v>
      </c>
      <c r="B543" s="428" t="s">
        <v>10862</v>
      </c>
      <c r="C543" t="s">
        <v>9230</v>
      </c>
      <c r="D543">
        <v>1</v>
      </c>
      <c r="E543" t="s">
        <v>9231</v>
      </c>
      <c r="F543">
        <v>20261</v>
      </c>
      <c r="G543" t="s">
        <v>9325</v>
      </c>
      <c r="H543" t="s">
        <v>3209</v>
      </c>
      <c r="I543" t="s">
        <v>10261</v>
      </c>
      <c r="J543" t="s">
        <v>10276</v>
      </c>
      <c r="K543" t="s">
        <v>10277</v>
      </c>
      <c r="L543" t="s">
        <v>10916</v>
      </c>
      <c r="M543" t="s">
        <v>10917</v>
      </c>
    </row>
    <row r="544" spans="1:13">
      <c r="A544" s="163" t="s">
        <v>458</v>
      </c>
      <c r="B544" s="428" t="s">
        <v>10780</v>
      </c>
      <c r="C544" t="s">
        <v>9230</v>
      </c>
      <c r="D544">
        <v>1</v>
      </c>
      <c r="E544" t="s">
        <v>9231</v>
      </c>
      <c r="F544">
        <v>20261</v>
      </c>
      <c r="G544" t="s">
        <v>9325</v>
      </c>
      <c r="H544" t="s">
        <v>3209</v>
      </c>
      <c r="I544" t="s">
        <v>10261</v>
      </c>
      <c r="J544" t="s">
        <v>10276</v>
      </c>
      <c r="K544" t="s">
        <v>10277</v>
      </c>
      <c r="L544" t="s">
        <v>10280</v>
      </c>
      <c r="M544" t="s">
        <v>10281</v>
      </c>
    </row>
    <row r="545" spans="1:13">
      <c r="A545" s="163" t="s">
        <v>459</v>
      </c>
      <c r="B545" s="428" t="s">
        <v>10780</v>
      </c>
      <c r="C545" t="s">
        <v>9230</v>
      </c>
      <c r="D545">
        <v>1</v>
      </c>
      <c r="E545" t="s">
        <v>9231</v>
      </c>
      <c r="F545">
        <v>20261</v>
      </c>
      <c r="G545" t="s">
        <v>9325</v>
      </c>
      <c r="H545" t="s">
        <v>3209</v>
      </c>
      <c r="I545" t="s">
        <v>10261</v>
      </c>
      <c r="J545" t="s">
        <v>10276</v>
      </c>
      <c r="K545" t="s">
        <v>10277</v>
      </c>
      <c r="L545" t="s">
        <v>10282</v>
      </c>
      <c r="M545" t="s">
        <v>10283</v>
      </c>
    </row>
    <row r="546" spans="1:13">
      <c r="A546"/>
      <c r="B546" s="428" t="s">
        <v>10780</v>
      </c>
      <c r="C546" t="s">
        <v>9230</v>
      </c>
      <c r="D546">
        <v>1</v>
      </c>
      <c r="E546" t="s">
        <v>9231</v>
      </c>
      <c r="F546">
        <v>20261</v>
      </c>
      <c r="G546" t="s">
        <v>9325</v>
      </c>
      <c r="H546" t="s">
        <v>3209</v>
      </c>
      <c r="I546" t="s">
        <v>10261</v>
      </c>
      <c r="J546" t="s">
        <v>10284</v>
      </c>
      <c r="K546" t="s">
        <v>10285</v>
      </c>
      <c r="L546" t="s">
        <v>10286</v>
      </c>
      <c r="M546" t="s">
        <v>10287</v>
      </c>
    </row>
    <row r="547" spans="1:13">
      <c r="A547"/>
      <c r="B547" s="428" t="s">
        <v>10780</v>
      </c>
      <c r="C547" t="s">
        <v>9230</v>
      </c>
      <c r="D547">
        <v>1</v>
      </c>
      <c r="E547" t="s">
        <v>9231</v>
      </c>
      <c r="F547">
        <v>20261</v>
      </c>
      <c r="G547" t="s">
        <v>9325</v>
      </c>
      <c r="H547" t="s">
        <v>3209</v>
      </c>
      <c r="I547" t="s">
        <v>10261</v>
      </c>
      <c r="J547" t="s">
        <v>10284</v>
      </c>
      <c r="K547" t="s">
        <v>10285</v>
      </c>
      <c r="L547" t="s">
        <v>10288</v>
      </c>
      <c r="M547" t="s">
        <v>10289</v>
      </c>
    </row>
    <row r="548" spans="1:13" ht="17.25" thickBot="1">
      <c r="A548"/>
      <c r="B548" s="428" t="s">
        <v>10780</v>
      </c>
      <c r="C548" t="s">
        <v>9230</v>
      </c>
      <c r="D548">
        <v>1</v>
      </c>
      <c r="E548" t="s">
        <v>9231</v>
      </c>
      <c r="F548">
        <v>20262</v>
      </c>
      <c r="G548" t="s">
        <v>10112</v>
      </c>
      <c r="H548" t="s">
        <v>3209</v>
      </c>
      <c r="I548" t="s">
        <v>10261</v>
      </c>
      <c r="J548" t="s">
        <v>10290</v>
      </c>
      <c r="K548" t="s">
        <v>10291</v>
      </c>
      <c r="L548" t="s">
        <v>10292</v>
      </c>
      <c r="M548" t="s">
        <v>10293</v>
      </c>
    </row>
    <row r="549" spans="1:13">
      <c r="A549" s="162" t="s">
        <v>463</v>
      </c>
      <c r="B549" s="428" t="s">
        <v>10780</v>
      </c>
      <c r="C549" t="s">
        <v>9230</v>
      </c>
      <c r="D549">
        <v>1</v>
      </c>
      <c r="E549" t="s">
        <v>9231</v>
      </c>
      <c r="F549">
        <v>20261</v>
      </c>
      <c r="G549" t="s">
        <v>9325</v>
      </c>
      <c r="H549" t="s">
        <v>3209</v>
      </c>
      <c r="I549" t="s">
        <v>10261</v>
      </c>
      <c r="J549" t="s">
        <v>10290</v>
      </c>
      <c r="K549" t="s">
        <v>10294</v>
      </c>
      <c r="L549" t="s">
        <v>10295</v>
      </c>
      <c r="M549" t="s">
        <v>10296</v>
      </c>
    </row>
    <row r="550" spans="1:13">
      <c r="A550" s="163" t="s">
        <v>465</v>
      </c>
      <c r="B550" s="428" t="s">
        <v>10780</v>
      </c>
      <c r="C550" t="s">
        <v>9230</v>
      </c>
      <c r="D550">
        <v>1</v>
      </c>
      <c r="E550" t="s">
        <v>9231</v>
      </c>
      <c r="F550">
        <v>20261</v>
      </c>
      <c r="G550" t="s">
        <v>9325</v>
      </c>
      <c r="H550" t="s">
        <v>3209</v>
      </c>
      <c r="I550" t="s">
        <v>10261</v>
      </c>
      <c r="J550" t="s">
        <v>10290</v>
      </c>
      <c r="K550" t="s">
        <v>10294</v>
      </c>
      <c r="L550" t="s">
        <v>10297</v>
      </c>
      <c r="M550" t="s">
        <v>10298</v>
      </c>
    </row>
    <row r="551" spans="1:13">
      <c r="A551"/>
      <c r="B551" s="428" t="s">
        <v>10780</v>
      </c>
      <c r="C551" t="s">
        <v>9230</v>
      </c>
      <c r="D551">
        <v>1</v>
      </c>
      <c r="E551" t="s">
        <v>9231</v>
      </c>
      <c r="F551">
        <v>20261</v>
      </c>
      <c r="G551" t="s">
        <v>9325</v>
      </c>
      <c r="H551" t="s">
        <v>3209</v>
      </c>
      <c r="I551" t="s">
        <v>10261</v>
      </c>
      <c r="J551" t="s">
        <v>10299</v>
      </c>
      <c r="K551" t="s">
        <v>5070</v>
      </c>
      <c r="L551" t="s">
        <v>10300</v>
      </c>
      <c r="M551" t="s">
        <v>10301</v>
      </c>
    </row>
    <row r="552" spans="1:13">
      <c r="A552"/>
      <c r="B552" s="428" t="s">
        <v>10780</v>
      </c>
      <c r="C552" t="s">
        <v>9230</v>
      </c>
      <c r="D552">
        <v>1</v>
      </c>
      <c r="E552" t="s">
        <v>9231</v>
      </c>
      <c r="F552">
        <v>20261</v>
      </c>
      <c r="G552" t="s">
        <v>9325</v>
      </c>
      <c r="H552" t="s">
        <v>3209</v>
      </c>
      <c r="I552" t="s">
        <v>10261</v>
      </c>
      <c r="J552" t="s">
        <v>10299</v>
      </c>
      <c r="K552" t="s">
        <v>5070</v>
      </c>
      <c r="L552" t="s">
        <v>10302</v>
      </c>
      <c r="M552" t="s">
        <v>10303</v>
      </c>
    </row>
    <row r="553" spans="1:13">
      <c r="A553"/>
      <c r="B553" s="428" t="s">
        <v>10780</v>
      </c>
      <c r="C553" t="s">
        <v>9230</v>
      </c>
      <c r="D553">
        <v>1</v>
      </c>
      <c r="E553" t="s">
        <v>9231</v>
      </c>
      <c r="F553">
        <v>20261</v>
      </c>
      <c r="G553" t="s">
        <v>9325</v>
      </c>
      <c r="H553" t="s">
        <v>3209</v>
      </c>
      <c r="I553" t="s">
        <v>10261</v>
      </c>
      <c r="J553" t="s">
        <v>10299</v>
      </c>
      <c r="K553" t="s">
        <v>5070</v>
      </c>
      <c r="L553" t="s">
        <v>10304</v>
      </c>
      <c r="M553" t="s">
        <v>10305</v>
      </c>
    </row>
    <row r="554" spans="1:13">
      <c r="A554"/>
      <c r="B554" s="428" t="s">
        <v>10780</v>
      </c>
      <c r="C554" t="s">
        <v>9230</v>
      </c>
      <c r="D554">
        <v>1</v>
      </c>
      <c r="E554" t="s">
        <v>9231</v>
      </c>
      <c r="F554">
        <v>20261</v>
      </c>
      <c r="G554" t="s">
        <v>9325</v>
      </c>
      <c r="H554" t="s">
        <v>3209</v>
      </c>
      <c r="I554" t="s">
        <v>10261</v>
      </c>
      <c r="J554" t="s">
        <v>10299</v>
      </c>
      <c r="K554" t="s">
        <v>5070</v>
      </c>
      <c r="L554" t="s">
        <v>10306</v>
      </c>
      <c r="M554" t="s">
        <v>10307</v>
      </c>
    </row>
    <row r="555" spans="1:13">
      <c r="A555"/>
      <c r="B555" s="428" t="s">
        <v>10780</v>
      </c>
      <c r="C555" t="s">
        <v>9230</v>
      </c>
      <c r="D555">
        <v>1</v>
      </c>
      <c r="E555" t="s">
        <v>9231</v>
      </c>
      <c r="F555">
        <v>20261</v>
      </c>
      <c r="G555" t="s">
        <v>9325</v>
      </c>
      <c r="H555" t="s">
        <v>3209</v>
      </c>
      <c r="I555" t="s">
        <v>10261</v>
      </c>
      <c r="J555" t="s">
        <v>10299</v>
      </c>
      <c r="K555" t="s">
        <v>5070</v>
      </c>
      <c r="L555" t="s">
        <v>10308</v>
      </c>
      <c r="M555" t="s">
        <v>10309</v>
      </c>
    </row>
    <row r="556" spans="1:13">
      <c r="A556"/>
      <c r="B556" s="428" t="s">
        <v>10780</v>
      </c>
      <c r="C556" t="s">
        <v>9230</v>
      </c>
      <c r="D556">
        <v>1</v>
      </c>
      <c r="E556" t="s">
        <v>9231</v>
      </c>
      <c r="F556">
        <v>20261</v>
      </c>
      <c r="G556" t="s">
        <v>9325</v>
      </c>
      <c r="H556" t="s">
        <v>3209</v>
      </c>
      <c r="I556" t="s">
        <v>10261</v>
      </c>
      <c r="J556" t="s">
        <v>10299</v>
      </c>
      <c r="K556" t="s">
        <v>5070</v>
      </c>
      <c r="L556" t="s">
        <v>10310</v>
      </c>
      <c r="M556" t="s">
        <v>10311</v>
      </c>
    </row>
    <row r="557" spans="1:13">
      <c r="A557"/>
      <c r="B557" s="428" t="s">
        <v>10780</v>
      </c>
      <c r="C557" t="s">
        <v>9230</v>
      </c>
      <c r="D557">
        <v>1</v>
      </c>
      <c r="E557" t="s">
        <v>9231</v>
      </c>
      <c r="F557">
        <v>20261</v>
      </c>
      <c r="G557" t="s">
        <v>9325</v>
      </c>
      <c r="H557" t="s">
        <v>3209</v>
      </c>
      <c r="I557" t="s">
        <v>10261</v>
      </c>
      <c r="J557" t="s">
        <v>10299</v>
      </c>
      <c r="K557" t="s">
        <v>5070</v>
      </c>
      <c r="L557" t="s">
        <v>10312</v>
      </c>
      <c r="M557" t="s">
        <v>10313</v>
      </c>
    </row>
    <row r="558" spans="1:13">
      <c r="A558" s="163" t="s">
        <v>604</v>
      </c>
      <c r="B558" s="428" t="s">
        <v>10862</v>
      </c>
      <c r="C558" t="s">
        <v>9230</v>
      </c>
      <c r="D558">
        <v>1</v>
      </c>
      <c r="E558" t="s">
        <v>9231</v>
      </c>
      <c r="F558">
        <v>20262</v>
      </c>
      <c r="G558" t="s">
        <v>10112</v>
      </c>
      <c r="H558" t="s">
        <v>3209</v>
      </c>
      <c r="I558" t="s">
        <v>10261</v>
      </c>
      <c r="J558" t="s">
        <v>10290</v>
      </c>
      <c r="K558" t="s">
        <v>10291</v>
      </c>
      <c r="L558" t="s">
        <v>10292</v>
      </c>
      <c r="M558" t="s">
        <v>10293</v>
      </c>
    </row>
    <row r="559" spans="1:13">
      <c r="A559" s="163" t="s">
        <v>605</v>
      </c>
      <c r="B559" s="428" t="s">
        <v>10862</v>
      </c>
      <c r="C559" t="s">
        <v>9230</v>
      </c>
      <c r="D559">
        <v>1</v>
      </c>
      <c r="E559" t="s">
        <v>9231</v>
      </c>
      <c r="F559">
        <v>20262</v>
      </c>
      <c r="G559" t="s">
        <v>10112</v>
      </c>
      <c r="H559" t="s">
        <v>3209</v>
      </c>
      <c r="I559" t="s">
        <v>10261</v>
      </c>
      <c r="J559" t="s">
        <v>10290</v>
      </c>
      <c r="K559" t="s">
        <v>10291</v>
      </c>
      <c r="L559" t="s">
        <v>10292</v>
      </c>
      <c r="M559" t="s">
        <v>10293</v>
      </c>
    </row>
    <row r="560" spans="1:13">
      <c r="A560" s="163" t="s">
        <v>606</v>
      </c>
      <c r="B560" s="428" t="s">
        <v>10862</v>
      </c>
      <c r="C560" t="s">
        <v>9230</v>
      </c>
      <c r="D560">
        <v>1</v>
      </c>
      <c r="E560" t="s">
        <v>9231</v>
      </c>
      <c r="F560">
        <v>20262</v>
      </c>
      <c r="G560" t="s">
        <v>10112</v>
      </c>
      <c r="H560" t="s">
        <v>3209</v>
      </c>
      <c r="I560" t="s">
        <v>10261</v>
      </c>
      <c r="J560" t="s">
        <v>10290</v>
      </c>
      <c r="K560" t="s">
        <v>10291</v>
      </c>
      <c r="L560" t="s">
        <v>10292</v>
      </c>
      <c r="M560" t="s">
        <v>10293</v>
      </c>
    </row>
    <row r="561" spans="1:13">
      <c r="A561" s="163" t="s">
        <v>648</v>
      </c>
      <c r="B561" s="428" t="s">
        <v>10862</v>
      </c>
      <c r="C561" t="s">
        <v>9230</v>
      </c>
      <c r="D561">
        <v>1</v>
      </c>
      <c r="E561" t="s">
        <v>9231</v>
      </c>
      <c r="F561">
        <v>20261</v>
      </c>
      <c r="G561" t="s">
        <v>9325</v>
      </c>
      <c r="H561" t="s">
        <v>3209</v>
      </c>
      <c r="I561" t="s">
        <v>10261</v>
      </c>
      <c r="J561" t="s">
        <v>10314</v>
      </c>
      <c r="K561" t="s">
        <v>10315</v>
      </c>
      <c r="L561" t="s">
        <v>10316</v>
      </c>
      <c r="M561" t="s">
        <v>10317</v>
      </c>
    </row>
    <row r="562" spans="1:13">
      <c r="A562" s="163" t="s">
        <v>647</v>
      </c>
      <c r="B562" s="428" t="s">
        <v>10780</v>
      </c>
      <c r="C562" t="s">
        <v>9230</v>
      </c>
      <c r="D562">
        <v>1</v>
      </c>
      <c r="E562" t="s">
        <v>9231</v>
      </c>
      <c r="F562">
        <v>20261</v>
      </c>
      <c r="G562" t="s">
        <v>9325</v>
      </c>
      <c r="H562" t="s">
        <v>3209</v>
      </c>
      <c r="I562" t="s">
        <v>10261</v>
      </c>
      <c r="J562" t="s">
        <v>10314</v>
      </c>
      <c r="K562" t="s">
        <v>10315</v>
      </c>
      <c r="L562" t="s">
        <v>10316</v>
      </c>
      <c r="M562" t="s">
        <v>10317</v>
      </c>
    </row>
    <row r="563" spans="1:13">
      <c r="A563" s="163" t="s">
        <v>646</v>
      </c>
      <c r="B563" s="428" t="s">
        <v>10780</v>
      </c>
      <c r="C563" t="s">
        <v>9230</v>
      </c>
      <c r="D563">
        <v>1</v>
      </c>
      <c r="E563" t="s">
        <v>9231</v>
      </c>
      <c r="F563">
        <v>20261</v>
      </c>
      <c r="G563" t="s">
        <v>9325</v>
      </c>
      <c r="H563" t="s">
        <v>3209</v>
      </c>
      <c r="I563" t="s">
        <v>10261</v>
      </c>
      <c r="J563" t="s">
        <v>10314</v>
      </c>
      <c r="K563" t="s">
        <v>10315</v>
      </c>
      <c r="L563" t="s">
        <v>10318</v>
      </c>
      <c r="M563" t="s">
        <v>10319</v>
      </c>
    </row>
    <row r="564" spans="1:13">
      <c r="A564" s="163" t="s">
        <v>649</v>
      </c>
      <c r="B564" s="428" t="s">
        <v>10780</v>
      </c>
      <c r="C564" t="s">
        <v>9230</v>
      </c>
      <c r="D564">
        <v>1</v>
      </c>
      <c r="E564" t="s">
        <v>9231</v>
      </c>
      <c r="F564">
        <v>20261</v>
      </c>
      <c r="G564" t="s">
        <v>9325</v>
      </c>
      <c r="H564" t="s">
        <v>3209</v>
      </c>
      <c r="I564" t="s">
        <v>10261</v>
      </c>
      <c r="J564" t="s">
        <v>10314</v>
      </c>
      <c r="K564" t="s">
        <v>10315</v>
      </c>
      <c r="L564" t="s">
        <v>10320</v>
      </c>
      <c r="M564" t="s">
        <v>10321</v>
      </c>
    </row>
    <row r="565" spans="1:13">
      <c r="A565" s="163" t="s">
        <v>466</v>
      </c>
      <c r="B565" s="428" t="s">
        <v>10780</v>
      </c>
      <c r="C565" t="s">
        <v>9230</v>
      </c>
      <c r="D565">
        <v>1</v>
      </c>
      <c r="E565" t="s">
        <v>9231</v>
      </c>
      <c r="F565">
        <v>20261</v>
      </c>
      <c r="G565" t="s">
        <v>9325</v>
      </c>
      <c r="H565" t="s">
        <v>3209</v>
      </c>
      <c r="I565" t="s">
        <v>10261</v>
      </c>
      <c r="J565" t="s">
        <v>10322</v>
      </c>
      <c r="K565" t="s">
        <v>10323</v>
      </c>
      <c r="L565" t="s">
        <v>10324</v>
      </c>
      <c r="M565" t="s">
        <v>10325</v>
      </c>
    </row>
    <row r="566" spans="1:13">
      <c r="A566" s="163" t="s">
        <v>645</v>
      </c>
      <c r="B566" s="428" t="s">
        <v>10862</v>
      </c>
      <c r="C566" t="s">
        <v>9230</v>
      </c>
      <c r="D566">
        <v>1</v>
      </c>
      <c r="E566" t="s">
        <v>9231</v>
      </c>
      <c r="F566">
        <v>20261</v>
      </c>
      <c r="G566" t="s">
        <v>9325</v>
      </c>
      <c r="H566" t="s">
        <v>3209</v>
      </c>
      <c r="I566" t="s">
        <v>10261</v>
      </c>
      <c r="J566" t="s">
        <v>10322</v>
      </c>
      <c r="K566" t="s">
        <v>10323</v>
      </c>
      <c r="L566" t="s">
        <v>10324</v>
      </c>
      <c r="M566" t="s">
        <v>10325</v>
      </c>
    </row>
    <row r="567" spans="1:13">
      <c r="A567" s="163" t="s">
        <v>467</v>
      </c>
      <c r="B567" s="428" t="s">
        <v>10862</v>
      </c>
      <c r="C567" t="s">
        <v>9230</v>
      </c>
      <c r="D567">
        <v>1</v>
      </c>
      <c r="E567" t="s">
        <v>9231</v>
      </c>
      <c r="F567">
        <v>20261</v>
      </c>
      <c r="G567" t="s">
        <v>9325</v>
      </c>
      <c r="H567" t="s">
        <v>3209</v>
      </c>
      <c r="I567" t="s">
        <v>10261</v>
      </c>
      <c r="J567" t="s">
        <v>10322</v>
      </c>
      <c r="K567" t="s">
        <v>10323</v>
      </c>
      <c r="L567" t="s">
        <v>10326</v>
      </c>
      <c r="M567" t="s">
        <v>10327</v>
      </c>
    </row>
    <row r="568" spans="1:13">
      <c r="A568" s="163" t="s">
        <v>468</v>
      </c>
      <c r="B568" s="428" t="s">
        <v>10780</v>
      </c>
      <c r="C568" t="s">
        <v>9230</v>
      </c>
      <c r="D568">
        <v>1</v>
      </c>
      <c r="E568" t="s">
        <v>9231</v>
      </c>
      <c r="F568">
        <v>20261</v>
      </c>
      <c r="G568" t="s">
        <v>9325</v>
      </c>
      <c r="H568" t="s">
        <v>3209</v>
      </c>
      <c r="I568" t="s">
        <v>10261</v>
      </c>
      <c r="J568" t="s">
        <v>10322</v>
      </c>
      <c r="K568" t="s">
        <v>10323</v>
      </c>
      <c r="L568" t="s">
        <v>10326</v>
      </c>
      <c r="M568" t="s">
        <v>10327</v>
      </c>
    </row>
    <row r="569" spans="1:13">
      <c r="A569" s="158" t="s">
        <v>9167</v>
      </c>
      <c r="B569" s="428" t="s">
        <v>10780</v>
      </c>
      <c r="C569" t="s">
        <v>9230</v>
      </c>
      <c r="D569">
        <v>1</v>
      </c>
      <c r="E569" t="s">
        <v>9231</v>
      </c>
      <c r="F569">
        <v>20158</v>
      </c>
      <c r="G569" t="s">
        <v>9255</v>
      </c>
      <c r="H569" t="s">
        <v>10328</v>
      </c>
      <c r="I569" t="s">
        <v>72</v>
      </c>
      <c r="J569" t="s">
        <v>10329</v>
      </c>
      <c r="K569" t="s">
        <v>3256</v>
      </c>
      <c r="L569" t="s">
        <v>10330</v>
      </c>
      <c r="M569" t="s">
        <v>10331</v>
      </c>
    </row>
    <row r="570" spans="1:13">
      <c r="A570" s="158" t="s">
        <v>480</v>
      </c>
      <c r="B570" s="428" t="s">
        <v>10780</v>
      </c>
      <c r="C570" t="s">
        <v>9230</v>
      </c>
      <c r="D570">
        <v>1</v>
      </c>
      <c r="E570" t="s">
        <v>9231</v>
      </c>
      <c r="F570">
        <v>20158</v>
      </c>
      <c r="G570" t="s">
        <v>9255</v>
      </c>
      <c r="H570" t="s">
        <v>10328</v>
      </c>
      <c r="I570" t="s">
        <v>72</v>
      </c>
      <c r="J570" t="s">
        <v>10329</v>
      </c>
      <c r="K570" t="s">
        <v>3256</v>
      </c>
      <c r="L570" t="s">
        <v>10332</v>
      </c>
      <c r="M570" t="s">
        <v>10333</v>
      </c>
    </row>
    <row r="571" spans="1:13">
      <c r="A571" s="158" t="s">
        <v>482</v>
      </c>
      <c r="B571" s="428" t="s">
        <v>10780</v>
      </c>
      <c r="C571" t="s">
        <v>9230</v>
      </c>
      <c r="D571">
        <v>1</v>
      </c>
      <c r="E571" t="s">
        <v>9231</v>
      </c>
      <c r="F571">
        <v>20158</v>
      </c>
      <c r="G571" t="s">
        <v>9255</v>
      </c>
      <c r="H571" t="s">
        <v>10328</v>
      </c>
      <c r="I571" t="s">
        <v>72</v>
      </c>
      <c r="J571" t="s">
        <v>10329</v>
      </c>
      <c r="K571" t="s">
        <v>3256</v>
      </c>
      <c r="L571" t="s">
        <v>10334</v>
      </c>
      <c r="M571" t="s">
        <v>10335</v>
      </c>
    </row>
    <row r="572" spans="1:13">
      <c r="A572" s="158" t="s">
        <v>9168</v>
      </c>
      <c r="B572" s="428" t="s">
        <v>10862</v>
      </c>
      <c r="C572" t="s">
        <v>9230</v>
      </c>
      <c r="D572">
        <v>1</v>
      </c>
      <c r="E572" t="s">
        <v>9231</v>
      </c>
      <c r="F572">
        <v>20158</v>
      </c>
      <c r="G572" t="s">
        <v>9255</v>
      </c>
      <c r="H572" t="s">
        <v>10328</v>
      </c>
      <c r="I572" t="s">
        <v>72</v>
      </c>
      <c r="J572" t="s">
        <v>10329</v>
      </c>
      <c r="K572" t="s">
        <v>3256</v>
      </c>
      <c r="L572" t="s">
        <v>10918</v>
      </c>
      <c r="M572" t="s">
        <v>10919</v>
      </c>
    </row>
    <row r="573" spans="1:13">
      <c r="A573" s="158" t="s">
        <v>9169</v>
      </c>
      <c r="B573" s="428" t="s">
        <v>10862</v>
      </c>
      <c r="I573" t="s">
        <v>72</v>
      </c>
      <c r="M573" t="s">
        <v>10880</v>
      </c>
    </row>
    <row r="574" spans="1:13">
      <c r="A574" s="158" t="s">
        <v>322</v>
      </c>
      <c r="B574" s="428" t="s">
        <v>10862</v>
      </c>
      <c r="I574" t="s">
        <v>72</v>
      </c>
      <c r="M574" t="s">
        <v>10880</v>
      </c>
    </row>
    <row r="575" spans="1:13">
      <c r="A575" s="158" t="s">
        <v>323</v>
      </c>
      <c r="B575" s="428" t="s">
        <v>10862</v>
      </c>
      <c r="I575" t="s">
        <v>72</v>
      </c>
      <c r="M575" t="s">
        <v>10880</v>
      </c>
    </row>
    <row r="576" spans="1:13">
      <c r="A576"/>
      <c r="B576" s="428" t="s">
        <v>10780</v>
      </c>
      <c r="C576" t="s">
        <v>9230</v>
      </c>
      <c r="D576">
        <v>1</v>
      </c>
      <c r="E576" t="s">
        <v>9231</v>
      </c>
      <c r="F576">
        <v>20159</v>
      </c>
      <c r="G576" t="s">
        <v>9279</v>
      </c>
      <c r="H576" t="s">
        <v>10328</v>
      </c>
      <c r="I576" t="s">
        <v>72</v>
      </c>
      <c r="J576" t="s">
        <v>10336</v>
      </c>
      <c r="K576" t="s">
        <v>4858</v>
      </c>
      <c r="L576" t="s">
        <v>10337</v>
      </c>
      <c r="M576">
        <v>500</v>
      </c>
    </row>
    <row r="577" spans="1:13">
      <c r="A577" s="158" t="s">
        <v>324</v>
      </c>
      <c r="B577" s="428" t="s">
        <v>10862</v>
      </c>
      <c r="C577" t="s">
        <v>9230</v>
      </c>
      <c r="D577">
        <v>1</v>
      </c>
      <c r="E577" t="s">
        <v>9231</v>
      </c>
      <c r="F577">
        <v>20159</v>
      </c>
      <c r="G577" t="s">
        <v>9279</v>
      </c>
      <c r="H577" t="s">
        <v>10328</v>
      </c>
      <c r="I577" t="s">
        <v>72</v>
      </c>
      <c r="J577" t="s">
        <v>10336</v>
      </c>
      <c r="K577" t="s">
        <v>4858</v>
      </c>
      <c r="L577" t="s">
        <v>10920</v>
      </c>
      <c r="M577" t="s">
        <v>10362</v>
      </c>
    </row>
    <row r="578" spans="1:13">
      <c r="A578" s="158" t="s">
        <v>483</v>
      </c>
      <c r="B578" s="428" t="s">
        <v>10862</v>
      </c>
      <c r="C578" t="s">
        <v>9230</v>
      </c>
      <c r="D578">
        <v>1</v>
      </c>
      <c r="E578" t="s">
        <v>9231</v>
      </c>
      <c r="F578">
        <v>20159</v>
      </c>
      <c r="G578" t="s">
        <v>9279</v>
      </c>
      <c r="H578" t="s">
        <v>10328</v>
      </c>
      <c r="I578" t="s">
        <v>72</v>
      </c>
      <c r="J578" t="s">
        <v>10336</v>
      </c>
      <c r="K578" t="s">
        <v>4858</v>
      </c>
      <c r="L578" t="s">
        <v>10920</v>
      </c>
      <c r="M578" t="s">
        <v>10362</v>
      </c>
    </row>
    <row r="579" spans="1:13">
      <c r="A579" s="158" t="s">
        <v>9174</v>
      </c>
      <c r="B579" s="428" t="s">
        <v>10862</v>
      </c>
      <c r="C579" t="s">
        <v>9230</v>
      </c>
      <c r="D579">
        <v>1</v>
      </c>
      <c r="E579" t="s">
        <v>9231</v>
      </c>
      <c r="F579">
        <v>20159</v>
      </c>
      <c r="G579" t="s">
        <v>9279</v>
      </c>
      <c r="H579" t="s">
        <v>10328</v>
      </c>
      <c r="I579" t="s">
        <v>72</v>
      </c>
      <c r="J579" t="s">
        <v>10336</v>
      </c>
      <c r="K579" t="s">
        <v>4858</v>
      </c>
      <c r="L579" t="s">
        <v>10920</v>
      </c>
      <c r="M579" t="s">
        <v>10362</v>
      </c>
    </row>
    <row r="580" spans="1:13">
      <c r="A580"/>
      <c r="B580" s="428" t="s">
        <v>10780</v>
      </c>
      <c r="C580" t="s">
        <v>9230</v>
      </c>
      <c r="D580">
        <v>1</v>
      </c>
      <c r="E580" t="s">
        <v>9231</v>
      </c>
      <c r="F580">
        <v>20159</v>
      </c>
      <c r="G580" t="s">
        <v>9279</v>
      </c>
      <c r="H580" t="s">
        <v>10328</v>
      </c>
      <c r="I580" t="s">
        <v>72</v>
      </c>
      <c r="J580" t="s">
        <v>10338</v>
      </c>
      <c r="K580" t="s">
        <v>3641</v>
      </c>
      <c r="L580" t="s">
        <v>10339</v>
      </c>
      <c r="M580" t="s">
        <v>10340</v>
      </c>
    </row>
    <row r="581" spans="1:13">
      <c r="A581"/>
      <c r="B581" s="428" t="s">
        <v>10780</v>
      </c>
      <c r="C581" t="s">
        <v>9230</v>
      </c>
      <c r="D581">
        <v>1</v>
      </c>
      <c r="E581" t="s">
        <v>9231</v>
      </c>
      <c r="F581">
        <v>20159</v>
      </c>
      <c r="G581" t="s">
        <v>9279</v>
      </c>
      <c r="H581" t="s">
        <v>10328</v>
      </c>
      <c r="I581" t="s">
        <v>72</v>
      </c>
      <c r="J581" t="s">
        <v>10338</v>
      </c>
      <c r="K581" t="s">
        <v>3641</v>
      </c>
      <c r="L581" t="s">
        <v>10341</v>
      </c>
      <c r="M581" t="s">
        <v>10342</v>
      </c>
    </row>
    <row r="582" spans="1:13">
      <c r="A582"/>
      <c r="B582" s="428" t="s">
        <v>10780</v>
      </c>
      <c r="C582" t="s">
        <v>9230</v>
      </c>
      <c r="D582">
        <v>1</v>
      </c>
      <c r="E582" t="s">
        <v>9231</v>
      </c>
      <c r="F582">
        <v>20159</v>
      </c>
      <c r="G582" t="s">
        <v>9279</v>
      </c>
      <c r="H582" t="s">
        <v>10328</v>
      </c>
      <c r="I582" t="s">
        <v>72</v>
      </c>
      <c r="J582" t="s">
        <v>10338</v>
      </c>
      <c r="K582" t="s">
        <v>3641</v>
      </c>
      <c r="L582" t="s">
        <v>10343</v>
      </c>
      <c r="M582" t="s">
        <v>10344</v>
      </c>
    </row>
    <row r="583" spans="1:13">
      <c r="A583"/>
      <c r="B583" s="428" t="s">
        <v>10780</v>
      </c>
      <c r="C583" t="s">
        <v>9230</v>
      </c>
      <c r="D583">
        <v>1</v>
      </c>
      <c r="E583" t="s">
        <v>9231</v>
      </c>
      <c r="F583">
        <v>20261</v>
      </c>
      <c r="G583" t="s">
        <v>9325</v>
      </c>
      <c r="H583" t="s">
        <v>10328</v>
      </c>
      <c r="I583" t="s">
        <v>72</v>
      </c>
      <c r="J583" t="s">
        <v>10345</v>
      </c>
      <c r="K583" t="s">
        <v>3357</v>
      </c>
      <c r="L583" t="s">
        <v>10346</v>
      </c>
      <c r="M583" t="s">
        <v>10331</v>
      </c>
    </row>
    <row r="584" spans="1:13">
      <c r="A584" s="158" t="s">
        <v>9173</v>
      </c>
      <c r="B584" s="428" t="s">
        <v>10780</v>
      </c>
      <c r="C584" t="s">
        <v>9230</v>
      </c>
      <c r="D584">
        <v>1</v>
      </c>
      <c r="E584" t="s">
        <v>9231</v>
      </c>
      <c r="F584">
        <v>20261</v>
      </c>
      <c r="G584" t="s">
        <v>9325</v>
      </c>
      <c r="H584" t="s">
        <v>10328</v>
      </c>
      <c r="I584" t="s">
        <v>72</v>
      </c>
      <c r="J584" t="s">
        <v>10345</v>
      </c>
      <c r="K584" t="s">
        <v>3357</v>
      </c>
      <c r="L584" t="s">
        <v>10347</v>
      </c>
      <c r="M584" t="s">
        <v>10348</v>
      </c>
    </row>
    <row r="585" spans="1:13">
      <c r="A585" s="158" t="s">
        <v>9170</v>
      </c>
      <c r="B585" s="428" t="s">
        <v>10780</v>
      </c>
      <c r="C585" t="s">
        <v>9230</v>
      </c>
      <c r="D585">
        <v>1</v>
      </c>
      <c r="E585" t="s">
        <v>9231</v>
      </c>
      <c r="F585">
        <v>20261</v>
      </c>
      <c r="G585" t="s">
        <v>9325</v>
      </c>
      <c r="H585" t="s">
        <v>10328</v>
      </c>
      <c r="I585" t="s">
        <v>72</v>
      </c>
      <c r="J585" t="s">
        <v>10345</v>
      </c>
      <c r="K585" t="s">
        <v>3357</v>
      </c>
      <c r="L585" t="s">
        <v>10349</v>
      </c>
      <c r="M585" t="s">
        <v>10350</v>
      </c>
    </row>
    <row r="586" spans="1:13">
      <c r="A586" s="158" t="s">
        <v>9172</v>
      </c>
      <c r="B586" s="428" t="s">
        <v>10780</v>
      </c>
      <c r="C586" t="s">
        <v>9230</v>
      </c>
      <c r="D586">
        <v>1</v>
      </c>
      <c r="E586" t="s">
        <v>9231</v>
      </c>
      <c r="F586">
        <v>20261</v>
      </c>
      <c r="G586" t="s">
        <v>9325</v>
      </c>
      <c r="H586" t="s">
        <v>10328</v>
      </c>
      <c r="I586" t="s">
        <v>72</v>
      </c>
      <c r="J586" t="s">
        <v>10345</v>
      </c>
      <c r="K586" t="s">
        <v>3357</v>
      </c>
      <c r="L586" t="s">
        <v>10351</v>
      </c>
      <c r="M586" t="s">
        <v>10352</v>
      </c>
    </row>
    <row r="587" spans="1:13">
      <c r="A587" s="158" t="s">
        <v>9171</v>
      </c>
      <c r="B587" s="428" t="s">
        <v>10780</v>
      </c>
      <c r="C587" t="s">
        <v>9230</v>
      </c>
      <c r="D587">
        <v>1</v>
      </c>
      <c r="E587" t="s">
        <v>9231</v>
      </c>
      <c r="F587">
        <v>20261</v>
      </c>
      <c r="G587" t="s">
        <v>9325</v>
      </c>
      <c r="H587" t="s">
        <v>10328</v>
      </c>
      <c r="I587" t="s">
        <v>72</v>
      </c>
      <c r="J587" t="s">
        <v>10345</v>
      </c>
      <c r="K587" t="s">
        <v>3357</v>
      </c>
      <c r="L587" t="s">
        <v>10353</v>
      </c>
      <c r="M587" t="s">
        <v>10354</v>
      </c>
    </row>
    <row r="588" spans="1:13">
      <c r="A588"/>
      <c r="B588" s="428" t="s">
        <v>10780</v>
      </c>
      <c r="C588" t="s">
        <v>9230</v>
      </c>
      <c r="D588">
        <v>1</v>
      </c>
      <c r="E588" t="s">
        <v>9231</v>
      </c>
      <c r="F588">
        <v>20261</v>
      </c>
      <c r="G588" t="s">
        <v>9325</v>
      </c>
      <c r="H588" t="s">
        <v>10328</v>
      </c>
      <c r="I588" t="s">
        <v>72</v>
      </c>
      <c r="J588" t="s">
        <v>10355</v>
      </c>
      <c r="K588" t="s">
        <v>10356</v>
      </c>
      <c r="L588" t="s">
        <v>10357</v>
      </c>
      <c r="M588" t="s">
        <v>10358</v>
      </c>
    </row>
    <row r="589" spans="1:13">
      <c r="A589"/>
      <c r="B589" s="428" t="s">
        <v>10780</v>
      </c>
      <c r="C589" t="s">
        <v>9230</v>
      </c>
      <c r="D589">
        <v>1</v>
      </c>
      <c r="E589" t="s">
        <v>9231</v>
      </c>
      <c r="F589">
        <v>20261</v>
      </c>
      <c r="G589" t="s">
        <v>9325</v>
      </c>
      <c r="H589" t="s">
        <v>10328</v>
      </c>
      <c r="I589" t="s">
        <v>72</v>
      </c>
      <c r="J589" t="s">
        <v>10355</v>
      </c>
      <c r="K589" t="s">
        <v>10356</v>
      </c>
      <c r="L589" t="s">
        <v>10359</v>
      </c>
      <c r="M589" t="s">
        <v>10360</v>
      </c>
    </row>
    <row r="590" spans="1:13">
      <c r="A590"/>
      <c r="B590" s="428" t="s">
        <v>10780</v>
      </c>
      <c r="C590" t="s">
        <v>9230</v>
      </c>
      <c r="D590">
        <v>1</v>
      </c>
      <c r="E590" t="s">
        <v>9231</v>
      </c>
      <c r="F590">
        <v>20261</v>
      </c>
      <c r="G590" t="s">
        <v>9325</v>
      </c>
      <c r="H590" t="s">
        <v>10328</v>
      </c>
      <c r="I590" t="s">
        <v>72</v>
      </c>
      <c r="J590" t="s">
        <v>10355</v>
      </c>
      <c r="K590" t="s">
        <v>10356</v>
      </c>
      <c r="L590" t="s">
        <v>10361</v>
      </c>
      <c r="M590" t="s">
        <v>10362</v>
      </c>
    </row>
    <row r="591" spans="1:13">
      <c r="A591"/>
      <c r="B591" s="428" t="s">
        <v>10780</v>
      </c>
      <c r="C591" t="s">
        <v>9230</v>
      </c>
      <c r="D591">
        <v>1</v>
      </c>
      <c r="E591" t="s">
        <v>9231</v>
      </c>
      <c r="F591">
        <v>20261</v>
      </c>
      <c r="G591" t="s">
        <v>9325</v>
      </c>
      <c r="H591" t="s">
        <v>10328</v>
      </c>
      <c r="I591" t="s">
        <v>72</v>
      </c>
      <c r="J591" t="s">
        <v>10355</v>
      </c>
      <c r="K591" t="s">
        <v>10356</v>
      </c>
      <c r="L591" t="s">
        <v>10363</v>
      </c>
      <c r="M591" t="s">
        <v>10364</v>
      </c>
    </row>
    <row r="592" spans="1:13">
      <c r="A592" s="167" t="s">
        <v>481</v>
      </c>
      <c r="B592" s="428" t="s">
        <v>10862</v>
      </c>
      <c r="C592" t="s">
        <v>9230</v>
      </c>
      <c r="D592">
        <v>1</v>
      </c>
      <c r="E592" t="s">
        <v>9231</v>
      </c>
      <c r="F592">
        <v>20158</v>
      </c>
      <c r="G592" t="s">
        <v>9255</v>
      </c>
      <c r="H592" t="s">
        <v>10328</v>
      </c>
      <c r="I592" t="s">
        <v>72</v>
      </c>
      <c r="J592" t="s">
        <v>10365</v>
      </c>
      <c r="K592" t="s">
        <v>10366</v>
      </c>
      <c r="L592" t="s">
        <v>10367</v>
      </c>
      <c r="M592" t="s">
        <v>10368</v>
      </c>
    </row>
    <row r="593" spans="1:13">
      <c r="A593" s="167" t="s">
        <v>9175</v>
      </c>
      <c r="B593" s="428" t="s">
        <v>10862</v>
      </c>
      <c r="C593" t="s">
        <v>9230</v>
      </c>
      <c r="D593">
        <v>1</v>
      </c>
      <c r="E593" t="s">
        <v>9231</v>
      </c>
      <c r="F593">
        <v>20158</v>
      </c>
      <c r="G593" t="s">
        <v>9255</v>
      </c>
      <c r="H593" t="s">
        <v>10328</v>
      </c>
      <c r="I593" t="s">
        <v>72</v>
      </c>
      <c r="J593" t="s">
        <v>10365</v>
      </c>
      <c r="K593" t="s">
        <v>10366</v>
      </c>
      <c r="L593" t="s">
        <v>10921</v>
      </c>
      <c r="M593" t="s">
        <v>10922</v>
      </c>
    </row>
    <row r="594" spans="1:13">
      <c r="A594" s="167" t="s">
        <v>320</v>
      </c>
      <c r="B594" s="428" t="s">
        <v>10780</v>
      </c>
      <c r="C594" t="s">
        <v>9230</v>
      </c>
      <c r="D594">
        <v>1</v>
      </c>
      <c r="E594" t="s">
        <v>9231</v>
      </c>
      <c r="F594">
        <v>20158</v>
      </c>
      <c r="G594" t="s">
        <v>9255</v>
      </c>
      <c r="H594" t="s">
        <v>10328</v>
      </c>
      <c r="I594" t="s">
        <v>72</v>
      </c>
      <c r="J594" t="s">
        <v>10365</v>
      </c>
      <c r="K594" t="s">
        <v>10366</v>
      </c>
      <c r="L594" t="s">
        <v>10367</v>
      </c>
      <c r="M594" t="s">
        <v>10368</v>
      </c>
    </row>
    <row r="595" spans="1:13">
      <c r="A595"/>
      <c r="B595" s="428" t="s">
        <v>10780</v>
      </c>
      <c r="C595" t="s">
        <v>9230</v>
      </c>
      <c r="D595">
        <v>1</v>
      </c>
      <c r="E595" t="s">
        <v>9231</v>
      </c>
      <c r="F595">
        <v>20158</v>
      </c>
      <c r="G595" t="s">
        <v>9255</v>
      </c>
      <c r="H595" t="s">
        <v>10369</v>
      </c>
      <c r="I595" t="s">
        <v>10370</v>
      </c>
      <c r="J595" t="s">
        <v>10371</v>
      </c>
      <c r="K595" t="s">
        <v>5448</v>
      </c>
      <c r="L595" t="s">
        <v>10372</v>
      </c>
      <c r="M595" t="s">
        <v>5448</v>
      </c>
    </row>
    <row r="596" spans="1:13">
      <c r="A596"/>
      <c r="B596" s="428" t="s">
        <v>10780</v>
      </c>
      <c r="C596" t="s">
        <v>9230</v>
      </c>
      <c r="D596">
        <v>1</v>
      </c>
      <c r="E596" t="s">
        <v>9231</v>
      </c>
      <c r="F596">
        <v>20158</v>
      </c>
      <c r="G596" t="s">
        <v>9255</v>
      </c>
      <c r="H596" t="s">
        <v>10369</v>
      </c>
      <c r="I596" t="s">
        <v>10370</v>
      </c>
      <c r="J596" t="s">
        <v>10371</v>
      </c>
      <c r="K596" t="s">
        <v>5448</v>
      </c>
      <c r="L596" t="s">
        <v>10373</v>
      </c>
      <c r="M596" t="s">
        <v>10374</v>
      </c>
    </row>
    <row r="597" spans="1:13">
      <c r="A597"/>
      <c r="B597" s="428" t="s">
        <v>10780</v>
      </c>
      <c r="C597" t="s">
        <v>9230</v>
      </c>
      <c r="D597">
        <v>1</v>
      </c>
      <c r="E597" t="s">
        <v>9231</v>
      </c>
      <c r="F597">
        <v>20158</v>
      </c>
      <c r="G597" t="s">
        <v>9255</v>
      </c>
      <c r="H597" t="s">
        <v>10369</v>
      </c>
      <c r="I597" t="s">
        <v>10370</v>
      </c>
      <c r="J597" t="s">
        <v>10371</v>
      </c>
      <c r="K597" t="s">
        <v>5448</v>
      </c>
      <c r="L597" t="s">
        <v>10375</v>
      </c>
      <c r="M597" t="s">
        <v>10376</v>
      </c>
    </row>
    <row r="598" spans="1:13">
      <c r="A598"/>
      <c r="B598" s="428" t="s">
        <v>10780</v>
      </c>
      <c r="C598" t="s">
        <v>9230</v>
      </c>
      <c r="D598">
        <v>1</v>
      </c>
      <c r="E598" t="s">
        <v>9231</v>
      </c>
      <c r="F598">
        <v>20158</v>
      </c>
      <c r="G598" t="s">
        <v>9255</v>
      </c>
      <c r="H598" t="s">
        <v>10369</v>
      </c>
      <c r="I598" t="s">
        <v>10370</v>
      </c>
      <c r="J598" t="s">
        <v>10371</v>
      </c>
      <c r="K598" t="s">
        <v>5448</v>
      </c>
      <c r="L598" t="s">
        <v>10377</v>
      </c>
      <c r="M598" t="s">
        <v>10378</v>
      </c>
    </row>
    <row r="599" spans="1:13">
      <c r="A599" s="259" t="s">
        <v>610</v>
      </c>
      <c r="B599" s="428" t="s">
        <v>10780</v>
      </c>
      <c r="C599" t="s">
        <v>9230</v>
      </c>
      <c r="D599">
        <v>1</v>
      </c>
      <c r="E599" t="s">
        <v>9231</v>
      </c>
      <c r="F599">
        <v>20158</v>
      </c>
      <c r="G599" t="s">
        <v>9255</v>
      </c>
      <c r="H599" t="s">
        <v>10369</v>
      </c>
      <c r="I599" t="s">
        <v>10370</v>
      </c>
      <c r="J599" t="s">
        <v>10371</v>
      </c>
      <c r="K599" t="s">
        <v>5448</v>
      </c>
      <c r="L599" t="s">
        <v>10379</v>
      </c>
      <c r="M599" t="s">
        <v>1705</v>
      </c>
    </row>
    <row r="600" spans="1:13">
      <c r="A600" s="259" t="s">
        <v>611</v>
      </c>
      <c r="B600" s="428" t="s">
        <v>10862</v>
      </c>
      <c r="C600" t="s">
        <v>9230</v>
      </c>
      <c r="D600">
        <v>1</v>
      </c>
      <c r="E600" t="s">
        <v>9231</v>
      </c>
      <c r="F600">
        <v>20158</v>
      </c>
      <c r="G600" t="s">
        <v>9255</v>
      </c>
      <c r="H600" t="s">
        <v>10369</v>
      </c>
      <c r="I600" t="s">
        <v>10370</v>
      </c>
      <c r="J600" t="s">
        <v>10371</v>
      </c>
      <c r="K600" t="s">
        <v>5448</v>
      </c>
      <c r="L600" t="s">
        <v>10379</v>
      </c>
      <c r="M600" t="s">
        <v>1705</v>
      </c>
    </row>
    <row r="601" spans="1:13">
      <c r="A601" s="179" t="s">
        <v>616</v>
      </c>
      <c r="B601" s="428" t="s">
        <v>10862</v>
      </c>
      <c r="I601" t="s">
        <v>10370</v>
      </c>
      <c r="M601" t="s">
        <v>10880</v>
      </c>
    </row>
    <row r="602" spans="1:13">
      <c r="A602" s="179" t="s">
        <v>612</v>
      </c>
      <c r="B602" s="428" t="s">
        <v>10862</v>
      </c>
      <c r="I602" t="s">
        <v>10370</v>
      </c>
      <c r="M602" t="s">
        <v>10880</v>
      </c>
    </row>
    <row r="603" spans="1:13">
      <c r="A603" s="179" t="s">
        <v>500</v>
      </c>
      <c r="B603" s="428" t="s">
        <v>10862</v>
      </c>
      <c r="I603" t="s">
        <v>10370</v>
      </c>
      <c r="M603" t="s">
        <v>10880</v>
      </c>
    </row>
    <row r="604" spans="1:13">
      <c r="A604" s="179" t="s">
        <v>650</v>
      </c>
      <c r="B604" s="428" t="s">
        <v>10780</v>
      </c>
      <c r="C604" t="s">
        <v>9230</v>
      </c>
      <c r="D604">
        <v>1</v>
      </c>
      <c r="E604" t="s">
        <v>9231</v>
      </c>
      <c r="F604">
        <v>20261</v>
      </c>
      <c r="G604" t="s">
        <v>9325</v>
      </c>
      <c r="H604" t="s">
        <v>10369</v>
      </c>
      <c r="I604" t="s">
        <v>10370</v>
      </c>
      <c r="J604" t="s">
        <v>10380</v>
      </c>
      <c r="K604" t="s">
        <v>10381</v>
      </c>
      <c r="L604" t="s">
        <v>10382</v>
      </c>
      <c r="M604" t="s">
        <v>10383</v>
      </c>
    </row>
    <row r="605" spans="1:13">
      <c r="A605" s="179" t="s">
        <v>651</v>
      </c>
      <c r="B605" s="428" t="s">
        <v>10862</v>
      </c>
      <c r="C605" t="s">
        <v>9230</v>
      </c>
      <c r="D605">
        <v>1</v>
      </c>
      <c r="E605" t="s">
        <v>9231</v>
      </c>
      <c r="F605">
        <v>20261</v>
      </c>
      <c r="G605" t="s">
        <v>9325</v>
      </c>
      <c r="H605" t="s">
        <v>10369</v>
      </c>
      <c r="I605" t="s">
        <v>10370</v>
      </c>
      <c r="J605" t="s">
        <v>10380</v>
      </c>
      <c r="K605" t="s">
        <v>10381</v>
      </c>
      <c r="L605" t="s">
        <v>10382</v>
      </c>
      <c r="M605" t="s">
        <v>10383</v>
      </c>
    </row>
    <row r="606" spans="1:13">
      <c r="A606" s="179" t="s">
        <v>652</v>
      </c>
      <c r="B606" s="428" t="s">
        <v>10862</v>
      </c>
      <c r="C606" t="s">
        <v>9230</v>
      </c>
      <c r="D606">
        <v>1</v>
      </c>
      <c r="E606" t="s">
        <v>9231</v>
      </c>
      <c r="F606">
        <v>20261</v>
      </c>
      <c r="G606" t="s">
        <v>9325</v>
      </c>
      <c r="H606" t="s">
        <v>10369</v>
      </c>
      <c r="I606" t="s">
        <v>10370</v>
      </c>
      <c r="J606" t="s">
        <v>10380</v>
      </c>
      <c r="K606" t="s">
        <v>10381</v>
      </c>
      <c r="L606" t="s">
        <v>10382</v>
      </c>
      <c r="M606" t="s">
        <v>10383</v>
      </c>
    </row>
    <row r="607" spans="1:13">
      <c r="A607"/>
      <c r="B607" s="428" t="s">
        <v>10780</v>
      </c>
      <c r="C607" t="s">
        <v>9230</v>
      </c>
      <c r="D607">
        <v>1</v>
      </c>
      <c r="E607" t="s">
        <v>9231</v>
      </c>
      <c r="F607">
        <v>20160</v>
      </c>
      <c r="G607" t="s">
        <v>9232</v>
      </c>
      <c r="H607" t="s">
        <v>10369</v>
      </c>
      <c r="I607" t="s">
        <v>10370</v>
      </c>
      <c r="J607" t="s">
        <v>10384</v>
      </c>
      <c r="K607" t="s">
        <v>5497</v>
      </c>
      <c r="L607" t="s">
        <v>10385</v>
      </c>
      <c r="M607" t="s">
        <v>10386</v>
      </c>
    </row>
    <row r="608" spans="1:13">
      <c r="A608"/>
      <c r="B608" s="428" t="s">
        <v>10780</v>
      </c>
      <c r="C608" t="s">
        <v>9230</v>
      </c>
      <c r="D608">
        <v>1</v>
      </c>
      <c r="E608" t="s">
        <v>9231</v>
      </c>
      <c r="F608">
        <v>20160</v>
      </c>
      <c r="G608" t="s">
        <v>9232</v>
      </c>
      <c r="H608" t="s">
        <v>10369</v>
      </c>
      <c r="I608" t="s">
        <v>10370</v>
      </c>
      <c r="J608" t="s">
        <v>10384</v>
      </c>
      <c r="K608" t="s">
        <v>5497</v>
      </c>
      <c r="L608" t="s">
        <v>10387</v>
      </c>
      <c r="M608" t="s">
        <v>9341</v>
      </c>
    </row>
    <row r="609" spans="1:13">
      <c r="A609"/>
      <c r="B609" s="428" t="s">
        <v>10780</v>
      </c>
      <c r="C609" t="s">
        <v>9230</v>
      </c>
      <c r="D609">
        <v>1</v>
      </c>
      <c r="E609" t="s">
        <v>9231</v>
      </c>
      <c r="F609">
        <v>20158</v>
      </c>
      <c r="G609" t="s">
        <v>9255</v>
      </c>
      <c r="H609" t="s">
        <v>10369</v>
      </c>
      <c r="I609" t="s">
        <v>10370</v>
      </c>
      <c r="J609" t="s">
        <v>10384</v>
      </c>
      <c r="K609" t="s">
        <v>5497</v>
      </c>
      <c r="L609" t="s">
        <v>10388</v>
      </c>
      <c r="M609" t="s">
        <v>10389</v>
      </c>
    </row>
    <row r="610" spans="1:13">
      <c r="A610"/>
      <c r="B610" s="428" t="s">
        <v>10780</v>
      </c>
      <c r="C610" t="s">
        <v>9230</v>
      </c>
      <c r="D610">
        <v>1</v>
      </c>
      <c r="E610" t="s">
        <v>9231</v>
      </c>
      <c r="F610">
        <v>20158</v>
      </c>
      <c r="G610" t="s">
        <v>9255</v>
      </c>
      <c r="H610" t="s">
        <v>10369</v>
      </c>
      <c r="I610" t="s">
        <v>10370</v>
      </c>
      <c r="J610" t="s">
        <v>10384</v>
      </c>
      <c r="K610" t="s">
        <v>5497</v>
      </c>
      <c r="L610" t="s">
        <v>10390</v>
      </c>
      <c r="M610" t="s">
        <v>10391</v>
      </c>
    </row>
    <row r="611" spans="1:13">
      <c r="A611" s="179" t="s">
        <v>614</v>
      </c>
      <c r="B611" s="428" t="s">
        <v>10780</v>
      </c>
      <c r="C611" t="s">
        <v>9230</v>
      </c>
      <c r="D611">
        <v>1</v>
      </c>
      <c r="E611" t="s">
        <v>9231</v>
      </c>
      <c r="F611">
        <v>20261</v>
      </c>
      <c r="G611" t="s">
        <v>9325</v>
      </c>
      <c r="H611" t="s">
        <v>10369</v>
      </c>
      <c r="I611" t="s">
        <v>10370</v>
      </c>
      <c r="J611" t="s">
        <v>10384</v>
      </c>
      <c r="K611" t="s">
        <v>5497</v>
      </c>
      <c r="L611" t="s">
        <v>10392</v>
      </c>
      <c r="M611" t="s">
        <v>10383</v>
      </c>
    </row>
    <row r="612" spans="1:13">
      <c r="A612" s="179" t="s">
        <v>613</v>
      </c>
      <c r="B612" s="428" t="s">
        <v>10862</v>
      </c>
      <c r="I612" t="s">
        <v>10370</v>
      </c>
      <c r="M612" t="s">
        <v>10880</v>
      </c>
    </row>
    <row r="613" spans="1:13">
      <c r="A613" s="179" t="s">
        <v>617</v>
      </c>
      <c r="B613" s="428" t="s">
        <v>10862</v>
      </c>
      <c r="I613" t="s">
        <v>10370</v>
      </c>
      <c r="M613" t="s">
        <v>10880</v>
      </c>
    </row>
    <row r="614" spans="1:13">
      <c r="A614" s="179" t="s">
        <v>615</v>
      </c>
      <c r="B614" s="428" t="s">
        <v>10862</v>
      </c>
      <c r="I614" t="s">
        <v>10370</v>
      </c>
      <c r="M614" t="s">
        <v>10880</v>
      </c>
    </row>
    <row r="615" spans="1:13">
      <c r="A615" s="179" t="s">
        <v>501</v>
      </c>
      <c r="B615" s="428" t="s">
        <v>10862</v>
      </c>
      <c r="I615" t="s">
        <v>10370</v>
      </c>
      <c r="M615" t="s">
        <v>10880</v>
      </c>
    </row>
    <row r="616" spans="1:13">
      <c r="A616"/>
      <c r="B616" s="428" t="s">
        <v>10780</v>
      </c>
      <c r="C616" t="s">
        <v>9230</v>
      </c>
      <c r="D616">
        <v>1</v>
      </c>
      <c r="E616" t="s">
        <v>9231</v>
      </c>
      <c r="F616">
        <v>20160</v>
      </c>
      <c r="G616" t="s">
        <v>9232</v>
      </c>
      <c r="H616" t="s">
        <v>10369</v>
      </c>
      <c r="I616" t="s">
        <v>10370</v>
      </c>
      <c r="J616" t="s">
        <v>10393</v>
      </c>
      <c r="K616" t="s">
        <v>10394</v>
      </c>
      <c r="L616" t="s">
        <v>10395</v>
      </c>
      <c r="M616" t="s">
        <v>10396</v>
      </c>
    </row>
    <row r="617" spans="1:13">
      <c r="A617" s="179" t="s">
        <v>502</v>
      </c>
      <c r="B617" s="428" t="s">
        <v>10862</v>
      </c>
      <c r="C617" t="s">
        <v>9230</v>
      </c>
      <c r="D617">
        <v>1</v>
      </c>
      <c r="E617" t="s">
        <v>9231</v>
      </c>
      <c r="F617">
        <v>20160</v>
      </c>
      <c r="G617" t="s">
        <v>9232</v>
      </c>
      <c r="H617" t="s">
        <v>10369</v>
      </c>
      <c r="I617" t="s">
        <v>10370</v>
      </c>
      <c r="J617" t="s">
        <v>10397</v>
      </c>
      <c r="K617" t="s">
        <v>10398</v>
      </c>
      <c r="L617" t="s">
        <v>10923</v>
      </c>
      <c r="M617" t="s">
        <v>10924</v>
      </c>
    </row>
    <row r="618" spans="1:13">
      <c r="A618"/>
      <c r="B618" s="428" t="s">
        <v>10780</v>
      </c>
      <c r="C618" t="s">
        <v>9230</v>
      </c>
      <c r="D618">
        <v>1</v>
      </c>
      <c r="E618" t="s">
        <v>9231</v>
      </c>
      <c r="F618">
        <v>20159</v>
      </c>
      <c r="G618" t="s">
        <v>9279</v>
      </c>
      <c r="H618" t="s">
        <v>10369</v>
      </c>
      <c r="I618" t="s">
        <v>10370</v>
      </c>
      <c r="J618" t="s">
        <v>10397</v>
      </c>
      <c r="K618" t="s">
        <v>10398</v>
      </c>
      <c r="L618" t="s">
        <v>10399</v>
      </c>
      <c r="M618" t="s">
        <v>10400</v>
      </c>
    </row>
    <row r="619" spans="1:13">
      <c r="A619"/>
      <c r="B619" s="428" t="s">
        <v>10780</v>
      </c>
      <c r="C619" t="s">
        <v>9230</v>
      </c>
      <c r="D619">
        <v>1</v>
      </c>
      <c r="E619" t="s">
        <v>9231</v>
      </c>
      <c r="F619">
        <v>20159</v>
      </c>
      <c r="G619" t="s">
        <v>9279</v>
      </c>
      <c r="H619" t="s">
        <v>10369</v>
      </c>
      <c r="I619" t="s">
        <v>10370</v>
      </c>
      <c r="J619" t="s">
        <v>10397</v>
      </c>
      <c r="K619" t="s">
        <v>10398</v>
      </c>
      <c r="L619" t="s">
        <v>10401</v>
      </c>
      <c r="M619" t="s">
        <v>10402</v>
      </c>
    </row>
    <row r="620" spans="1:13">
      <c r="A620" s="179" t="s">
        <v>354</v>
      </c>
      <c r="B620" s="428" t="s">
        <v>10862</v>
      </c>
      <c r="C620" t="s">
        <v>9230</v>
      </c>
      <c r="D620">
        <v>1</v>
      </c>
      <c r="E620" t="s">
        <v>9231</v>
      </c>
      <c r="F620">
        <v>20160</v>
      </c>
      <c r="G620" t="s">
        <v>9232</v>
      </c>
      <c r="H620" t="s">
        <v>10369</v>
      </c>
      <c r="I620" t="s">
        <v>10370</v>
      </c>
      <c r="J620" t="s">
        <v>10925</v>
      </c>
      <c r="K620" t="s">
        <v>10926</v>
      </c>
      <c r="L620" t="s">
        <v>10927</v>
      </c>
      <c r="M620" t="s">
        <v>10928</v>
      </c>
    </row>
    <row r="621" spans="1:13">
      <c r="A621" s="179" t="s">
        <v>355</v>
      </c>
      <c r="B621" s="428" t="s">
        <v>10862</v>
      </c>
      <c r="C621" t="s">
        <v>9230</v>
      </c>
      <c r="D621">
        <v>1</v>
      </c>
      <c r="E621" t="s">
        <v>9231</v>
      </c>
      <c r="F621">
        <v>20160</v>
      </c>
      <c r="G621" t="s">
        <v>9232</v>
      </c>
      <c r="H621" t="s">
        <v>10369</v>
      </c>
      <c r="I621" t="s">
        <v>10370</v>
      </c>
      <c r="J621" t="s">
        <v>10925</v>
      </c>
      <c r="K621" t="s">
        <v>10926</v>
      </c>
      <c r="L621" t="s">
        <v>10929</v>
      </c>
      <c r="M621" t="s">
        <v>10930</v>
      </c>
    </row>
    <row r="622" spans="1:13">
      <c r="A622" s="179" t="s">
        <v>356</v>
      </c>
      <c r="B622" s="428" t="s">
        <v>10862</v>
      </c>
      <c r="C622" t="s">
        <v>9230</v>
      </c>
      <c r="D622">
        <v>1</v>
      </c>
      <c r="E622" t="s">
        <v>9231</v>
      </c>
      <c r="F622">
        <v>20160</v>
      </c>
      <c r="G622" t="s">
        <v>9232</v>
      </c>
      <c r="H622" t="s">
        <v>10369</v>
      </c>
      <c r="I622" t="s">
        <v>10370</v>
      </c>
      <c r="J622" t="s">
        <v>10380</v>
      </c>
      <c r="K622" t="s">
        <v>5490</v>
      </c>
      <c r="L622" t="s">
        <v>10931</v>
      </c>
      <c r="M622" t="s">
        <v>10403</v>
      </c>
    </row>
    <row r="623" spans="1:13">
      <c r="A623" s="180" t="s">
        <v>357</v>
      </c>
      <c r="B623" s="428" t="s">
        <v>10862</v>
      </c>
      <c r="C623" t="s">
        <v>9230</v>
      </c>
      <c r="D623">
        <v>1</v>
      </c>
      <c r="E623" t="s">
        <v>9231</v>
      </c>
      <c r="F623">
        <v>20160</v>
      </c>
      <c r="G623" t="s">
        <v>9232</v>
      </c>
      <c r="H623" t="s">
        <v>10369</v>
      </c>
      <c r="I623" t="s">
        <v>10370</v>
      </c>
      <c r="J623" t="s">
        <v>10380</v>
      </c>
      <c r="K623" t="s">
        <v>5490</v>
      </c>
      <c r="L623" t="s">
        <v>10931</v>
      </c>
      <c r="M623" t="s">
        <v>10403</v>
      </c>
    </row>
    <row r="624" spans="1:13">
      <c r="A624" s="171" t="s">
        <v>337</v>
      </c>
      <c r="B624" s="428" t="s">
        <v>10862</v>
      </c>
      <c r="C624" t="s">
        <v>9230</v>
      </c>
      <c r="D624">
        <v>1</v>
      </c>
      <c r="E624" t="s">
        <v>9231</v>
      </c>
      <c r="F624">
        <v>20160</v>
      </c>
      <c r="G624" t="s">
        <v>9232</v>
      </c>
      <c r="H624" t="s">
        <v>10403</v>
      </c>
      <c r="I624" t="s">
        <v>10404</v>
      </c>
      <c r="J624" t="s">
        <v>10932</v>
      </c>
      <c r="K624" t="s">
        <v>1705</v>
      </c>
      <c r="L624" t="s">
        <v>10933</v>
      </c>
      <c r="M624">
        <v>4</v>
      </c>
    </row>
    <row r="625" spans="1:13">
      <c r="A625" s="171" t="s">
        <v>338</v>
      </c>
      <c r="B625" s="428" t="s">
        <v>10862</v>
      </c>
      <c r="C625" t="s">
        <v>9230</v>
      </c>
      <c r="D625">
        <v>1</v>
      </c>
      <c r="E625" t="s">
        <v>9231</v>
      </c>
      <c r="F625">
        <v>20160</v>
      </c>
      <c r="G625" t="s">
        <v>9232</v>
      </c>
      <c r="H625" t="s">
        <v>10403</v>
      </c>
      <c r="I625" t="s">
        <v>10404</v>
      </c>
      <c r="J625" t="s">
        <v>10405</v>
      </c>
      <c r="K625" t="s">
        <v>10406</v>
      </c>
      <c r="L625" t="s">
        <v>10934</v>
      </c>
      <c r="M625" t="s">
        <v>10406</v>
      </c>
    </row>
    <row r="626" spans="1:13">
      <c r="A626" s="172" t="s">
        <v>488</v>
      </c>
      <c r="B626" s="428" t="s">
        <v>10862</v>
      </c>
      <c r="I626" t="s">
        <v>10404</v>
      </c>
      <c r="M626" t="s">
        <v>10880</v>
      </c>
    </row>
    <row r="627" spans="1:13">
      <c r="A627" s="172" t="s">
        <v>489</v>
      </c>
      <c r="B627" s="428" t="s">
        <v>10862</v>
      </c>
      <c r="I627" t="s">
        <v>10404</v>
      </c>
      <c r="M627" t="s">
        <v>10880</v>
      </c>
    </row>
    <row r="628" spans="1:13">
      <c r="A628" s="171" t="s">
        <v>339</v>
      </c>
      <c r="B628" s="428" t="s">
        <v>10780</v>
      </c>
      <c r="C628" t="s">
        <v>9230</v>
      </c>
      <c r="D628">
        <v>1</v>
      </c>
      <c r="E628" t="s">
        <v>9231</v>
      </c>
      <c r="F628">
        <v>20160</v>
      </c>
      <c r="G628" t="s">
        <v>9232</v>
      </c>
      <c r="H628" t="s">
        <v>10403</v>
      </c>
      <c r="I628" t="s">
        <v>10404</v>
      </c>
      <c r="J628" t="s">
        <v>10405</v>
      </c>
      <c r="K628" t="s">
        <v>10406</v>
      </c>
      <c r="L628" t="s">
        <v>10407</v>
      </c>
      <c r="M628" t="s">
        <v>10120</v>
      </c>
    </row>
    <row r="629" spans="1:13">
      <c r="A629"/>
      <c r="B629" s="428" t="s">
        <v>10780</v>
      </c>
      <c r="C629" t="s">
        <v>9230</v>
      </c>
      <c r="D629">
        <v>1</v>
      </c>
      <c r="E629" t="s">
        <v>9231</v>
      </c>
      <c r="F629">
        <v>20364</v>
      </c>
      <c r="G629" t="s">
        <v>10408</v>
      </c>
      <c r="H629" t="s">
        <v>10409</v>
      </c>
      <c r="I629" t="s">
        <v>10410</v>
      </c>
      <c r="J629" t="s">
        <v>10411</v>
      </c>
      <c r="K629" t="s">
        <v>10412</v>
      </c>
      <c r="L629" t="s">
        <v>10413</v>
      </c>
      <c r="M629" t="s">
        <v>10414</v>
      </c>
    </row>
    <row r="630" spans="1:13">
      <c r="A630"/>
      <c r="B630" s="428" t="s">
        <v>10780</v>
      </c>
      <c r="C630" t="s">
        <v>9230</v>
      </c>
      <c r="D630">
        <v>1</v>
      </c>
      <c r="E630" t="s">
        <v>9231</v>
      </c>
      <c r="F630">
        <v>20158</v>
      </c>
      <c r="G630" t="s">
        <v>9255</v>
      </c>
      <c r="H630" t="s">
        <v>10409</v>
      </c>
      <c r="I630" t="s">
        <v>10410</v>
      </c>
      <c r="J630" t="s">
        <v>10411</v>
      </c>
      <c r="K630" t="s">
        <v>10412</v>
      </c>
      <c r="L630" t="s">
        <v>10415</v>
      </c>
      <c r="M630" t="s">
        <v>10416</v>
      </c>
    </row>
    <row r="631" spans="1:13">
      <c r="A631" s="161" t="s">
        <v>564</v>
      </c>
      <c r="B631" s="428" t="s">
        <v>10780</v>
      </c>
      <c r="C631" t="s">
        <v>9230</v>
      </c>
      <c r="D631">
        <v>1</v>
      </c>
      <c r="E631" t="s">
        <v>9231</v>
      </c>
      <c r="F631">
        <v>20158</v>
      </c>
      <c r="G631" t="s">
        <v>9255</v>
      </c>
      <c r="H631" t="s">
        <v>10409</v>
      </c>
      <c r="I631" t="s">
        <v>10410</v>
      </c>
      <c r="J631" t="s">
        <v>10411</v>
      </c>
      <c r="K631" t="s">
        <v>10412</v>
      </c>
      <c r="L631" t="s">
        <v>10417</v>
      </c>
      <c r="M631" t="s">
        <v>10418</v>
      </c>
    </row>
    <row r="632" spans="1:13">
      <c r="A632" s="161" t="s">
        <v>565</v>
      </c>
      <c r="B632" s="428" t="s">
        <v>10862</v>
      </c>
      <c r="C632" t="s">
        <v>9230</v>
      </c>
      <c r="D632">
        <v>1</v>
      </c>
      <c r="E632" t="s">
        <v>9231</v>
      </c>
      <c r="F632">
        <v>20364</v>
      </c>
      <c r="G632" t="s">
        <v>10408</v>
      </c>
      <c r="H632" t="s">
        <v>10409</v>
      </c>
      <c r="I632" t="s">
        <v>10410</v>
      </c>
      <c r="J632" t="s">
        <v>10411</v>
      </c>
      <c r="K632" t="s">
        <v>10412</v>
      </c>
      <c r="L632" t="s">
        <v>10413</v>
      </c>
      <c r="M632" t="s">
        <v>10414</v>
      </c>
    </row>
    <row r="633" spans="1:13">
      <c r="A633"/>
      <c r="B633" s="428" t="s">
        <v>10780</v>
      </c>
      <c r="C633" t="s">
        <v>9230</v>
      </c>
      <c r="D633">
        <v>1</v>
      </c>
      <c r="E633" t="s">
        <v>9231</v>
      </c>
      <c r="F633">
        <v>20156</v>
      </c>
      <c r="G633" t="s">
        <v>9615</v>
      </c>
      <c r="H633" t="s">
        <v>10409</v>
      </c>
      <c r="I633" t="s">
        <v>10410</v>
      </c>
      <c r="J633" t="s">
        <v>10419</v>
      </c>
      <c r="K633" t="s">
        <v>3510</v>
      </c>
      <c r="L633" t="s">
        <v>10420</v>
      </c>
      <c r="M633" t="s">
        <v>2531</v>
      </c>
    </row>
    <row r="634" spans="1:13">
      <c r="A634"/>
      <c r="B634" s="428" t="s">
        <v>10780</v>
      </c>
      <c r="C634" t="s">
        <v>9230</v>
      </c>
      <c r="D634">
        <v>1</v>
      </c>
      <c r="E634" t="s">
        <v>9231</v>
      </c>
      <c r="F634">
        <v>20156</v>
      </c>
      <c r="G634" t="s">
        <v>9615</v>
      </c>
      <c r="H634" t="s">
        <v>10409</v>
      </c>
      <c r="I634" t="s">
        <v>10410</v>
      </c>
      <c r="J634" t="s">
        <v>10419</v>
      </c>
      <c r="K634" t="s">
        <v>3510</v>
      </c>
      <c r="L634" t="s">
        <v>10421</v>
      </c>
      <c r="M634" t="s">
        <v>10422</v>
      </c>
    </row>
    <row r="635" spans="1:13">
      <c r="A635"/>
      <c r="B635" s="428" t="s">
        <v>10780</v>
      </c>
      <c r="C635" t="s">
        <v>9230</v>
      </c>
      <c r="D635">
        <v>1</v>
      </c>
      <c r="E635" t="s">
        <v>9231</v>
      </c>
      <c r="F635">
        <v>20158</v>
      </c>
      <c r="G635" t="s">
        <v>9255</v>
      </c>
      <c r="H635" t="s">
        <v>10409</v>
      </c>
      <c r="I635" t="s">
        <v>10410</v>
      </c>
      <c r="J635" t="s">
        <v>10419</v>
      </c>
      <c r="K635" t="s">
        <v>3510</v>
      </c>
      <c r="L635" t="s">
        <v>10423</v>
      </c>
      <c r="M635" t="s">
        <v>10422</v>
      </c>
    </row>
    <row r="636" spans="1:13">
      <c r="A636" s="161" t="s">
        <v>568</v>
      </c>
      <c r="B636" s="428" t="s">
        <v>10780</v>
      </c>
      <c r="C636" t="s">
        <v>9230</v>
      </c>
      <c r="D636">
        <v>1</v>
      </c>
      <c r="E636" t="s">
        <v>9231</v>
      </c>
      <c r="F636">
        <v>20156</v>
      </c>
      <c r="G636" t="s">
        <v>9615</v>
      </c>
      <c r="H636" t="s">
        <v>10409</v>
      </c>
      <c r="I636" t="s">
        <v>10410</v>
      </c>
      <c r="J636" t="s">
        <v>10424</v>
      </c>
      <c r="K636" t="s">
        <v>10425</v>
      </c>
      <c r="L636" t="s">
        <v>10426</v>
      </c>
      <c r="M636" t="s">
        <v>10422</v>
      </c>
    </row>
    <row r="637" spans="1:13">
      <c r="A637" s="161" t="s">
        <v>567</v>
      </c>
      <c r="B637" s="428" t="s">
        <v>10780</v>
      </c>
      <c r="C637" t="s">
        <v>9230</v>
      </c>
      <c r="D637">
        <v>1</v>
      </c>
      <c r="E637" t="s">
        <v>9231</v>
      </c>
      <c r="F637">
        <v>20158</v>
      </c>
      <c r="G637" t="s">
        <v>9255</v>
      </c>
      <c r="H637" t="s">
        <v>10409</v>
      </c>
      <c r="I637" t="s">
        <v>10410</v>
      </c>
      <c r="J637" t="s">
        <v>10424</v>
      </c>
      <c r="K637" t="s">
        <v>10425</v>
      </c>
      <c r="L637" t="s">
        <v>10427</v>
      </c>
      <c r="M637" t="s">
        <v>10428</v>
      </c>
    </row>
    <row r="638" spans="1:13">
      <c r="A638" s="161" t="s">
        <v>566</v>
      </c>
      <c r="B638" s="428" t="s">
        <v>10780</v>
      </c>
      <c r="C638" t="s">
        <v>9230</v>
      </c>
      <c r="D638">
        <v>1</v>
      </c>
      <c r="E638" t="s">
        <v>9231</v>
      </c>
      <c r="F638">
        <v>20156</v>
      </c>
      <c r="G638" t="s">
        <v>9615</v>
      </c>
      <c r="H638" t="s">
        <v>10409</v>
      </c>
      <c r="I638" t="s">
        <v>10410</v>
      </c>
      <c r="J638" t="s">
        <v>10424</v>
      </c>
      <c r="K638" t="s">
        <v>10425</v>
      </c>
      <c r="L638" t="s">
        <v>10429</v>
      </c>
      <c r="M638" t="s">
        <v>10430</v>
      </c>
    </row>
    <row r="639" spans="1:13">
      <c r="A639"/>
      <c r="B639" s="428" t="s">
        <v>10780</v>
      </c>
      <c r="C639" t="s">
        <v>9230</v>
      </c>
      <c r="D639">
        <v>1</v>
      </c>
      <c r="E639" t="s">
        <v>9231</v>
      </c>
      <c r="F639">
        <v>20156</v>
      </c>
      <c r="G639" t="s">
        <v>9615</v>
      </c>
      <c r="H639" t="s">
        <v>10409</v>
      </c>
      <c r="I639" t="s">
        <v>10410</v>
      </c>
      <c r="J639" t="s">
        <v>10431</v>
      </c>
      <c r="K639" t="s">
        <v>10432</v>
      </c>
      <c r="L639" t="s">
        <v>10433</v>
      </c>
      <c r="M639" t="s">
        <v>2531</v>
      </c>
    </row>
    <row r="640" spans="1:13">
      <c r="A640"/>
      <c r="B640" s="428" t="s">
        <v>10780</v>
      </c>
      <c r="C640" t="s">
        <v>9230</v>
      </c>
      <c r="D640">
        <v>1</v>
      </c>
      <c r="E640" t="s">
        <v>9231</v>
      </c>
      <c r="F640">
        <v>20156</v>
      </c>
      <c r="G640" t="s">
        <v>9615</v>
      </c>
      <c r="H640" t="s">
        <v>10409</v>
      </c>
      <c r="I640" t="s">
        <v>10410</v>
      </c>
      <c r="J640" t="s">
        <v>10431</v>
      </c>
      <c r="K640" t="s">
        <v>10432</v>
      </c>
      <c r="L640" t="s">
        <v>10434</v>
      </c>
      <c r="M640" t="s">
        <v>2531</v>
      </c>
    </row>
    <row r="641" spans="1:13">
      <c r="A641" s="161" t="s">
        <v>285</v>
      </c>
      <c r="B641" s="428" t="s">
        <v>10780</v>
      </c>
      <c r="C641" t="s">
        <v>9230</v>
      </c>
      <c r="D641">
        <v>1</v>
      </c>
      <c r="E641" t="s">
        <v>9231</v>
      </c>
      <c r="F641">
        <v>20156</v>
      </c>
      <c r="G641" t="s">
        <v>9615</v>
      </c>
      <c r="H641" t="s">
        <v>10409</v>
      </c>
      <c r="I641" t="s">
        <v>10410</v>
      </c>
      <c r="J641" t="s">
        <v>10431</v>
      </c>
      <c r="K641" t="s">
        <v>10432</v>
      </c>
      <c r="L641" t="s">
        <v>10435</v>
      </c>
      <c r="M641" t="s">
        <v>10436</v>
      </c>
    </row>
    <row r="642" spans="1:13">
      <c r="A642" s="161" t="s">
        <v>9165</v>
      </c>
      <c r="B642" s="428" t="s">
        <v>10780</v>
      </c>
      <c r="C642" t="s">
        <v>9230</v>
      </c>
      <c r="D642">
        <v>1</v>
      </c>
      <c r="E642" t="s">
        <v>9231</v>
      </c>
      <c r="F642">
        <v>20158</v>
      </c>
      <c r="G642" t="s">
        <v>9255</v>
      </c>
      <c r="H642" t="s">
        <v>10409</v>
      </c>
      <c r="I642" t="s">
        <v>10410</v>
      </c>
      <c r="J642" t="s">
        <v>10437</v>
      </c>
      <c r="K642" t="s">
        <v>10438</v>
      </c>
      <c r="L642" t="s">
        <v>10439</v>
      </c>
      <c r="M642" t="s">
        <v>10438</v>
      </c>
    </row>
    <row r="643" spans="1:13">
      <c r="A643" s="161" t="s">
        <v>9166</v>
      </c>
      <c r="B643" s="428" t="s">
        <v>10862</v>
      </c>
      <c r="C643" t="s">
        <v>9230</v>
      </c>
      <c r="D643">
        <v>1</v>
      </c>
      <c r="E643" t="s">
        <v>9231</v>
      </c>
      <c r="F643">
        <v>20158</v>
      </c>
      <c r="G643" t="s">
        <v>9255</v>
      </c>
      <c r="H643" t="s">
        <v>10409</v>
      </c>
      <c r="I643" t="s">
        <v>10410</v>
      </c>
      <c r="J643" t="s">
        <v>10437</v>
      </c>
      <c r="K643" t="s">
        <v>10438</v>
      </c>
      <c r="L643" t="s">
        <v>10439</v>
      </c>
      <c r="M643" t="s">
        <v>10438</v>
      </c>
    </row>
    <row r="644" spans="1:13">
      <c r="A644"/>
      <c r="B644" s="428" t="s">
        <v>10780</v>
      </c>
      <c r="C644" t="s">
        <v>9230</v>
      </c>
      <c r="D644">
        <v>1</v>
      </c>
      <c r="E644" t="s">
        <v>9231</v>
      </c>
      <c r="F644">
        <v>20156</v>
      </c>
      <c r="G644" t="s">
        <v>9615</v>
      </c>
      <c r="H644" t="s">
        <v>10409</v>
      </c>
      <c r="I644" t="s">
        <v>10410</v>
      </c>
      <c r="J644" t="s">
        <v>10440</v>
      </c>
      <c r="K644" t="s">
        <v>10441</v>
      </c>
      <c r="L644" t="s">
        <v>10442</v>
      </c>
      <c r="M644" t="s">
        <v>2457</v>
      </c>
    </row>
    <row r="645" spans="1:13">
      <c r="A645"/>
      <c r="B645" s="428" t="s">
        <v>10780</v>
      </c>
      <c r="C645" t="s">
        <v>9230</v>
      </c>
      <c r="D645">
        <v>1</v>
      </c>
      <c r="E645" t="s">
        <v>9231</v>
      </c>
      <c r="F645">
        <v>20156</v>
      </c>
      <c r="G645" t="s">
        <v>9615</v>
      </c>
      <c r="H645" t="s">
        <v>10409</v>
      </c>
      <c r="I645" t="s">
        <v>10410</v>
      </c>
      <c r="J645" t="s">
        <v>10440</v>
      </c>
      <c r="K645" t="s">
        <v>10441</v>
      </c>
      <c r="L645" t="s">
        <v>10443</v>
      </c>
      <c r="M645" t="s">
        <v>2531</v>
      </c>
    </row>
    <row r="646" spans="1:13">
      <c r="A646"/>
      <c r="B646" s="428" t="s">
        <v>10780</v>
      </c>
      <c r="C646" t="s">
        <v>9230</v>
      </c>
      <c r="D646">
        <v>1</v>
      </c>
      <c r="E646" t="s">
        <v>9231</v>
      </c>
      <c r="F646">
        <v>20156</v>
      </c>
      <c r="G646" t="s">
        <v>9615</v>
      </c>
      <c r="H646" t="s">
        <v>10409</v>
      </c>
      <c r="I646" t="s">
        <v>10410</v>
      </c>
      <c r="J646" t="s">
        <v>10440</v>
      </c>
      <c r="K646" t="s">
        <v>10441</v>
      </c>
      <c r="L646" t="s">
        <v>10444</v>
      </c>
      <c r="M646" t="s">
        <v>10445</v>
      </c>
    </row>
    <row r="647" spans="1:13">
      <c r="A647"/>
      <c r="B647" s="428" t="s">
        <v>10780</v>
      </c>
      <c r="C647" t="s">
        <v>9230</v>
      </c>
      <c r="D647">
        <v>1</v>
      </c>
      <c r="E647" t="s">
        <v>9231</v>
      </c>
      <c r="F647">
        <v>20156</v>
      </c>
      <c r="G647" t="s">
        <v>9615</v>
      </c>
      <c r="H647" t="s">
        <v>10409</v>
      </c>
      <c r="I647" t="s">
        <v>10410</v>
      </c>
      <c r="J647" t="s">
        <v>10446</v>
      </c>
      <c r="K647" t="s">
        <v>10447</v>
      </c>
      <c r="L647" t="s">
        <v>10448</v>
      </c>
      <c r="M647" t="s">
        <v>2457</v>
      </c>
    </row>
    <row r="648" spans="1:13">
      <c r="A648"/>
      <c r="B648" s="428" t="s">
        <v>10780</v>
      </c>
      <c r="C648" t="s">
        <v>9230</v>
      </c>
      <c r="D648">
        <v>1</v>
      </c>
      <c r="E648" t="s">
        <v>9231</v>
      </c>
      <c r="F648">
        <v>20156</v>
      </c>
      <c r="G648" t="s">
        <v>9615</v>
      </c>
      <c r="H648" t="s">
        <v>10409</v>
      </c>
      <c r="I648" t="s">
        <v>10410</v>
      </c>
      <c r="J648" t="s">
        <v>10446</v>
      </c>
      <c r="K648" t="s">
        <v>10447</v>
      </c>
      <c r="L648" t="s">
        <v>10449</v>
      </c>
      <c r="M648" t="s">
        <v>2531</v>
      </c>
    </row>
    <row r="649" spans="1:13">
      <c r="A649"/>
      <c r="B649" s="428" t="s">
        <v>10780</v>
      </c>
      <c r="C649" t="s">
        <v>9230</v>
      </c>
      <c r="D649">
        <v>1</v>
      </c>
      <c r="E649" t="s">
        <v>9231</v>
      </c>
      <c r="F649">
        <v>20156</v>
      </c>
      <c r="G649" t="s">
        <v>9615</v>
      </c>
      <c r="H649" t="s">
        <v>10409</v>
      </c>
      <c r="I649" t="s">
        <v>10410</v>
      </c>
      <c r="J649" t="s">
        <v>10446</v>
      </c>
      <c r="K649" t="s">
        <v>10447</v>
      </c>
      <c r="L649" t="s">
        <v>10450</v>
      </c>
      <c r="M649" t="s">
        <v>10451</v>
      </c>
    </row>
    <row r="650" spans="1:13">
      <c r="A650" s="188" t="s">
        <v>538</v>
      </c>
      <c r="B650" s="428" t="s">
        <v>10862</v>
      </c>
      <c r="C650" t="s">
        <v>9230</v>
      </c>
      <c r="D650">
        <v>1</v>
      </c>
      <c r="E650" t="s">
        <v>9231</v>
      </c>
      <c r="F650">
        <v>20158</v>
      </c>
      <c r="G650" t="s">
        <v>9255</v>
      </c>
      <c r="H650" t="s">
        <v>10452</v>
      </c>
      <c r="I650" t="s">
        <v>142</v>
      </c>
      <c r="J650" t="s">
        <v>10935</v>
      </c>
      <c r="K650" t="s">
        <v>10936</v>
      </c>
      <c r="L650" t="s">
        <v>10937</v>
      </c>
      <c r="M650" t="s">
        <v>10938</v>
      </c>
    </row>
    <row r="651" spans="1:13">
      <c r="A651" s="188" t="s">
        <v>9193</v>
      </c>
      <c r="B651" s="428" t="s">
        <v>10862</v>
      </c>
      <c r="C651" t="s">
        <v>9230</v>
      </c>
      <c r="D651">
        <v>1</v>
      </c>
      <c r="E651" t="s">
        <v>9231</v>
      </c>
      <c r="F651">
        <v>20158</v>
      </c>
      <c r="G651" t="s">
        <v>9255</v>
      </c>
      <c r="H651" t="s">
        <v>10452</v>
      </c>
      <c r="I651" t="s">
        <v>142</v>
      </c>
      <c r="J651" t="s">
        <v>10935</v>
      </c>
      <c r="K651" t="s">
        <v>10936</v>
      </c>
      <c r="L651" t="s">
        <v>10939</v>
      </c>
      <c r="M651" t="s">
        <v>10940</v>
      </c>
    </row>
    <row r="652" spans="1:13">
      <c r="A652" s="188" t="s">
        <v>536</v>
      </c>
      <c r="B652" s="428" t="s">
        <v>10862</v>
      </c>
      <c r="C652" t="s">
        <v>9230</v>
      </c>
      <c r="D652">
        <v>1</v>
      </c>
      <c r="E652" t="s">
        <v>9231</v>
      </c>
      <c r="F652">
        <v>20261</v>
      </c>
      <c r="G652" t="s">
        <v>9325</v>
      </c>
      <c r="H652" t="s">
        <v>10452</v>
      </c>
      <c r="I652" t="s">
        <v>142</v>
      </c>
      <c r="J652" t="s">
        <v>10941</v>
      </c>
      <c r="K652" t="s">
        <v>10942</v>
      </c>
      <c r="L652" t="s">
        <v>10943</v>
      </c>
      <c r="M652" t="s">
        <v>10938</v>
      </c>
    </row>
    <row r="653" spans="1:13">
      <c r="A653" s="422" t="s">
        <v>9187</v>
      </c>
      <c r="B653" s="428" t="s">
        <v>10862</v>
      </c>
      <c r="C653" t="s">
        <v>9230</v>
      </c>
      <c r="D653">
        <v>1</v>
      </c>
      <c r="E653" t="s">
        <v>9231</v>
      </c>
      <c r="F653">
        <v>20261</v>
      </c>
      <c r="G653" t="s">
        <v>9325</v>
      </c>
      <c r="H653" t="s">
        <v>10452</v>
      </c>
      <c r="I653" t="s">
        <v>142</v>
      </c>
      <c r="J653" t="s">
        <v>10941</v>
      </c>
      <c r="K653" t="s">
        <v>10942</v>
      </c>
      <c r="L653" t="s">
        <v>10943</v>
      </c>
      <c r="M653" t="s">
        <v>10938</v>
      </c>
    </row>
    <row r="654" spans="1:13">
      <c r="A654" s="188" t="s">
        <v>9188</v>
      </c>
      <c r="B654" s="428" t="s">
        <v>10780</v>
      </c>
      <c r="C654" t="s">
        <v>9230</v>
      </c>
      <c r="D654">
        <v>1</v>
      </c>
      <c r="E654" t="s">
        <v>9231</v>
      </c>
      <c r="F654">
        <v>20261</v>
      </c>
      <c r="G654" t="s">
        <v>9325</v>
      </c>
      <c r="H654" t="s">
        <v>10452</v>
      </c>
      <c r="I654" t="s">
        <v>142</v>
      </c>
      <c r="J654" t="s">
        <v>10453</v>
      </c>
      <c r="K654">
        <v>2008</v>
      </c>
      <c r="L654" t="s">
        <v>10454</v>
      </c>
      <c r="M654" t="s">
        <v>10455</v>
      </c>
    </row>
    <row r="655" spans="1:13">
      <c r="A655" s="188" t="s">
        <v>535</v>
      </c>
      <c r="B655" s="428" t="s">
        <v>10862</v>
      </c>
      <c r="C655" t="s">
        <v>9230</v>
      </c>
      <c r="D655">
        <v>1</v>
      </c>
      <c r="E655" t="s">
        <v>9231</v>
      </c>
      <c r="F655">
        <v>20261</v>
      </c>
      <c r="G655" t="s">
        <v>9325</v>
      </c>
      <c r="H655" t="s">
        <v>10452</v>
      </c>
      <c r="I655" t="s">
        <v>142</v>
      </c>
      <c r="J655" t="s">
        <v>10453</v>
      </c>
      <c r="K655">
        <v>2008</v>
      </c>
      <c r="L655" t="s">
        <v>10944</v>
      </c>
      <c r="M655" t="s">
        <v>10938</v>
      </c>
    </row>
    <row r="656" spans="1:13">
      <c r="A656" s="188" t="s">
        <v>9190</v>
      </c>
      <c r="B656" s="428" t="s">
        <v>10780</v>
      </c>
      <c r="C656" t="s">
        <v>9230</v>
      </c>
      <c r="D656">
        <v>1</v>
      </c>
      <c r="E656" t="s">
        <v>9231</v>
      </c>
      <c r="F656">
        <v>20157</v>
      </c>
      <c r="G656" t="s">
        <v>9250</v>
      </c>
      <c r="H656" t="s">
        <v>10452</v>
      </c>
      <c r="I656" t="s">
        <v>142</v>
      </c>
      <c r="J656" t="s">
        <v>10456</v>
      </c>
      <c r="K656">
        <v>308</v>
      </c>
      <c r="L656" t="s">
        <v>10457</v>
      </c>
      <c r="M656" t="s">
        <v>10455</v>
      </c>
    </row>
    <row r="657" spans="1:13">
      <c r="A657" s="188" t="s">
        <v>9189</v>
      </c>
      <c r="B657" s="428" t="s">
        <v>10862</v>
      </c>
      <c r="C657" t="s">
        <v>9230</v>
      </c>
      <c r="D657">
        <v>1</v>
      </c>
      <c r="E657" t="s">
        <v>9231</v>
      </c>
      <c r="F657">
        <v>20157</v>
      </c>
      <c r="G657" t="s">
        <v>9250</v>
      </c>
      <c r="H657" t="s">
        <v>10452</v>
      </c>
      <c r="I657" t="s">
        <v>142</v>
      </c>
      <c r="J657" t="s">
        <v>10456</v>
      </c>
      <c r="K657">
        <v>308</v>
      </c>
      <c r="L657" t="s">
        <v>10457</v>
      </c>
      <c r="M657" t="s">
        <v>10455</v>
      </c>
    </row>
    <row r="658" spans="1:13">
      <c r="A658" s="188" t="s">
        <v>9182</v>
      </c>
      <c r="B658" s="428" t="s">
        <v>10780</v>
      </c>
      <c r="C658" t="s">
        <v>9230</v>
      </c>
      <c r="D658">
        <v>1</v>
      </c>
      <c r="E658" t="s">
        <v>9231</v>
      </c>
      <c r="F658">
        <v>20261</v>
      </c>
      <c r="G658" t="s">
        <v>9325</v>
      </c>
      <c r="H658" t="s">
        <v>10452</v>
      </c>
      <c r="I658" t="s">
        <v>142</v>
      </c>
      <c r="J658" t="s">
        <v>10458</v>
      </c>
      <c r="K658">
        <v>3008</v>
      </c>
      <c r="L658" t="s">
        <v>10459</v>
      </c>
      <c r="M658" t="s">
        <v>10460</v>
      </c>
    </row>
    <row r="659" spans="1:13">
      <c r="A659" s="188" t="s">
        <v>9181</v>
      </c>
      <c r="B659" s="428" t="s">
        <v>10862</v>
      </c>
      <c r="C659" t="s">
        <v>9230</v>
      </c>
      <c r="D659">
        <v>1</v>
      </c>
      <c r="E659" t="s">
        <v>9231</v>
      </c>
      <c r="F659">
        <v>20261</v>
      </c>
      <c r="G659" t="s">
        <v>9325</v>
      </c>
      <c r="H659" t="s">
        <v>10452</v>
      </c>
      <c r="I659" t="s">
        <v>142</v>
      </c>
      <c r="J659" t="s">
        <v>10458</v>
      </c>
      <c r="K659">
        <v>3008</v>
      </c>
      <c r="L659" t="s">
        <v>10459</v>
      </c>
      <c r="M659" t="s">
        <v>10460</v>
      </c>
    </row>
    <row r="660" spans="1:13">
      <c r="A660" s="188" t="s">
        <v>9183</v>
      </c>
      <c r="B660" s="428" t="s">
        <v>10862</v>
      </c>
      <c r="C660" t="s">
        <v>9230</v>
      </c>
      <c r="D660">
        <v>1</v>
      </c>
      <c r="E660" t="s">
        <v>9231</v>
      </c>
      <c r="F660">
        <v>20261</v>
      </c>
      <c r="G660" t="s">
        <v>9325</v>
      </c>
      <c r="H660" t="s">
        <v>10452</v>
      </c>
      <c r="I660" t="s">
        <v>142</v>
      </c>
      <c r="J660" t="s">
        <v>10458</v>
      </c>
      <c r="K660">
        <v>3008</v>
      </c>
      <c r="L660" t="s">
        <v>10459</v>
      </c>
      <c r="M660" t="s">
        <v>10460</v>
      </c>
    </row>
    <row r="661" spans="1:13">
      <c r="A661" s="188" t="s">
        <v>9184</v>
      </c>
      <c r="B661" s="428" t="s">
        <v>10862</v>
      </c>
      <c r="C661" t="s">
        <v>9230</v>
      </c>
      <c r="D661">
        <v>1</v>
      </c>
      <c r="E661" t="s">
        <v>9231</v>
      </c>
      <c r="F661">
        <v>20261</v>
      </c>
      <c r="G661" t="s">
        <v>9325</v>
      </c>
      <c r="H661" t="s">
        <v>10452</v>
      </c>
      <c r="I661" t="s">
        <v>142</v>
      </c>
      <c r="J661" t="s">
        <v>10458</v>
      </c>
      <c r="K661">
        <v>3008</v>
      </c>
      <c r="L661" t="s">
        <v>10945</v>
      </c>
      <c r="M661" t="s">
        <v>10946</v>
      </c>
    </row>
    <row r="662" spans="1:13">
      <c r="A662" s="188" t="s">
        <v>9185</v>
      </c>
      <c r="B662" s="428" t="s">
        <v>10862</v>
      </c>
      <c r="C662" t="s">
        <v>9230</v>
      </c>
      <c r="D662">
        <v>1</v>
      </c>
      <c r="E662" t="s">
        <v>9231</v>
      </c>
      <c r="F662">
        <v>20261</v>
      </c>
      <c r="G662" t="s">
        <v>9325</v>
      </c>
      <c r="H662" t="s">
        <v>10452</v>
      </c>
      <c r="I662" t="s">
        <v>142</v>
      </c>
      <c r="J662" t="s">
        <v>10458</v>
      </c>
      <c r="K662">
        <v>3008</v>
      </c>
      <c r="L662" t="s">
        <v>10945</v>
      </c>
      <c r="M662" t="s">
        <v>10946</v>
      </c>
    </row>
    <row r="663" spans="1:13">
      <c r="A663" s="188" t="s">
        <v>9186</v>
      </c>
      <c r="B663" s="428" t="s">
        <v>10862</v>
      </c>
      <c r="C663" t="s">
        <v>9230</v>
      </c>
      <c r="D663">
        <v>1</v>
      </c>
      <c r="E663" t="s">
        <v>9231</v>
      </c>
      <c r="F663">
        <v>20261</v>
      </c>
      <c r="G663" t="s">
        <v>9325</v>
      </c>
      <c r="H663" t="s">
        <v>10452</v>
      </c>
      <c r="I663" t="s">
        <v>142</v>
      </c>
      <c r="J663" t="s">
        <v>10458</v>
      </c>
      <c r="K663">
        <v>3008</v>
      </c>
      <c r="L663" t="s">
        <v>10945</v>
      </c>
      <c r="M663" t="s">
        <v>10946</v>
      </c>
    </row>
    <row r="664" spans="1:13">
      <c r="A664"/>
      <c r="B664" s="428" t="s">
        <v>10780</v>
      </c>
      <c r="C664" t="s">
        <v>9230</v>
      </c>
      <c r="D664">
        <v>1</v>
      </c>
      <c r="E664" t="s">
        <v>9231</v>
      </c>
      <c r="F664">
        <v>20158</v>
      </c>
      <c r="G664" t="s">
        <v>9255</v>
      </c>
      <c r="H664" t="s">
        <v>10452</v>
      </c>
      <c r="I664" t="s">
        <v>142</v>
      </c>
      <c r="J664" t="s">
        <v>10461</v>
      </c>
      <c r="K664">
        <v>408</v>
      </c>
      <c r="L664" t="s">
        <v>10462</v>
      </c>
      <c r="M664" t="s">
        <v>10460</v>
      </c>
    </row>
    <row r="665" spans="1:13">
      <c r="A665" s="188" t="s">
        <v>537</v>
      </c>
      <c r="B665" s="428" t="s">
        <v>10862</v>
      </c>
      <c r="I665" t="s">
        <v>142</v>
      </c>
      <c r="M665" t="s">
        <v>10880</v>
      </c>
    </row>
    <row r="666" spans="1:13">
      <c r="A666" s="188" t="s">
        <v>9191</v>
      </c>
      <c r="B666" s="428" t="s">
        <v>10862</v>
      </c>
      <c r="I666" t="s">
        <v>142</v>
      </c>
      <c r="M666" t="s">
        <v>10880</v>
      </c>
    </row>
    <row r="667" spans="1:13" ht="17.25" thickBot="1">
      <c r="A667" s="188" t="s">
        <v>9192</v>
      </c>
      <c r="B667" s="428" t="s">
        <v>10862</v>
      </c>
      <c r="I667" t="s">
        <v>142</v>
      </c>
      <c r="M667" t="s">
        <v>10880</v>
      </c>
    </row>
    <row r="668" spans="1:13">
      <c r="A668" s="187" t="s">
        <v>9178</v>
      </c>
      <c r="B668" s="428" t="s">
        <v>10862</v>
      </c>
      <c r="C668" t="s">
        <v>9230</v>
      </c>
      <c r="D668">
        <v>1</v>
      </c>
      <c r="E668" t="s">
        <v>9231</v>
      </c>
      <c r="F668">
        <v>20261</v>
      </c>
      <c r="G668" t="s">
        <v>9325</v>
      </c>
      <c r="H668" t="s">
        <v>10452</v>
      </c>
      <c r="I668" t="s">
        <v>142</v>
      </c>
      <c r="J668" t="s">
        <v>10463</v>
      </c>
      <c r="K668">
        <v>5008</v>
      </c>
      <c r="L668" t="s">
        <v>10947</v>
      </c>
      <c r="M668" t="s">
        <v>10938</v>
      </c>
    </row>
    <row r="669" spans="1:13">
      <c r="A669" s="188" t="s">
        <v>9179</v>
      </c>
      <c r="B669" s="428" t="s">
        <v>10862</v>
      </c>
      <c r="C669" t="s">
        <v>9230</v>
      </c>
      <c r="D669">
        <v>1</v>
      </c>
      <c r="E669" t="s">
        <v>9231</v>
      </c>
      <c r="F669">
        <v>20261</v>
      </c>
      <c r="G669" t="s">
        <v>9325</v>
      </c>
      <c r="H669" t="s">
        <v>10452</v>
      </c>
      <c r="I669" t="s">
        <v>142</v>
      </c>
      <c r="J669" t="s">
        <v>10463</v>
      </c>
      <c r="K669">
        <v>5008</v>
      </c>
      <c r="L669" t="s">
        <v>10948</v>
      </c>
      <c r="M669" t="s">
        <v>10940</v>
      </c>
    </row>
    <row r="670" spans="1:13">
      <c r="A670" s="188" t="s">
        <v>9180</v>
      </c>
      <c r="B670" s="428" t="s">
        <v>10862</v>
      </c>
      <c r="C670" t="s">
        <v>9230</v>
      </c>
      <c r="D670">
        <v>1</v>
      </c>
      <c r="E670" t="s">
        <v>9231</v>
      </c>
      <c r="F670">
        <v>20261</v>
      </c>
      <c r="G670" t="s">
        <v>9325</v>
      </c>
      <c r="H670" t="s">
        <v>10452</v>
      </c>
      <c r="I670" t="s">
        <v>142</v>
      </c>
      <c r="J670" t="s">
        <v>10463</v>
      </c>
      <c r="K670">
        <v>5008</v>
      </c>
      <c r="L670" t="s">
        <v>10948</v>
      </c>
      <c r="M670" t="s">
        <v>10940</v>
      </c>
    </row>
    <row r="671" spans="1:13">
      <c r="A671" s="333" t="s">
        <v>9177</v>
      </c>
      <c r="B671" s="428" t="s">
        <v>10862</v>
      </c>
      <c r="C671" t="s">
        <v>9230</v>
      </c>
      <c r="D671">
        <v>1</v>
      </c>
      <c r="E671" t="s">
        <v>9231</v>
      </c>
      <c r="F671">
        <v>20261</v>
      </c>
      <c r="G671" t="s">
        <v>9325</v>
      </c>
      <c r="H671" t="s">
        <v>10452</v>
      </c>
      <c r="I671" t="s">
        <v>142</v>
      </c>
      <c r="J671" t="s">
        <v>10463</v>
      </c>
      <c r="K671">
        <v>5008</v>
      </c>
      <c r="L671" t="s">
        <v>10947</v>
      </c>
      <c r="M671" t="s">
        <v>10938</v>
      </c>
    </row>
    <row r="672" spans="1:13">
      <c r="A672" s="188" t="s">
        <v>534</v>
      </c>
      <c r="B672" s="428" t="s">
        <v>10862</v>
      </c>
      <c r="C672" t="s">
        <v>9230</v>
      </c>
      <c r="D672">
        <v>1</v>
      </c>
      <c r="E672" t="s">
        <v>9231</v>
      </c>
      <c r="F672">
        <v>20261</v>
      </c>
      <c r="G672" t="s">
        <v>9325</v>
      </c>
      <c r="H672" t="s">
        <v>10452</v>
      </c>
      <c r="I672" t="s">
        <v>142</v>
      </c>
      <c r="J672" t="s">
        <v>10463</v>
      </c>
      <c r="K672">
        <v>5008</v>
      </c>
      <c r="L672" t="s">
        <v>10948</v>
      </c>
      <c r="M672" t="s">
        <v>10940</v>
      </c>
    </row>
    <row r="673" spans="1:13">
      <c r="A673" s="188" t="s">
        <v>539</v>
      </c>
      <c r="B673" s="428" t="s">
        <v>10862</v>
      </c>
      <c r="C673" t="s">
        <v>9230</v>
      </c>
      <c r="D673">
        <v>1</v>
      </c>
      <c r="E673" t="s">
        <v>9231</v>
      </c>
      <c r="F673">
        <v>20261</v>
      </c>
      <c r="G673" t="s">
        <v>9325</v>
      </c>
      <c r="H673" t="s">
        <v>10452</v>
      </c>
      <c r="I673" t="s">
        <v>142</v>
      </c>
      <c r="J673" t="s">
        <v>10463</v>
      </c>
      <c r="K673">
        <v>5008</v>
      </c>
      <c r="L673" t="s">
        <v>10948</v>
      </c>
      <c r="M673" t="s">
        <v>10940</v>
      </c>
    </row>
    <row r="674" spans="1:13">
      <c r="A674"/>
      <c r="B674" s="428" t="s">
        <v>10780</v>
      </c>
      <c r="C674" t="s">
        <v>9230</v>
      </c>
      <c r="D674">
        <v>1</v>
      </c>
      <c r="E674" t="s">
        <v>9231</v>
      </c>
      <c r="F674">
        <v>20261</v>
      </c>
      <c r="G674" t="s">
        <v>9325</v>
      </c>
      <c r="H674" t="s">
        <v>10452</v>
      </c>
      <c r="I674" t="s">
        <v>142</v>
      </c>
      <c r="J674" t="s">
        <v>10463</v>
      </c>
      <c r="K674">
        <v>5008</v>
      </c>
      <c r="L674" t="s">
        <v>10464</v>
      </c>
      <c r="M674" t="s">
        <v>1705</v>
      </c>
    </row>
    <row r="675" spans="1:13">
      <c r="A675"/>
      <c r="B675" s="428" t="s">
        <v>10780</v>
      </c>
      <c r="C675" t="s">
        <v>9230</v>
      </c>
      <c r="D675">
        <v>1</v>
      </c>
      <c r="E675" t="s">
        <v>9231</v>
      </c>
      <c r="F675">
        <v>20261</v>
      </c>
      <c r="G675" t="s">
        <v>9325</v>
      </c>
      <c r="H675" t="s">
        <v>10452</v>
      </c>
      <c r="I675" t="s">
        <v>142</v>
      </c>
      <c r="J675" t="s">
        <v>10463</v>
      </c>
      <c r="K675">
        <v>5008</v>
      </c>
      <c r="L675" t="s">
        <v>10465</v>
      </c>
      <c r="M675" t="s">
        <v>1705</v>
      </c>
    </row>
    <row r="676" spans="1:13">
      <c r="A676" s="165" t="s">
        <v>290</v>
      </c>
      <c r="B676" s="428" t="s">
        <v>10780</v>
      </c>
      <c r="C676" t="s">
        <v>9230</v>
      </c>
      <c r="D676">
        <v>1</v>
      </c>
      <c r="E676" t="s">
        <v>9231</v>
      </c>
      <c r="F676">
        <v>20160</v>
      </c>
      <c r="G676" t="s">
        <v>9232</v>
      </c>
      <c r="H676" t="s">
        <v>10466</v>
      </c>
      <c r="I676" t="s">
        <v>287</v>
      </c>
      <c r="J676" t="s">
        <v>10467</v>
      </c>
      <c r="K676" t="s">
        <v>7488</v>
      </c>
      <c r="L676" t="s">
        <v>10468</v>
      </c>
      <c r="M676" t="s">
        <v>10469</v>
      </c>
    </row>
    <row r="677" spans="1:13">
      <c r="A677" s="165" t="s">
        <v>291</v>
      </c>
      <c r="B677" s="428" t="s">
        <v>10862</v>
      </c>
      <c r="C677" t="s">
        <v>9230</v>
      </c>
      <c r="D677">
        <v>1</v>
      </c>
      <c r="E677" t="s">
        <v>9231</v>
      </c>
      <c r="F677">
        <v>20160</v>
      </c>
      <c r="G677" t="s">
        <v>9232</v>
      </c>
      <c r="H677" t="s">
        <v>10466</v>
      </c>
      <c r="I677" t="s">
        <v>287</v>
      </c>
      <c r="J677" t="s">
        <v>10467</v>
      </c>
      <c r="K677" t="s">
        <v>7488</v>
      </c>
      <c r="L677" t="s">
        <v>10949</v>
      </c>
      <c r="M677" t="s">
        <v>7550</v>
      </c>
    </row>
    <row r="678" spans="1:13">
      <c r="A678" s="165" t="s">
        <v>292</v>
      </c>
      <c r="B678" s="428" t="s">
        <v>10780</v>
      </c>
      <c r="C678" t="s">
        <v>9230</v>
      </c>
      <c r="D678">
        <v>1</v>
      </c>
      <c r="E678" t="s">
        <v>9231</v>
      </c>
      <c r="F678">
        <v>20160</v>
      </c>
      <c r="G678" t="s">
        <v>9232</v>
      </c>
      <c r="H678" t="s">
        <v>10466</v>
      </c>
      <c r="I678" t="s">
        <v>287</v>
      </c>
      <c r="J678" t="s">
        <v>10467</v>
      </c>
      <c r="K678" t="s">
        <v>7488</v>
      </c>
      <c r="L678" t="s">
        <v>10470</v>
      </c>
      <c r="M678" t="s">
        <v>7549</v>
      </c>
    </row>
    <row r="679" spans="1:13">
      <c r="A679"/>
      <c r="B679" s="428" t="s">
        <v>10780</v>
      </c>
      <c r="C679" t="s">
        <v>9230</v>
      </c>
      <c r="D679">
        <v>1</v>
      </c>
      <c r="E679" t="s">
        <v>9231</v>
      </c>
      <c r="F679">
        <v>20160</v>
      </c>
      <c r="G679" t="s">
        <v>9232</v>
      </c>
      <c r="H679" t="s">
        <v>10466</v>
      </c>
      <c r="I679" t="s">
        <v>287</v>
      </c>
      <c r="J679" t="s">
        <v>10467</v>
      </c>
      <c r="K679" t="s">
        <v>7488</v>
      </c>
      <c r="L679" t="s">
        <v>10471</v>
      </c>
      <c r="M679" t="s">
        <v>10472</v>
      </c>
    </row>
    <row r="680" spans="1:13">
      <c r="A680"/>
      <c r="B680" s="428" t="s">
        <v>10780</v>
      </c>
      <c r="C680" t="s">
        <v>9230</v>
      </c>
      <c r="D680">
        <v>1</v>
      </c>
      <c r="E680" t="s">
        <v>9231</v>
      </c>
      <c r="F680">
        <v>20160</v>
      </c>
      <c r="G680" t="s">
        <v>9232</v>
      </c>
      <c r="H680" t="s">
        <v>10466</v>
      </c>
      <c r="I680" t="s">
        <v>287</v>
      </c>
      <c r="J680" t="s">
        <v>10473</v>
      </c>
      <c r="K680" t="s">
        <v>10474</v>
      </c>
      <c r="L680" t="s">
        <v>10475</v>
      </c>
      <c r="M680" t="s">
        <v>10476</v>
      </c>
    </row>
    <row r="681" spans="1:13">
      <c r="A681" s="165" t="s">
        <v>299</v>
      </c>
      <c r="B681" s="428" t="s">
        <v>10780</v>
      </c>
      <c r="C681" t="s">
        <v>9230</v>
      </c>
      <c r="D681">
        <v>1</v>
      </c>
      <c r="E681" t="s">
        <v>9231</v>
      </c>
      <c r="F681">
        <v>20160</v>
      </c>
      <c r="G681" t="s">
        <v>9232</v>
      </c>
      <c r="H681" t="s">
        <v>10466</v>
      </c>
      <c r="I681" t="s">
        <v>287</v>
      </c>
      <c r="J681" t="s">
        <v>10473</v>
      </c>
      <c r="K681" t="s">
        <v>10474</v>
      </c>
      <c r="L681" t="s">
        <v>10477</v>
      </c>
      <c r="M681" t="s">
        <v>299</v>
      </c>
    </row>
    <row r="682" spans="1:13">
      <c r="A682" s="165" t="s">
        <v>313</v>
      </c>
      <c r="B682" s="428" t="s">
        <v>10780</v>
      </c>
      <c r="C682" t="s">
        <v>9230</v>
      </c>
      <c r="D682">
        <v>1</v>
      </c>
      <c r="E682" t="s">
        <v>9231</v>
      </c>
      <c r="F682">
        <v>20261</v>
      </c>
      <c r="G682" t="s">
        <v>9325</v>
      </c>
      <c r="H682" t="s">
        <v>10466</v>
      </c>
      <c r="I682" t="s">
        <v>287</v>
      </c>
      <c r="J682" t="s">
        <v>10478</v>
      </c>
      <c r="K682" t="s">
        <v>7503</v>
      </c>
      <c r="L682" t="s">
        <v>10479</v>
      </c>
      <c r="M682" t="s">
        <v>7503</v>
      </c>
    </row>
    <row r="683" spans="1:13">
      <c r="A683" s="165" t="s">
        <v>314</v>
      </c>
      <c r="B683" s="428" t="s">
        <v>10780</v>
      </c>
      <c r="C683" t="s">
        <v>9230</v>
      </c>
      <c r="D683">
        <v>1</v>
      </c>
      <c r="E683" t="s">
        <v>9231</v>
      </c>
      <c r="F683">
        <v>20261</v>
      </c>
      <c r="G683" t="s">
        <v>9325</v>
      </c>
      <c r="H683" t="s">
        <v>10466</v>
      </c>
      <c r="I683" t="s">
        <v>287</v>
      </c>
      <c r="J683" t="s">
        <v>10478</v>
      </c>
      <c r="K683" t="s">
        <v>7503</v>
      </c>
      <c r="L683" t="s">
        <v>10480</v>
      </c>
      <c r="M683" t="s">
        <v>7515</v>
      </c>
    </row>
    <row r="684" spans="1:13">
      <c r="A684" s="165" t="s">
        <v>315</v>
      </c>
      <c r="B684" s="428" t="s">
        <v>10780</v>
      </c>
      <c r="C684" t="s">
        <v>9230</v>
      </c>
      <c r="D684">
        <v>1</v>
      </c>
      <c r="E684" t="s">
        <v>9231</v>
      </c>
      <c r="F684">
        <v>20261</v>
      </c>
      <c r="G684" t="s">
        <v>9325</v>
      </c>
      <c r="H684" t="s">
        <v>10466</v>
      </c>
      <c r="I684" t="s">
        <v>287</v>
      </c>
      <c r="J684" t="s">
        <v>10478</v>
      </c>
      <c r="K684" t="s">
        <v>7503</v>
      </c>
      <c r="L684" t="s">
        <v>10481</v>
      </c>
      <c r="M684" t="s">
        <v>10482</v>
      </c>
    </row>
    <row r="685" spans="1:13">
      <c r="A685" s="165" t="s">
        <v>316</v>
      </c>
      <c r="B685" s="428" t="s">
        <v>10780</v>
      </c>
      <c r="C685" t="s">
        <v>9230</v>
      </c>
      <c r="D685">
        <v>1</v>
      </c>
      <c r="E685" t="s">
        <v>9231</v>
      </c>
      <c r="F685">
        <v>20261</v>
      </c>
      <c r="G685" t="s">
        <v>9325</v>
      </c>
      <c r="H685" t="s">
        <v>10466</v>
      </c>
      <c r="I685" t="s">
        <v>287</v>
      </c>
      <c r="J685" t="s">
        <v>10478</v>
      </c>
      <c r="K685" t="s">
        <v>7503</v>
      </c>
      <c r="L685" t="s">
        <v>10483</v>
      </c>
      <c r="M685" t="s">
        <v>3510</v>
      </c>
    </row>
    <row r="686" spans="1:13">
      <c r="A686"/>
      <c r="B686" s="428" t="s">
        <v>10780</v>
      </c>
      <c r="C686" t="s">
        <v>9230</v>
      </c>
      <c r="D686">
        <v>1</v>
      </c>
      <c r="E686" t="s">
        <v>9231</v>
      </c>
      <c r="F686">
        <v>20261</v>
      </c>
      <c r="G686" t="s">
        <v>9325</v>
      </c>
      <c r="H686" t="s">
        <v>10466</v>
      </c>
      <c r="I686" t="s">
        <v>287</v>
      </c>
      <c r="J686" t="s">
        <v>10478</v>
      </c>
      <c r="K686" t="s">
        <v>7503</v>
      </c>
      <c r="L686" t="s">
        <v>10484</v>
      </c>
      <c r="M686" t="s">
        <v>10485</v>
      </c>
    </row>
    <row r="687" spans="1:13">
      <c r="A687" s="165" t="s">
        <v>562</v>
      </c>
      <c r="B687" s="428" t="s">
        <v>10780</v>
      </c>
      <c r="C687" t="s">
        <v>9230</v>
      </c>
      <c r="D687">
        <v>1</v>
      </c>
      <c r="E687" t="s">
        <v>9231</v>
      </c>
      <c r="F687">
        <v>20261</v>
      </c>
      <c r="G687" t="s">
        <v>9325</v>
      </c>
      <c r="H687" t="s">
        <v>10466</v>
      </c>
      <c r="I687" t="s">
        <v>287</v>
      </c>
      <c r="J687" t="s">
        <v>10478</v>
      </c>
      <c r="K687" t="s">
        <v>7503</v>
      </c>
      <c r="L687" t="s">
        <v>10486</v>
      </c>
      <c r="M687" t="s">
        <v>10487</v>
      </c>
    </row>
    <row r="688" spans="1:13">
      <c r="A688" s="165" t="s">
        <v>563</v>
      </c>
      <c r="B688" s="428" t="s">
        <v>10780</v>
      </c>
      <c r="C688" t="s">
        <v>9230</v>
      </c>
      <c r="D688">
        <v>1</v>
      </c>
      <c r="E688" t="s">
        <v>9231</v>
      </c>
      <c r="F688">
        <v>20261</v>
      </c>
      <c r="G688" t="s">
        <v>9325</v>
      </c>
      <c r="H688" t="s">
        <v>10466</v>
      </c>
      <c r="I688" t="s">
        <v>287</v>
      </c>
      <c r="J688" t="s">
        <v>10478</v>
      </c>
      <c r="K688" t="s">
        <v>7503</v>
      </c>
      <c r="L688" t="s">
        <v>10488</v>
      </c>
      <c r="M688" t="s">
        <v>10489</v>
      </c>
    </row>
    <row r="689" spans="1:13">
      <c r="A689" s="165" t="s">
        <v>317</v>
      </c>
      <c r="B689" s="428" t="s">
        <v>10862</v>
      </c>
      <c r="C689" t="s">
        <v>9230</v>
      </c>
      <c r="D689">
        <v>1</v>
      </c>
      <c r="E689" t="s">
        <v>9231</v>
      </c>
      <c r="F689">
        <v>20160</v>
      </c>
      <c r="G689" t="s">
        <v>9232</v>
      </c>
      <c r="H689" t="s">
        <v>10466</v>
      </c>
      <c r="I689" t="s">
        <v>287</v>
      </c>
      <c r="J689" t="s">
        <v>10490</v>
      </c>
      <c r="K689" t="s">
        <v>7518</v>
      </c>
      <c r="L689" t="s">
        <v>10950</v>
      </c>
      <c r="M689" t="s">
        <v>317</v>
      </c>
    </row>
    <row r="690" spans="1:13">
      <c r="A690" s="165" t="s">
        <v>318</v>
      </c>
      <c r="B690" s="428" t="s">
        <v>10862</v>
      </c>
      <c r="C690" t="s">
        <v>9230</v>
      </c>
      <c r="D690">
        <v>1</v>
      </c>
      <c r="E690" t="s">
        <v>9231</v>
      </c>
      <c r="F690">
        <v>20160</v>
      </c>
      <c r="G690" t="s">
        <v>9232</v>
      </c>
      <c r="H690" t="s">
        <v>10466</v>
      </c>
      <c r="I690" t="s">
        <v>287</v>
      </c>
      <c r="J690" t="s">
        <v>10490</v>
      </c>
      <c r="K690" t="s">
        <v>7518</v>
      </c>
      <c r="L690" t="s">
        <v>10951</v>
      </c>
      <c r="M690" t="s">
        <v>10952</v>
      </c>
    </row>
    <row r="691" spans="1:13">
      <c r="A691" s="166" t="s">
        <v>319</v>
      </c>
      <c r="B691" s="428" t="s">
        <v>10780</v>
      </c>
      <c r="C691" t="s">
        <v>9230</v>
      </c>
      <c r="D691">
        <v>1</v>
      </c>
      <c r="E691" t="s">
        <v>9231</v>
      </c>
      <c r="F691">
        <v>20160</v>
      </c>
      <c r="G691" t="s">
        <v>9232</v>
      </c>
      <c r="H691" t="s">
        <v>10466</v>
      </c>
      <c r="I691" t="s">
        <v>287</v>
      </c>
      <c r="J691" t="s">
        <v>10490</v>
      </c>
      <c r="K691" t="s">
        <v>7518</v>
      </c>
      <c r="L691" t="s">
        <v>10491</v>
      </c>
      <c r="M691" t="s">
        <v>319</v>
      </c>
    </row>
    <row r="692" spans="1:13">
      <c r="A692"/>
      <c r="B692" s="428" t="s">
        <v>10780</v>
      </c>
      <c r="C692" t="s">
        <v>9230</v>
      </c>
      <c r="D692">
        <v>1</v>
      </c>
      <c r="E692" t="s">
        <v>9231</v>
      </c>
      <c r="F692">
        <v>20160</v>
      </c>
      <c r="G692" t="s">
        <v>9232</v>
      </c>
      <c r="H692" t="s">
        <v>10466</v>
      </c>
      <c r="I692" t="s">
        <v>287</v>
      </c>
      <c r="J692" t="s">
        <v>10490</v>
      </c>
      <c r="K692" t="s">
        <v>7518</v>
      </c>
      <c r="L692" t="s">
        <v>10492</v>
      </c>
      <c r="M692" t="s">
        <v>10493</v>
      </c>
    </row>
    <row r="693" spans="1:13">
      <c r="A693" s="165" t="s">
        <v>554</v>
      </c>
      <c r="B693" s="428" t="s">
        <v>10780</v>
      </c>
      <c r="C693" t="s">
        <v>9230</v>
      </c>
      <c r="D693">
        <v>1</v>
      </c>
      <c r="E693" t="s">
        <v>9231</v>
      </c>
      <c r="F693">
        <v>20261</v>
      </c>
      <c r="G693" t="s">
        <v>9325</v>
      </c>
      <c r="H693" t="s">
        <v>10466</v>
      </c>
      <c r="I693" t="s">
        <v>287</v>
      </c>
      <c r="J693" t="s">
        <v>10494</v>
      </c>
      <c r="K693" t="s">
        <v>293</v>
      </c>
      <c r="L693" t="s">
        <v>10495</v>
      </c>
      <c r="M693" t="s">
        <v>7523</v>
      </c>
    </row>
    <row r="694" spans="1:13">
      <c r="A694" s="165" t="s">
        <v>553</v>
      </c>
      <c r="B694" s="428" t="s">
        <v>10780</v>
      </c>
      <c r="C694" t="s">
        <v>9230</v>
      </c>
      <c r="D694">
        <v>1</v>
      </c>
      <c r="E694" t="s">
        <v>9231</v>
      </c>
      <c r="F694">
        <v>20261</v>
      </c>
      <c r="G694" t="s">
        <v>9325</v>
      </c>
      <c r="H694" t="s">
        <v>10466</v>
      </c>
      <c r="I694" t="s">
        <v>287</v>
      </c>
      <c r="J694" t="s">
        <v>10494</v>
      </c>
      <c r="K694" t="s">
        <v>293</v>
      </c>
      <c r="L694" t="s">
        <v>10496</v>
      </c>
      <c r="M694" t="s">
        <v>3476</v>
      </c>
    </row>
    <row r="695" spans="1:13">
      <c r="A695"/>
      <c r="B695" s="428" t="s">
        <v>10780</v>
      </c>
      <c r="C695" t="s">
        <v>9230</v>
      </c>
      <c r="D695">
        <v>1</v>
      </c>
      <c r="E695" t="s">
        <v>9231</v>
      </c>
      <c r="F695">
        <v>20261</v>
      </c>
      <c r="G695" t="s">
        <v>9325</v>
      </c>
      <c r="H695" t="s">
        <v>10466</v>
      </c>
      <c r="I695" t="s">
        <v>287</v>
      </c>
      <c r="J695" t="s">
        <v>10494</v>
      </c>
      <c r="K695" t="s">
        <v>293</v>
      </c>
      <c r="L695" t="s">
        <v>10497</v>
      </c>
      <c r="M695" t="s">
        <v>10498</v>
      </c>
    </row>
    <row r="696" spans="1:13" ht="17.25" thickBot="1">
      <c r="A696" s="165" t="s">
        <v>10863</v>
      </c>
      <c r="B696" s="428" t="s">
        <v>10862</v>
      </c>
      <c r="C696" t="s">
        <v>9230</v>
      </c>
      <c r="D696">
        <v>1</v>
      </c>
      <c r="E696" t="s">
        <v>9231</v>
      </c>
      <c r="F696">
        <v>20261</v>
      </c>
      <c r="G696" t="s">
        <v>9325</v>
      </c>
      <c r="H696" t="s">
        <v>10466</v>
      </c>
      <c r="I696" t="s">
        <v>287</v>
      </c>
      <c r="J696" t="s">
        <v>10494</v>
      </c>
      <c r="K696" t="s">
        <v>293</v>
      </c>
      <c r="L696" t="s">
        <v>10953</v>
      </c>
      <c r="M696" t="s">
        <v>294</v>
      </c>
    </row>
    <row r="697" spans="1:13">
      <c r="A697" s="164" t="s">
        <v>288</v>
      </c>
      <c r="B697" s="428" t="s">
        <v>10780</v>
      </c>
      <c r="C697" t="s">
        <v>9230</v>
      </c>
      <c r="D697">
        <v>1</v>
      </c>
      <c r="E697" t="s">
        <v>9231</v>
      </c>
      <c r="F697">
        <v>20160</v>
      </c>
      <c r="G697" t="s">
        <v>9232</v>
      </c>
      <c r="H697" t="s">
        <v>10466</v>
      </c>
      <c r="I697" t="s">
        <v>287</v>
      </c>
      <c r="J697" t="s">
        <v>10499</v>
      </c>
      <c r="K697" t="s">
        <v>7525</v>
      </c>
      <c r="L697" t="s">
        <v>10500</v>
      </c>
      <c r="M697" t="s">
        <v>288</v>
      </c>
    </row>
    <row r="698" spans="1:13">
      <c r="A698" s="165" t="s">
        <v>289</v>
      </c>
      <c r="B698" s="428" t="s">
        <v>10780</v>
      </c>
      <c r="C698" t="s">
        <v>9230</v>
      </c>
      <c r="D698">
        <v>1</v>
      </c>
      <c r="E698" t="s">
        <v>9231</v>
      </c>
      <c r="F698">
        <v>20160</v>
      </c>
      <c r="G698" t="s">
        <v>9232</v>
      </c>
      <c r="H698" t="s">
        <v>10466</v>
      </c>
      <c r="I698" t="s">
        <v>287</v>
      </c>
      <c r="J698" t="s">
        <v>10499</v>
      </c>
      <c r="K698" t="s">
        <v>7525</v>
      </c>
      <c r="L698" t="s">
        <v>10501</v>
      </c>
      <c r="M698" t="s">
        <v>289</v>
      </c>
    </row>
    <row r="699" spans="1:13">
      <c r="A699"/>
      <c r="B699" s="428" t="s">
        <v>10780</v>
      </c>
      <c r="C699" t="s">
        <v>9230</v>
      </c>
      <c r="D699">
        <v>1</v>
      </c>
      <c r="E699" t="s">
        <v>9231</v>
      </c>
      <c r="F699">
        <v>20160</v>
      </c>
      <c r="G699" t="s">
        <v>9232</v>
      </c>
      <c r="H699" t="s">
        <v>10466</v>
      </c>
      <c r="I699" t="s">
        <v>287</v>
      </c>
      <c r="J699" t="s">
        <v>10499</v>
      </c>
      <c r="K699" t="s">
        <v>7525</v>
      </c>
      <c r="L699" t="s">
        <v>10502</v>
      </c>
      <c r="M699" t="s">
        <v>7536</v>
      </c>
    </row>
    <row r="700" spans="1:13">
      <c r="A700" s="165" t="s">
        <v>451</v>
      </c>
      <c r="B700" s="428" t="s">
        <v>10780</v>
      </c>
      <c r="C700" t="s">
        <v>9230</v>
      </c>
      <c r="D700">
        <v>1</v>
      </c>
      <c r="E700" t="s">
        <v>9231</v>
      </c>
      <c r="F700">
        <v>20160</v>
      </c>
      <c r="G700" t="s">
        <v>9232</v>
      </c>
      <c r="H700" t="s">
        <v>10466</v>
      </c>
      <c r="I700" t="s">
        <v>287</v>
      </c>
      <c r="J700" t="s">
        <v>10499</v>
      </c>
      <c r="K700" t="s">
        <v>7525</v>
      </c>
      <c r="L700" t="s">
        <v>10503</v>
      </c>
      <c r="M700" t="s">
        <v>7632</v>
      </c>
    </row>
    <row r="701" spans="1:13">
      <c r="A701" s="165" t="s">
        <v>637</v>
      </c>
      <c r="B701" s="428" t="s">
        <v>10780</v>
      </c>
      <c r="C701" t="s">
        <v>9230</v>
      </c>
      <c r="D701">
        <v>1</v>
      </c>
      <c r="E701" t="s">
        <v>9231</v>
      </c>
      <c r="F701">
        <v>20160</v>
      </c>
      <c r="G701" t="s">
        <v>9232</v>
      </c>
      <c r="H701" t="s">
        <v>10466</v>
      </c>
      <c r="I701" t="s">
        <v>287</v>
      </c>
      <c r="J701" t="s">
        <v>10499</v>
      </c>
      <c r="K701" t="s">
        <v>7525</v>
      </c>
      <c r="L701" t="s">
        <v>10504</v>
      </c>
      <c r="M701" t="s">
        <v>10505</v>
      </c>
    </row>
    <row r="702" spans="1:13">
      <c r="A702"/>
      <c r="B702" s="428" t="s">
        <v>10780</v>
      </c>
      <c r="C702" t="s">
        <v>9230</v>
      </c>
      <c r="D702">
        <v>1</v>
      </c>
      <c r="E702" t="s">
        <v>9231</v>
      </c>
      <c r="F702">
        <v>20160</v>
      </c>
      <c r="G702" t="s">
        <v>9232</v>
      </c>
      <c r="H702" t="s">
        <v>10466</v>
      </c>
      <c r="I702" t="s">
        <v>287</v>
      </c>
      <c r="J702" t="s">
        <v>10499</v>
      </c>
      <c r="K702" t="s">
        <v>7525</v>
      </c>
      <c r="L702" t="s">
        <v>10506</v>
      </c>
      <c r="M702">
        <v>4</v>
      </c>
    </row>
    <row r="703" spans="1:13">
      <c r="A703" s="165" t="s">
        <v>452</v>
      </c>
      <c r="B703" s="428" t="s">
        <v>10780</v>
      </c>
      <c r="C703" t="s">
        <v>9230</v>
      </c>
      <c r="D703">
        <v>1</v>
      </c>
      <c r="E703" t="s">
        <v>9231</v>
      </c>
      <c r="F703">
        <v>20160</v>
      </c>
      <c r="G703" t="s">
        <v>9232</v>
      </c>
      <c r="H703" t="s">
        <v>10466</v>
      </c>
      <c r="I703" t="s">
        <v>287</v>
      </c>
      <c r="J703" t="s">
        <v>10499</v>
      </c>
      <c r="K703" t="s">
        <v>7525</v>
      </c>
      <c r="L703" t="s">
        <v>10507</v>
      </c>
      <c r="M703" t="s">
        <v>10508</v>
      </c>
    </row>
    <row r="704" spans="1:13">
      <c r="A704" s="165" t="s">
        <v>638</v>
      </c>
      <c r="B704" s="428" t="s">
        <v>10780</v>
      </c>
      <c r="C704" t="s">
        <v>9230</v>
      </c>
      <c r="D704">
        <v>1</v>
      </c>
      <c r="E704" t="s">
        <v>9231</v>
      </c>
      <c r="F704">
        <v>20160</v>
      </c>
      <c r="G704" t="s">
        <v>9232</v>
      </c>
      <c r="H704" t="s">
        <v>10466</v>
      </c>
      <c r="I704" t="s">
        <v>287</v>
      </c>
      <c r="J704" t="s">
        <v>10499</v>
      </c>
      <c r="K704" t="s">
        <v>7525</v>
      </c>
      <c r="L704" t="s">
        <v>10509</v>
      </c>
      <c r="M704" t="s">
        <v>10510</v>
      </c>
    </row>
    <row r="705" spans="1:13">
      <c r="A705"/>
      <c r="B705" s="428" t="s">
        <v>10780</v>
      </c>
      <c r="C705" t="s">
        <v>9230</v>
      </c>
      <c r="D705">
        <v>1</v>
      </c>
      <c r="E705" t="s">
        <v>9231</v>
      </c>
      <c r="F705">
        <v>20160</v>
      </c>
      <c r="G705" t="s">
        <v>9232</v>
      </c>
      <c r="H705" t="s">
        <v>10466</v>
      </c>
      <c r="I705" t="s">
        <v>287</v>
      </c>
      <c r="J705" t="s">
        <v>10511</v>
      </c>
      <c r="K705" t="s">
        <v>10512</v>
      </c>
      <c r="L705" t="s">
        <v>10513</v>
      </c>
      <c r="M705" t="s">
        <v>7481</v>
      </c>
    </row>
    <row r="706" spans="1:13">
      <c r="A706" s="165" t="s">
        <v>307</v>
      </c>
      <c r="B706" s="428" t="s">
        <v>10862</v>
      </c>
      <c r="C706" t="s">
        <v>9230</v>
      </c>
      <c r="D706">
        <v>1</v>
      </c>
      <c r="E706" t="s">
        <v>9231</v>
      </c>
      <c r="F706">
        <v>20160</v>
      </c>
      <c r="G706" t="s">
        <v>9232</v>
      </c>
      <c r="H706" t="s">
        <v>10466</v>
      </c>
      <c r="I706" t="s">
        <v>287</v>
      </c>
      <c r="J706" t="s">
        <v>10511</v>
      </c>
      <c r="K706" t="s">
        <v>10512</v>
      </c>
      <c r="L706" t="s">
        <v>10513</v>
      </c>
      <c r="M706" t="s">
        <v>7481</v>
      </c>
    </row>
    <row r="707" spans="1:13">
      <c r="A707" s="165" t="s">
        <v>308</v>
      </c>
      <c r="B707" s="428" t="s">
        <v>10780</v>
      </c>
      <c r="C707" t="s">
        <v>9230</v>
      </c>
      <c r="D707">
        <v>1</v>
      </c>
      <c r="E707" t="s">
        <v>9231</v>
      </c>
      <c r="F707">
        <v>20160</v>
      </c>
      <c r="G707" t="s">
        <v>9232</v>
      </c>
      <c r="H707" t="s">
        <v>10466</v>
      </c>
      <c r="I707" t="s">
        <v>287</v>
      </c>
      <c r="J707" t="s">
        <v>10511</v>
      </c>
      <c r="K707" t="s">
        <v>10512</v>
      </c>
      <c r="L707" t="s">
        <v>10514</v>
      </c>
      <c r="M707" t="s">
        <v>308</v>
      </c>
    </row>
    <row r="708" spans="1:13">
      <c r="A708" s="166" t="s">
        <v>555</v>
      </c>
      <c r="B708" s="428" t="s">
        <v>10780</v>
      </c>
      <c r="C708" t="s">
        <v>9230</v>
      </c>
      <c r="D708">
        <v>1</v>
      </c>
      <c r="E708" t="s">
        <v>9231</v>
      </c>
      <c r="F708">
        <v>20160</v>
      </c>
      <c r="G708" t="s">
        <v>9232</v>
      </c>
      <c r="H708" t="s">
        <v>10466</v>
      </c>
      <c r="I708" t="s">
        <v>287</v>
      </c>
      <c r="J708" t="s">
        <v>10515</v>
      </c>
      <c r="K708" t="s">
        <v>556</v>
      </c>
      <c r="L708" t="s">
        <v>10516</v>
      </c>
      <c r="M708" t="s">
        <v>10517</v>
      </c>
    </row>
    <row r="709" spans="1:13">
      <c r="A709" s="166" t="s">
        <v>557</v>
      </c>
      <c r="B709" s="428" t="s">
        <v>10780</v>
      </c>
      <c r="C709" t="s">
        <v>9230</v>
      </c>
      <c r="D709">
        <v>1</v>
      </c>
      <c r="E709" t="s">
        <v>9231</v>
      </c>
      <c r="F709">
        <v>20160</v>
      </c>
      <c r="G709" t="s">
        <v>9232</v>
      </c>
      <c r="H709" t="s">
        <v>10466</v>
      </c>
      <c r="I709" t="s">
        <v>287</v>
      </c>
      <c r="J709" t="s">
        <v>10515</v>
      </c>
      <c r="K709" t="s">
        <v>556</v>
      </c>
      <c r="L709" t="s">
        <v>10518</v>
      </c>
      <c r="M709" t="s">
        <v>10519</v>
      </c>
    </row>
    <row r="710" spans="1:13">
      <c r="A710" s="166" t="s">
        <v>556</v>
      </c>
      <c r="B710" s="428" t="s">
        <v>10780</v>
      </c>
      <c r="C710" t="s">
        <v>9230</v>
      </c>
      <c r="D710">
        <v>1</v>
      </c>
      <c r="E710" t="s">
        <v>9231</v>
      </c>
      <c r="F710">
        <v>20160</v>
      </c>
      <c r="G710" t="s">
        <v>9232</v>
      </c>
      <c r="H710" t="s">
        <v>10466</v>
      </c>
      <c r="I710" t="s">
        <v>287</v>
      </c>
      <c r="J710" t="s">
        <v>10515</v>
      </c>
      <c r="K710" t="s">
        <v>556</v>
      </c>
      <c r="L710" t="s">
        <v>10520</v>
      </c>
      <c r="M710" t="s">
        <v>556</v>
      </c>
    </row>
    <row r="711" spans="1:13">
      <c r="A711" s="166" t="s">
        <v>558</v>
      </c>
      <c r="B711" s="428" t="s">
        <v>10780</v>
      </c>
      <c r="C711" t="s">
        <v>9230</v>
      </c>
      <c r="D711">
        <v>1</v>
      </c>
      <c r="E711" t="s">
        <v>9231</v>
      </c>
      <c r="F711">
        <v>20160</v>
      </c>
      <c r="G711" t="s">
        <v>9232</v>
      </c>
      <c r="H711" t="s">
        <v>10466</v>
      </c>
      <c r="I711" t="s">
        <v>287</v>
      </c>
      <c r="J711" t="s">
        <v>10515</v>
      </c>
      <c r="K711" t="s">
        <v>556</v>
      </c>
      <c r="L711" t="s">
        <v>10521</v>
      </c>
      <c r="M711" t="s">
        <v>10522</v>
      </c>
    </row>
    <row r="712" spans="1:13">
      <c r="A712" s="166" t="s">
        <v>559</v>
      </c>
      <c r="B712" s="428" t="s">
        <v>10780</v>
      </c>
      <c r="C712" t="s">
        <v>9230</v>
      </c>
      <c r="D712">
        <v>1</v>
      </c>
      <c r="E712" t="s">
        <v>9231</v>
      </c>
      <c r="F712">
        <v>20160</v>
      </c>
      <c r="G712" t="s">
        <v>9232</v>
      </c>
      <c r="H712" t="s">
        <v>10466</v>
      </c>
      <c r="I712" t="s">
        <v>287</v>
      </c>
      <c r="J712" t="s">
        <v>10515</v>
      </c>
      <c r="K712" t="s">
        <v>556</v>
      </c>
      <c r="L712" t="s">
        <v>10523</v>
      </c>
      <c r="M712" t="s">
        <v>10524</v>
      </c>
    </row>
    <row r="713" spans="1:13">
      <c r="A713" s="166" t="s">
        <v>560</v>
      </c>
      <c r="B713" s="428" t="s">
        <v>10780</v>
      </c>
      <c r="C713" t="s">
        <v>9230</v>
      </c>
      <c r="D713">
        <v>1</v>
      </c>
      <c r="E713" t="s">
        <v>9231</v>
      </c>
      <c r="F713">
        <v>20160</v>
      </c>
      <c r="G713" t="s">
        <v>9232</v>
      </c>
      <c r="H713" t="s">
        <v>10466</v>
      </c>
      <c r="I713" t="s">
        <v>287</v>
      </c>
      <c r="J713" t="s">
        <v>10515</v>
      </c>
      <c r="K713" t="s">
        <v>556</v>
      </c>
      <c r="L713" t="s">
        <v>10525</v>
      </c>
      <c r="M713" t="s">
        <v>10526</v>
      </c>
    </row>
    <row r="714" spans="1:13">
      <c r="A714" s="166" t="s">
        <v>561</v>
      </c>
      <c r="B714" s="428" t="s">
        <v>10862</v>
      </c>
      <c r="C714" t="s">
        <v>9230</v>
      </c>
      <c r="D714">
        <v>1</v>
      </c>
      <c r="E714" t="s">
        <v>9231</v>
      </c>
      <c r="F714">
        <v>20160</v>
      </c>
      <c r="G714" t="s">
        <v>9232</v>
      </c>
      <c r="H714" t="s">
        <v>10466</v>
      </c>
      <c r="I714" t="s">
        <v>287</v>
      </c>
      <c r="J714" t="s">
        <v>10515</v>
      </c>
      <c r="K714" t="s">
        <v>556</v>
      </c>
      <c r="L714" t="s">
        <v>10523</v>
      </c>
      <c r="M714" t="s">
        <v>10524</v>
      </c>
    </row>
    <row r="715" spans="1:13">
      <c r="A715" s="166" t="s">
        <v>639</v>
      </c>
      <c r="B715" s="428" t="s">
        <v>10780</v>
      </c>
      <c r="C715" t="s">
        <v>9230</v>
      </c>
      <c r="D715">
        <v>1</v>
      </c>
      <c r="E715" t="s">
        <v>9231</v>
      </c>
      <c r="F715">
        <v>20160</v>
      </c>
      <c r="G715" t="s">
        <v>9232</v>
      </c>
      <c r="H715" t="s">
        <v>10466</v>
      </c>
      <c r="I715" t="s">
        <v>287</v>
      </c>
      <c r="J715" t="s">
        <v>10515</v>
      </c>
      <c r="K715" t="s">
        <v>556</v>
      </c>
      <c r="L715" t="s">
        <v>10527</v>
      </c>
      <c r="M715" t="s">
        <v>3476</v>
      </c>
    </row>
    <row r="716" spans="1:13">
      <c r="A716" s="165" t="s">
        <v>310</v>
      </c>
      <c r="B716" s="428" t="s">
        <v>10862</v>
      </c>
      <c r="C716" t="s">
        <v>9230</v>
      </c>
      <c r="D716">
        <v>1</v>
      </c>
      <c r="E716" t="s">
        <v>9231</v>
      </c>
      <c r="F716">
        <v>20160</v>
      </c>
      <c r="G716" t="s">
        <v>9232</v>
      </c>
      <c r="H716" t="s">
        <v>10466</v>
      </c>
      <c r="I716" t="s">
        <v>287</v>
      </c>
      <c r="J716" t="s">
        <v>10528</v>
      </c>
      <c r="K716">
        <v>911</v>
      </c>
      <c r="L716" t="s">
        <v>10954</v>
      </c>
      <c r="M716" t="s">
        <v>10519</v>
      </c>
    </row>
    <row r="717" spans="1:13">
      <c r="A717" s="165" t="s">
        <v>311</v>
      </c>
      <c r="B717" s="428" t="s">
        <v>10780</v>
      </c>
      <c r="C717" t="s">
        <v>9230</v>
      </c>
      <c r="D717">
        <v>1</v>
      </c>
      <c r="E717" t="s">
        <v>9231</v>
      </c>
      <c r="F717">
        <v>20160</v>
      </c>
      <c r="G717" t="s">
        <v>9232</v>
      </c>
      <c r="H717" t="s">
        <v>10466</v>
      </c>
      <c r="I717" t="s">
        <v>287</v>
      </c>
      <c r="J717" t="s">
        <v>10528</v>
      </c>
      <c r="K717" s="427">
        <v>911</v>
      </c>
      <c r="L717" t="s">
        <v>10529</v>
      </c>
      <c r="M717" t="s">
        <v>10522</v>
      </c>
    </row>
    <row r="718" spans="1:13">
      <c r="A718" s="165" t="s">
        <v>551</v>
      </c>
      <c r="B718" s="428" t="s">
        <v>10780</v>
      </c>
      <c r="C718" t="s">
        <v>9230</v>
      </c>
      <c r="D718">
        <v>1</v>
      </c>
      <c r="E718" t="s">
        <v>9231</v>
      </c>
      <c r="F718">
        <v>20160</v>
      </c>
      <c r="G718" t="s">
        <v>9232</v>
      </c>
      <c r="H718" t="s">
        <v>10466</v>
      </c>
      <c r="I718" t="s">
        <v>287</v>
      </c>
      <c r="J718" t="s">
        <v>10528</v>
      </c>
      <c r="K718" s="427">
        <v>911</v>
      </c>
      <c r="L718" t="s">
        <v>10530</v>
      </c>
      <c r="M718" t="s">
        <v>10531</v>
      </c>
    </row>
    <row r="719" spans="1:13">
      <c r="A719" s="165" t="s">
        <v>295</v>
      </c>
      <c r="B719" s="428" t="s">
        <v>10780</v>
      </c>
      <c r="C719" t="s">
        <v>9230</v>
      </c>
      <c r="D719">
        <v>1</v>
      </c>
      <c r="E719" t="s">
        <v>9231</v>
      </c>
      <c r="F719">
        <v>20160</v>
      </c>
      <c r="G719" t="s">
        <v>9232</v>
      </c>
      <c r="H719" t="s">
        <v>10466</v>
      </c>
      <c r="I719" t="s">
        <v>287</v>
      </c>
      <c r="J719" t="s">
        <v>10528</v>
      </c>
      <c r="K719" s="427">
        <v>911</v>
      </c>
      <c r="L719" t="s">
        <v>10532</v>
      </c>
      <c r="M719" t="s">
        <v>10474</v>
      </c>
    </row>
    <row r="720" spans="1:13">
      <c r="A720" s="165" t="s">
        <v>296</v>
      </c>
      <c r="B720" s="428" t="s">
        <v>10780</v>
      </c>
      <c r="C720" t="s">
        <v>9230</v>
      </c>
      <c r="D720">
        <v>1</v>
      </c>
      <c r="E720" t="s">
        <v>9231</v>
      </c>
      <c r="F720">
        <v>20160</v>
      </c>
      <c r="G720" t="s">
        <v>9232</v>
      </c>
      <c r="H720" t="s">
        <v>10466</v>
      </c>
      <c r="I720" t="s">
        <v>287</v>
      </c>
      <c r="J720" t="s">
        <v>10528</v>
      </c>
      <c r="K720" s="427">
        <v>911</v>
      </c>
      <c r="L720" t="s">
        <v>10533</v>
      </c>
      <c r="M720" t="s">
        <v>7587</v>
      </c>
    </row>
    <row r="721" spans="1:13">
      <c r="A721" s="165" t="s">
        <v>301</v>
      </c>
      <c r="B721" s="428" t="s">
        <v>10780</v>
      </c>
      <c r="C721" t="s">
        <v>9230</v>
      </c>
      <c r="D721">
        <v>1</v>
      </c>
      <c r="E721" t="s">
        <v>9231</v>
      </c>
      <c r="F721">
        <v>20160</v>
      </c>
      <c r="G721" t="s">
        <v>9232</v>
      </c>
      <c r="H721" t="s">
        <v>10466</v>
      </c>
      <c r="I721" t="s">
        <v>287</v>
      </c>
      <c r="J721" t="s">
        <v>10528</v>
      </c>
      <c r="K721" s="427">
        <v>911</v>
      </c>
      <c r="L721" t="s">
        <v>10534</v>
      </c>
      <c r="M721" t="s">
        <v>7584</v>
      </c>
    </row>
    <row r="722" spans="1:13">
      <c r="A722" s="165" t="s">
        <v>302</v>
      </c>
      <c r="B722" s="428" t="s">
        <v>10780</v>
      </c>
      <c r="C722" t="s">
        <v>9230</v>
      </c>
      <c r="D722">
        <v>1</v>
      </c>
      <c r="E722" t="s">
        <v>9231</v>
      </c>
      <c r="F722">
        <v>20160</v>
      </c>
      <c r="G722" t="s">
        <v>9232</v>
      </c>
      <c r="H722" t="s">
        <v>10466</v>
      </c>
      <c r="I722" t="s">
        <v>287</v>
      </c>
      <c r="J722" t="s">
        <v>10528</v>
      </c>
      <c r="K722" s="427">
        <v>911</v>
      </c>
      <c r="L722" t="s">
        <v>10535</v>
      </c>
      <c r="M722" t="s">
        <v>10536</v>
      </c>
    </row>
    <row r="723" spans="1:13">
      <c r="A723" s="165" t="s">
        <v>297</v>
      </c>
      <c r="B723" s="428" t="s">
        <v>10862</v>
      </c>
      <c r="C723" t="s">
        <v>9230</v>
      </c>
      <c r="D723">
        <v>1</v>
      </c>
      <c r="E723" t="s">
        <v>9231</v>
      </c>
      <c r="F723">
        <v>20160</v>
      </c>
      <c r="G723" t="s">
        <v>9232</v>
      </c>
      <c r="H723" t="s">
        <v>10466</v>
      </c>
      <c r="I723" t="s">
        <v>287</v>
      </c>
      <c r="J723" t="s">
        <v>10528</v>
      </c>
      <c r="K723">
        <v>911</v>
      </c>
      <c r="L723" t="s">
        <v>10955</v>
      </c>
      <c r="M723" t="s">
        <v>10956</v>
      </c>
    </row>
    <row r="724" spans="1:13">
      <c r="A724" s="165" t="s">
        <v>298</v>
      </c>
      <c r="B724" s="428" t="s">
        <v>10780</v>
      </c>
      <c r="C724" t="s">
        <v>9230</v>
      </c>
      <c r="D724">
        <v>1</v>
      </c>
      <c r="E724" t="s">
        <v>9231</v>
      </c>
      <c r="F724">
        <v>20160</v>
      </c>
      <c r="G724" t="s">
        <v>9232</v>
      </c>
      <c r="H724" t="s">
        <v>10466</v>
      </c>
      <c r="I724" t="s">
        <v>287</v>
      </c>
      <c r="J724" t="s">
        <v>10528</v>
      </c>
      <c r="K724" s="427">
        <v>911</v>
      </c>
      <c r="L724" t="s">
        <v>10537</v>
      </c>
      <c r="M724" t="s">
        <v>10538</v>
      </c>
    </row>
    <row r="725" spans="1:13">
      <c r="A725" s="165" t="s">
        <v>303</v>
      </c>
      <c r="B725" s="428" t="s">
        <v>10780</v>
      </c>
      <c r="C725" t="s">
        <v>9230</v>
      </c>
      <c r="D725">
        <v>1</v>
      </c>
      <c r="E725" t="s">
        <v>9231</v>
      </c>
      <c r="F725">
        <v>20160</v>
      </c>
      <c r="G725" t="s">
        <v>9232</v>
      </c>
      <c r="H725" t="s">
        <v>10466</v>
      </c>
      <c r="I725" t="s">
        <v>287</v>
      </c>
      <c r="J725" t="s">
        <v>10528</v>
      </c>
      <c r="K725" s="427">
        <v>911</v>
      </c>
      <c r="L725" t="s">
        <v>10539</v>
      </c>
      <c r="M725" t="s">
        <v>10540</v>
      </c>
    </row>
    <row r="726" spans="1:13">
      <c r="A726" s="165" t="s">
        <v>304</v>
      </c>
      <c r="B726" s="428" t="s">
        <v>10780</v>
      </c>
      <c r="C726" t="s">
        <v>9230</v>
      </c>
      <c r="D726">
        <v>1</v>
      </c>
      <c r="E726" t="s">
        <v>9231</v>
      </c>
      <c r="F726">
        <v>20160</v>
      </c>
      <c r="G726" t="s">
        <v>9232</v>
      </c>
      <c r="H726" t="s">
        <v>10466</v>
      </c>
      <c r="I726" t="s">
        <v>287</v>
      </c>
      <c r="J726" t="s">
        <v>10528</v>
      </c>
      <c r="K726" s="427">
        <v>911</v>
      </c>
      <c r="L726" t="s">
        <v>10541</v>
      </c>
      <c r="M726" t="s">
        <v>10542</v>
      </c>
    </row>
    <row r="727" spans="1:13">
      <c r="A727" s="165" t="s">
        <v>552</v>
      </c>
      <c r="B727" s="428" t="s">
        <v>10780</v>
      </c>
      <c r="C727" t="s">
        <v>9230</v>
      </c>
      <c r="D727">
        <v>1</v>
      </c>
      <c r="E727" t="s">
        <v>9231</v>
      </c>
      <c r="F727">
        <v>20160</v>
      </c>
      <c r="G727" t="s">
        <v>9232</v>
      </c>
      <c r="H727" t="s">
        <v>10466</v>
      </c>
      <c r="I727" t="s">
        <v>287</v>
      </c>
      <c r="J727" t="s">
        <v>10528</v>
      </c>
      <c r="K727" s="427">
        <v>911</v>
      </c>
      <c r="L727" t="s">
        <v>10543</v>
      </c>
      <c r="M727" t="s">
        <v>10544</v>
      </c>
    </row>
    <row r="728" spans="1:13">
      <c r="A728"/>
      <c r="B728" s="428" t="s">
        <v>10780</v>
      </c>
      <c r="C728" t="s">
        <v>9230</v>
      </c>
      <c r="D728">
        <v>1</v>
      </c>
      <c r="E728" t="s">
        <v>9231</v>
      </c>
      <c r="F728">
        <v>20160</v>
      </c>
      <c r="G728" t="s">
        <v>9232</v>
      </c>
      <c r="H728" t="s">
        <v>10466</v>
      </c>
      <c r="I728" t="s">
        <v>287</v>
      </c>
      <c r="J728" t="s">
        <v>10528</v>
      </c>
      <c r="K728" s="427">
        <v>911</v>
      </c>
      <c r="L728" t="s">
        <v>10545</v>
      </c>
      <c r="M728" t="s">
        <v>10546</v>
      </c>
    </row>
    <row r="729" spans="1:13">
      <c r="A729"/>
      <c r="B729" s="428" t="s">
        <v>10780</v>
      </c>
      <c r="C729" t="s">
        <v>9230</v>
      </c>
      <c r="D729">
        <v>1</v>
      </c>
      <c r="E729" t="s">
        <v>9231</v>
      </c>
      <c r="F729">
        <v>20160</v>
      </c>
      <c r="G729" t="s">
        <v>9232</v>
      </c>
      <c r="H729" t="s">
        <v>10466</v>
      </c>
      <c r="I729" t="s">
        <v>287</v>
      </c>
      <c r="J729" t="s">
        <v>10528</v>
      </c>
      <c r="K729" s="427">
        <v>911</v>
      </c>
      <c r="L729" t="s">
        <v>10547</v>
      </c>
      <c r="M729" t="s">
        <v>10548</v>
      </c>
    </row>
    <row r="730" spans="1:13">
      <c r="A730" s="165" t="s">
        <v>300</v>
      </c>
      <c r="B730" s="428" t="s">
        <v>10780</v>
      </c>
      <c r="C730" t="s">
        <v>9230</v>
      </c>
      <c r="D730">
        <v>1</v>
      </c>
      <c r="E730" t="s">
        <v>9231</v>
      </c>
      <c r="F730">
        <v>20160</v>
      </c>
      <c r="G730" t="s">
        <v>9232</v>
      </c>
      <c r="H730" t="s">
        <v>10466</v>
      </c>
      <c r="I730" t="s">
        <v>287</v>
      </c>
      <c r="J730" t="s">
        <v>10528</v>
      </c>
      <c r="K730" s="427">
        <v>911</v>
      </c>
      <c r="L730" t="s">
        <v>10549</v>
      </c>
      <c r="M730" t="s">
        <v>10550</v>
      </c>
    </row>
    <row r="731" spans="1:13">
      <c r="A731"/>
      <c r="B731" s="428" t="s">
        <v>10780</v>
      </c>
      <c r="C731" t="s">
        <v>9230</v>
      </c>
      <c r="D731">
        <v>1</v>
      </c>
      <c r="E731" t="s">
        <v>9231</v>
      </c>
      <c r="F731">
        <v>20160</v>
      </c>
      <c r="G731" t="s">
        <v>9232</v>
      </c>
      <c r="H731" t="s">
        <v>10466</v>
      </c>
      <c r="I731" t="s">
        <v>287</v>
      </c>
      <c r="J731" t="s">
        <v>10528</v>
      </c>
      <c r="K731" s="427">
        <v>911</v>
      </c>
      <c r="L731" t="s">
        <v>10551</v>
      </c>
      <c r="M731" t="s">
        <v>10552</v>
      </c>
    </row>
    <row r="732" spans="1:13">
      <c r="A732" s="165" t="s">
        <v>305</v>
      </c>
      <c r="B732" s="428" t="s">
        <v>10780</v>
      </c>
      <c r="C732" t="s">
        <v>9230</v>
      </c>
      <c r="D732">
        <v>1</v>
      </c>
      <c r="E732" t="s">
        <v>9231</v>
      </c>
      <c r="F732">
        <v>20160</v>
      </c>
      <c r="G732" t="s">
        <v>9232</v>
      </c>
      <c r="H732" t="s">
        <v>10466</v>
      </c>
      <c r="I732" t="s">
        <v>287</v>
      </c>
      <c r="J732" t="s">
        <v>10528</v>
      </c>
      <c r="K732" s="427">
        <v>911</v>
      </c>
      <c r="L732" t="s">
        <v>10553</v>
      </c>
      <c r="M732" t="s">
        <v>10554</v>
      </c>
    </row>
    <row r="733" spans="1:13">
      <c r="A733" s="165" t="s">
        <v>306</v>
      </c>
      <c r="B733" s="428" t="s">
        <v>10780</v>
      </c>
      <c r="C733" t="s">
        <v>9230</v>
      </c>
      <c r="D733">
        <v>1</v>
      </c>
      <c r="E733" t="s">
        <v>9231</v>
      </c>
      <c r="F733">
        <v>20160</v>
      </c>
      <c r="G733" t="s">
        <v>9232</v>
      </c>
      <c r="H733" t="s">
        <v>10466</v>
      </c>
      <c r="I733" t="s">
        <v>287</v>
      </c>
      <c r="J733" t="s">
        <v>10528</v>
      </c>
      <c r="K733" s="427">
        <v>911</v>
      </c>
      <c r="L733" t="s">
        <v>10555</v>
      </c>
      <c r="M733" t="s">
        <v>10556</v>
      </c>
    </row>
    <row r="734" spans="1:13">
      <c r="A734" s="174" t="s">
        <v>383</v>
      </c>
      <c r="B734" s="428" t="s">
        <v>10780</v>
      </c>
      <c r="C734" t="s">
        <v>9230</v>
      </c>
      <c r="D734">
        <v>1</v>
      </c>
      <c r="E734" t="s">
        <v>9231</v>
      </c>
      <c r="F734">
        <v>20159</v>
      </c>
      <c r="G734" t="s">
        <v>9279</v>
      </c>
      <c r="H734" t="s">
        <v>10557</v>
      </c>
      <c r="I734" t="s">
        <v>10558</v>
      </c>
      <c r="J734" t="s">
        <v>10559</v>
      </c>
      <c r="K734" t="s">
        <v>7664</v>
      </c>
      <c r="L734" t="s">
        <v>10560</v>
      </c>
      <c r="M734" t="s">
        <v>10561</v>
      </c>
    </row>
    <row r="735" spans="1:13">
      <c r="A735" s="336" t="s">
        <v>384</v>
      </c>
      <c r="B735" s="428" t="s">
        <v>10779</v>
      </c>
      <c r="C735" t="s">
        <v>9230</v>
      </c>
      <c r="D735">
        <v>1</v>
      </c>
      <c r="E735" t="s">
        <v>9231</v>
      </c>
      <c r="F735">
        <v>20159</v>
      </c>
      <c r="G735" t="s">
        <v>9279</v>
      </c>
      <c r="H735" t="s">
        <v>10557</v>
      </c>
      <c r="I735" t="s">
        <v>10558</v>
      </c>
      <c r="J735" t="s">
        <v>10957</v>
      </c>
      <c r="K735" t="s">
        <v>7662</v>
      </c>
      <c r="L735" t="s">
        <v>10958</v>
      </c>
      <c r="M735" t="s">
        <v>10959</v>
      </c>
    </row>
    <row r="736" spans="1:13">
      <c r="A736" s="174" t="s">
        <v>549</v>
      </c>
      <c r="B736" s="428" t="s">
        <v>10780</v>
      </c>
      <c r="C736" t="s">
        <v>9230</v>
      </c>
      <c r="D736">
        <v>1</v>
      </c>
      <c r="E736" t="s">
        <v>9231</v>
      </c>
      <c r="F736">
        <v>20159</v>
      </c>
      <c r="G736" t="s">
        <v>9279</v>
      </c>
      <c r="H736" t="s">
        <v>10557</v>
      </c>
      <c r="I736" t="s">
        <v>10558</v>
      </c>
      <c r="J736" t="s">
        <v>10562</v>
      </c>
      <c r="K736" t="s">
        <v>7651</v>
      </c>
      <c r="L736" t="s">
        <v>10563</v>
      </c>
      <c r="M736" t="s">
        <v>10564</v>
      </c>
    </row>
    <row r="737" spans="1:13" ht="17.25" thickBot="1">
      <c r="A737" s="174" t="s">
        <v>550</v>
      </c>
      <c r="B737" s="428" t="s">
        <v>10780</v>
      </c>
      <c r="C737" t="s">
        <v>9230</v>
      </c>
      <c r="D737">
        <v>1</v>
      </c>
      <c r="E737" t="s">
        <v>9231</v>
      </c>
      <c r="F737">
        <v>20159</v>
      </c>
      <c r="G737" t="s">
        <v>9279</v>
      </c>
      <c r="H737" t="s">
        <v>10557</v>
      </c>
      <c r="I737" t="s">
        <v>10558</v>
      </c>
      <c r="J737" t="s">
        <v>10562</v>
      </c>
      <c r="K737" t="s">
        <v>7651</v>
      </c>
      <c r="L737" t="s">
        <v>10565</v>
      </c>
      <c r="M737" t="s">
        <v>10566</v>
      </c>
    </row>
    <row r="738" spans="1:13">
      <c r="A738" s="173" t="s">
        <v>381</v>
      </c>
      <c r="B738" s="428" t="s">
        <v>10779</v>
      </c>
      <c r="C738" t="s">
        <v>9230</v>
      </c>
      <c r="D738">
        <v>1</v>
      </c>
      <c r="E738" t="s">
        <v>9231</v>
      </c>
      <c r="F738">
        <v>20159</v>
      </c>
      <c r="G738" t="s">
        <v>9279</v>
      </c>
      <c r="H738" t="s">
        <v>10557</v>
      </c>
      <c r="I738" t="s">
        <v>10558</v>
      </c>
      <c r="J738" t="s">
        <v>10567</v>
      </c>
      <c r="K738" t="s">
        <v>7653</v>
      </c>
      <c r="L738" t="s">
        <v>10568</v>
      </c>
      <c r="M738" t="s">
        <v>10569</v>
      </c>
    </row>
    <row r="739" spans="1:13">
      <c r="A739" s="174" t="s">
        <v>382</v>
      </c>
      <c r="B739" s="428" t="s">
        <v>10779</v>
      </c>
      <c r="C739" t="s">
        <v>9230</v>
      </c>
      <c r="D739">
        <v>1</v>
      </c>
      <c r="E739" t="s">
        <v>9231</v>
      </c>
      <c r="F739">
        <v>20159</v>
      </c>
      <c r="G739" t="s">
        <v>9279</v>
      </c>
      <c r="H739" t="s">
        <v>10557</v>
      </c>
      <c r="I739" t="s">
        <v>10558</v>
      </c>
      <c r="J739" t="s">
        <v>10567</v>
      </c>
      <c r="K739" t="s">
        <v>7653</v>
      </c>
      <c r="L739" t="s">
        <v>10568</v>
      </c>
      <c r="M739" t="s">
        <v>10569</v>
      </c>
    </row>
    <row r="740" spans="1:13" ht="17.25" thickBot="1">
      <c r="A740"/>
      <c r="B740" s="428" t="s">
        <v>10780</v>
      </c>
      <c r="C740" t="s">
        <v>9230</v>
      </c>
      <c r="D740">
        <v>1</v>
      </c>
      <c r="E740" t="s">
        <v>9231</v>
      </c>
      <c r="F740">
        <v>20159</v>
      </c>
      <c r="G740" t="s">
        <v>9279</v>
      </c>
      <c r="H740" t="s">
        <v>10557</v>
      </c>
      <c r="I740" t="s">
        <v>10558</v>
      </c>
      <c r="J740" t="s">
        <v>10567</v>
      </c>
      <c r="K740" t="s">
        <v>7653</v>
      </c>
      <c r="L740" t="s">
        <v>10568</v>
      </c>
      <c r="M740" t="s">
        <v>10569</v>
      </c>
    </row>
    <row r="741" spans="1:13">
      <c r="A741" s="338" t="s">
        <v>9196</v>
      </c>
      <c r="B741" s="428" t="s">
        <v>10779</v>
      </c>
      <c r="C741" t="s">
        <v>9230</v>
      </c>
      <c r="D741">
        <v>1</v>
      </c>
      <c r="E741" t="s">
        <v>9231</v>
      </c>
      <c r="F741">
        <v>20158</v>
      </c>
      <c r="G741" t="s">
        <v>9255</v>
      </c>
      <c r="H741" t="s">
        <v>10570</v>
      </c>
      <c r="I741" t="s">
        <v>10571</v>
      </c>
      <c r="J741" t="s">
        <v>10960</v>
      </c>
      <c r="K741" t="s">
        <v>10961</v>
      </c>
      <c r="L741" t="s">
        <v>10962</v>
      </c>
      <c r="M741" t="s">
        <v>10961</v>
      </c>
    </row>
    <row r="742" spans="1:13">
      <c r="A742" s="339" t="s">
        <v>9197</v>
      </c>
      <c r="B742" s="428" t="s">
        <v>10779</v>
      </c>
      <c r="C742" t="s">
        <v>9230</v>
      </c>
      <c r="D742">
        <v>1</v>
      </c>
      <c r="E742" t="s">
        <v>9231</v>
      </c>
      <c r="F742">
        <v>20158</v>
      </c>
      <c r="G742" t="s">
        <v>9255</v>
      </c>
      <c r="H742" t="s">
        <v>10570</v>
      </c>
      <c r="I742" t="s">
        <v>10571</v>
      </c>
      <c r="J742" t="s">
        <v>10960</v>
      </c>
      <c r="K742" t="s">
        <v>10961</v>
      </c>
      <c r="L742" t="s">
        <v>10962</v>
      </c>
      <c r="M742" t="s">
        <v>10961</v>
      </c>
    </row>
    <row r="743" spans="1:13" ht="17.25" thickBot="1">
      <c r="A743" s="191" t="s">
        <v>9201</v>
      </c>
      <c r="B743" s="428" t="s">
        <v>10780</v>
      </c>
      <c r="C743" t="s">
        <v>9230</v>
      </c>
      <c r="D743">
        <v>1</v>
      </c>
      <c r="E743" t="s">
        <v>9231</v>
      </c>
      <c r="F743">
        <v>20158</v>
      </c>
      <c r="G743" t="s">
        <v>9255</v>
      </c>
      <c r="H743" t="s">
        <v>10570</v>
      </c>
      <c r="I743" t="s">
        <v>10571</v>
      </c>
      <c r="J743" t="s">
        <v>10572</v>
      </c>
      <c r="K743" t="s">
        <v>10573</v>
      </c>
      <c r="L743" t="s">
        <v>10574</v>
      </c>
      <c r="M743" t="s">
        <v>10575</v>
      </c>
    </row>
    <row r="744" spans="1:13">
      <c r="A744" s="340" t="s">
        <v>9200</v>
      </c>
      <c r="B744" s="428" t="s">
        <v>10779</v>
      </c>
      <c r="C744" t="s">
        <v>9230</v>
      </c>
      <c r="D744">
        <v>1</v>
      </c>
      <c r="E744" t="s">
        <v>9231</v>
      </c>
      <c r="F744">
        <v>20158</v>
      </c>
      <c r="G744" t="s">
        <v>9255</v>
      </c>
      <c r="H744" t="s">
        <v>10570</v>
      </c>
      <c r="I744" t="s">
        <v>10571</v>
      </c>
      <c r="J744" t="s">
        <v>10572</v>
      </c>
      <c r="K744" t="s">
        <v>10573</v>
      </c>
      <c r="L744" t="s">
        <v>10574</v>
      </c>
      <c r="M744" t="s">
        <v>10575</v>
      </c>
    </row>
    <row r="745" spans="1:13">
      <c r="A745" s="340" t="s">
        <v>9195</v>
      </c>
      <c r="B745" s="428" t="s">
        <v>10780</v>
      </c>
      <c r="C745" t="s">
        <v>9230</v>
      </c>
      <c r="D745">
        <v>1</v>
      </c>
      <c r="E745" t="s">
        <v>9231</v>
      </c>
      <c r="F745">
        <v>20158</v>
      </c>
      <c r="G745" t="s">
        <v>9255</v>
      </c>
      <c r="H745" t="s">
        <v>10570</v>
      </c>
      <c r="I745" t="s">
        <v>10571</v>
      </c>
      <c r="J745" t="s">
        <v>10576</v>
      </c>
      <c r="K745" t="s">
        <v>10577</v>
      </c>
      <c r="L745" t="s">
        <v>10578</v>
      </c>
      <c r="M745" t="s">
        <v>10579</v>
      </c>
    </row>
    <row r="746" spans="1:13">
      <c r="A746" s="340" t="s">
        <v>9194</v>
      </c>
      <c r="B746" s="428" t="s">
        <v>10779</v>
      </c>
      <c r="C746" t="s">
        <v>9230</v>
      </c>
      <c r="D746">
        <v>1</v>
      </c>
      <c r="E746" t="s">
        <v>9231</v>
      </c>
      <c r="F746">
        <v>20158</v>
      </c>
      <c r="G746" t="s">
        <v>9255</v>
      </c>
      <c r="H746" t="s">
        <v>10570</v>
      </c>
      <c r="I746" t="s">
        <v>10571</v>
      </c>
      <c r="J746" t="s">
        <v>10576</v>
      </c>
      <c r="K746" t="s">
        <v>10577</v>
      </c>
      <c r="L746" t="s">
        <v>10578</v>
      </c>
      <c r="M746" t="s">
        <v>10579</v>
      </c>
    </row>
    <row r="747" spans="1:13">
      <c r="A747" s="340" t="s">
        <v>9198</v>
      </c>
      <c r="B747" s="428" t="s">
        <v>10779</v>
      </c>
      <c r="C747" t="s">
        <v>9230</v>
      </c>
      <c r="D747">
        <v>1</v>
      </c>
      <c r="E747" t="s">
        <v>9231</v>
      </c>
      <c r="F747">
        <v>20158</v>
      </c>
      <c r="G747" t="s">
        <v>9255</v>
      </c>
      <c r="H747" t="s">
        <v>10570</v>
      </c>
      <c r="I747" t="s">
        <v>10571</v>
      </c>
      <c r="J747" t="s">
        <v>10580</v>
      </c>
      <c r="K747" t="s">
        <v>10581</v>
      </c>
      <c r="L747" t="s">
        <v>10582</v>
      </c>
      <c r="M747" t="s">
        <v>10581</v>
      </c>
    </row>
    <row r="748" spans="1:13">
      <c r="A748" s="340" t="s">
        <v>9199</v>
      </c>
      <c r="B748" s="428" t="s">
        <v>10779</v>
      </c>
      <c r="C748" t="s">
        <v>9230</v>
      </c>
      <c r="D748">
        <v>1</v>
      </c>
      <c r="E748" t="s">
        <v>9231</v>
      </c>
      <c r="F748">
        <v>20158</v>
      </c>
      <c r="G748" t="s">
        <v>9255</v>
      </c>
      <c r="H748" t="s">
        <v>10570</v>
      </c>
      <c r="I748" t="s">
        <v>10571</v>
      </c>
      <c r="J748" t="s">
        <v>10580</v>
      </c>
      <c r="K748" t="s">
        <v>10581</v>
      </c>
      <c r="L748" t="s">
        <v>10582</v>
      </c>
      <c r="M748" t="s">
        <v>10581</v>
      </c>
    </row>
    <row r="749" spans="1:13">
      <c r="A749"/>
      <c r="B749" s="428" t="s">
        <v>10780</v>
      </c>
      <c r="C749" t="s">
        <v>9230</v>
      </c>
      <c r="D749">
        <v>1</v>
      </c>
      <c r="E749" t="s">
        <v>9231</v>
      </c>
      <c r="F749">
        <v>20158</v>
      </c>
      <c r="G749" t="s">
        <v>9255</v>
      </c>
      <c r="H749" t="s">
        <v>10570</v>
      </c>
      <c r="I749" t="s">
        <v>10571</v>
      </c>
      <c r="J749" t="s">
        <v>10580</v>
      </c>
      <c r="K749" t="s">
        <v>10581</v>
      </c>
      <c r="L749" t="s">
        <v>10582</v>
      </c>
      <c r="M749" t="s">
        <v>10581</v>
      </c>
    </row>
    <row r="750" spans="1:13" ht="17.25" thickBot="1">
      <c r="A750" s="184" t="s">
        <v>9218</v>
      </c>
      <c r="B750" s="428" t="s">
        <v>10780</v>
      </c>
      <c r="C750" t="s">
        <v>9230</v>
      </c>
      <c r="D750">
        <v>1</v>
      </c>
      <c r="E750" t="s">
        <v>9231</v>
      </c>
      <c r="F750">
        <v>20159</v>
      </c>
      <c r="G750" t="s">
        <v>9279</v>
      </c>
      <c r="H750" t="s">
        <v>10583</v>
      </c>
      <c r="I750" t="s">
        <v>361</v>
      </c>
      <c r="J750" t="s">
        <v>10584</v>
      </c>
      <c r="K750" t="s">
        <v>10585</v>
      </c>
      <c r="L750" t="s">
        <v>10586</v>
      </c>
      <c r="M750" t="s">
        <v>3935</v>
      </c>
    </row>
    <row r="751" spans="1:13">
      <c r="A751" s="183" t="s">
        <v>514</v>
      </c>
      <c r="B751" s="428" t="s">
        <v>10862</v>
      </c>
      <c r="C751" t="s">
        <v>9230</v>
      </c>
      <c r="D751">
        <v>1</v>
      </c>
      <c r="E751" t="s">
        <v>9231</v>
      </c>
      <c r="F751">
        <v>20158</v>
      </c>
      <c r="G751" t="s">
        <v>9255</v>
      </c>
      <c r="H751" t="s">
        <v>10583</v>
      </c>
      <c r="I751" t="s">
        <v>361</v>
      </c>
      <c r="J751" t="s">
        <v>10587</v>
      </c>
      <c r="K751" t="s">
        <v>7966</v>
      </c>
      <c r="L751" t="s">
        <v>10963</v>
      </c>
      <c r="M751" t="s">
        <v>10964</v>
      </c>
    </row>
    <row r="752" spans="1:13">
      <c r="A752"/>
      <c r="B752" s="428" t="s">
        <v>10780</v>
      </c>
      <c r="C752" t="s">
        <v>9230</v>
      </c>
      <c r="D752">
        <v>1</v>
      </c>
      <c r="E752" t="s">
        <v>9231</v>
      </c>
      <c r="F752">
        <v>20158</v>
      </c>
      <c r="G752" t="s">
        <v>9255</v>
      </c>
      <c r="H752" t="s">
        <v>10583</v>
      </c>
      <c r="I752" t="s">
        <v>361</v>
      </c>
      <c r="J752" t="s">
        <v>10587</v>
      </c>
      <c r="K752" t="s">
        <v>7966</v>
      </c>
      <c r="L752" t="s">
        <v>10588</v>
      </c>
      <c r="M752" t="s">
        <v>10589</v>
      </c>
    </row>
    <row r="753" spans="1:13">
      <c r="A753" s="260" t="s">
        <v>513</v>
      </c>
      <c r="B753" s="428" t="s">
        <v>10780</v>
      </c>
      <c r="C753" t="s">
        <v>9230</v>
      </c>
      <c r="D753">
        <v>1</v>
      </c>
      <c r="E753" t="s">
        <v>9231</v>
      </c>
      <c r="F753">
        <v>20158</v>
      </c>
      <c r="G753" t="s">
        <v>9255</v>
      </c>
      <c r="H753" t="s">
        <v>10583</v>
      </c>
      <c r="I753" t="s">
        <v>361</v>
      </c>
      <c r="J753" t="s">
        <v>10587</v>
      </c>
      <c r="K753" t="s">
        <v>7966</v>
      </c>
      <c r="L753" t="s">
        <v>10590</v>
      </c>
      <c r="M753" t="s">
        <v>10591</v>
      </c>
    </row>
    <row r="754" spans="1:13">
      <c r="A754" s="260" t="s">
        <v>515</v>
      </c>
      <c r="B754" s="428" t="s">
        <v>10780</v>
      </c>
      <c r="C754" t="s">
        <v>9230</v>
      </c>
      <c r="D754">
        <v>1</v>
      </c>
      <c r="E754" t="s">
        <v>9231</v>
      </c>
      <c r="F754">
        <v>20158</v>
      </c>
      <c r="G754" t="s">
        <v>9255</v>
      </c>
      <c r="H754" t="s">
        <v>10583</v>
      </c>
      <c r="I754" t="s">
        <v>361</v>
      </c>
      <c r="J754" t="s">
        <v>10587</v>
      </c>
      <c r="K754" t="s">
        <v>7966</v>
      </c>
      <c r="L754" t="s">
        <v>10592</v>
      </c>
      <c r="M754" t="s">
        <v>10593</v>
      </c>
    </row>
    <row r="755" spans="1:13">
      <c r="A755" s="184" t="s">
        <v>516</v>
      </c>
      <c r="B755" s="428" t="s">
        <v>10862</v>
      </c>
      <c r="C755" t="s">
        <v>9230</v>
      </c>
      <c r="D755">
        <v>1</v>
      </c>
      <c r="E755" t="s">
        <v>9231</v>
      </c>
      <c r="F755">
        <v>20158</v>
      </c>
      <c r="G755" t="s">
        <v>9255</v>
      </c>
      <c r="H755" t="s">
        <v>10583</v>
      </c>
      <c r="I755" t="s">
        <v>361</v>
      </c>
      <c r="J755" t="s">
        <v>10587</v>
      </c>
      <c r="K755" t="s">
        <v>7966</v>
      </c>
      <c r="L755" t="s">
        <v>10588</v>
      </c>
      <c r="M755" t="s">
        <v>10589</v>
      </c>
    </row>
    <row r="756" spans="1:13">
      <c r="A756" s="184" t="s">
        <v>9203</v>
      </c>
      <c r="B756" s="428" t="s">
        <v>10780</v>
      </c>
      <c r="C756" t="s">
        <v>9230</v>
      </c>
      <c r="D756">
        <v>1</v>
      </c>
      <c r="E756" t="s">
        <v>9231</v>
      </c>
      <c r="F756">
        <v>20158</v>
      </c>
      <c r="G756" t="s">
        <v>9255</v>
      </c>
      <c r="H756" t="s">
        <v>10583</v>
      </c>
      <c r="I756" t="s">
        <v>361</v>
      </c>
      <c r="J756" t="s">
        <v>10594</v>
      </c>
      <c r="K756" t="s">
        <v>8000</v>
      </c>
      <c r="L756" t="s">
        <v>10595</v>
      </c>
      <c r="M756" t="s">
        <v>10596</v>
      </c>
    </row>
    <row r="757" spans="1:13">
      <c r="A757" s="184" t="s">
        <v>9202</v>
      </c>
      <c r="B757" s="428" t="s">
        <v>10862</v>
      </c>
      <c r="C757" t="s">
        <v>9230</v>
      </c>
      <c r="D757">
        <v>1</v>
      </c>
      <c r="E757" t="s">
        <v>9231</v>
      </c>
      <c r="F757">
        <v>20158</v>
      </c>
      <c r="G757" t="s">
        <v>9255</v>
      </c>
      <c r="H757" t="s">
        <v>10583</v>
      </c>
      <c r="I757" t="s">
        <v>361</v>
      </c>
      <c r="J757" t="s">
        <v>10594</v>
      </c>
      <c r="K757" t="s">
        <v>8000</v>
      </c>
      <c r="L757" t="s">
        <v>10595</v>
      </c>
      <c r="M757" t="s">
        <v>10596</v>
      </c>
    </row>
    <row r="758" spans="1:13">
      <c r="A758" s="184" t="s">
        <v>9216</v>
      </c>
      <c r="B758" s="428" t="s">
        <v>10780</v>
      </c>
      <c r="C758" t="s">
        <v>9230</v>
      </c>
      <c r="D758">
        <v>1</v>
      </c>
      <c r="E758" t="s">
        <v>9231</v>
      </c>
      <c r="F758">
        <v>20261</v>
      </c>
      <c r="G758" t="s">
        <v>9325</v>
      </c>
      <c r="H758" t="s">
        <v>10583</v>
      </c>
      <c r="I758" t="s">
        <v>361</v>
      </c>
      <c r="J758" t="s">
        <v>10597</v>
      </c>
      <c r="K758" t="s">
        <v>10598</v>
      </c>
      <c r="L758" t="s">
        <v>10599</v>
      </c>
      <c r="M758" t="s">
        <v>10600</v>
      </c>
    </row>
    <row r="759" spans="1:13">
      <c r="A759" s="184" t="s">
        <v>9217</v>
      </c>
      <c r="B759" s="428" t="s">
        <v>10780</v>
      </c>
      <c r="C759" t="s">
        <v>9230</v>
      </c>
      <c r="D759">
        <v>1</v>
      </c>
      <c r="E759" t="s">
        <v>9231</v>
      </c>
      <c r="F759">
        <v>20261</v>
      </c>
      <c r="G759" t="s">
        <v>9325</v>
      </c>
      <c r="H759" t="s">
        <v>10583</v>
      </c>
      <c r="I759" t="s">
        <v>361</v>
      </c>
      <c r="J759" t="s">
        <v>10597</v>
      </c>
      <c r="K759" t="s">
        <v>10598</v>
      </c>
      <c r="L759" t="s">
        <v>10601</v>
      </c>
      <c r="M759" t="s">
        <v>10602</v>
      </c>
    </row>
    <row r="760" spans="1:13">
      <c r="A760"/>
      <c r="B760" s="428" t="s">
        <v>10780</v>
      </c>
      <c r="C760" t="s">
        <v>9230</v>
      </c>
      <c r="D760">
        <v>1</v>
      </c>
      <c r="E760" t="s">
        <v>9231</v>
      </c>
      <c r="F760">
        <v>20158</v>
      </c>
      <c r="G760" t="s">
        <v>9255</v>
      </c>
      <c r="H760" t="s">
        <v>10583</v>
      </c>
      <c r="I760" t="s">
        <v>361</v>
      </c>
      <c r="J760" t="s">
        <v>10603</v>
      </c>
      <c r="K760" t="s">
        <v>10604</v>
      </c>
      <c r="L760" t="s">
        <v>10605</v>
      </c>
      <c r="M760" t="s">
        <v>10606</v>
      </c>
    </row>
    <row r="761" spans="1:13">
      <c r="A761"/>
      <c r="B761" s="428" t="s">
        <v>10780</v>
      </c>
      <c r="C761" t="s">
        <v>9230</v>
      </c>
      <c r="D761">
        <v>1</v>
      </c>
      <c r="E761" t="s">
        <v>9231</v>
      </c>
      <c r="F761">
        <v>20158</v>
      </c>
      <c r="G761" t="s">
        <v>9255</v>
      </c>
      <c r="H761" t="s">
        <v>10583</v>
      </c>
      <c r="I761" t="s">
        <v>361</v>
      </c>
      <c r="J761" t="s">
        <v>10603</v>
      </c>
      <c r="K761" t="s">
        <v>10604</v>
      </c>
      <c r="L761" t="s">
        <v>10607</v>
      </c>
      <c r="M761" t="s">
        <v>10608</v>
      </c>
    </row>
    <row r="762" spans="1:13">
      <c r="A762"/>
      <c r="B762" s="428" t="s">
        <v>10780</v>
      </c>
      <c r="C762" t="s">
        <v>9230</v>
      </c>
      <c r="D762">
        <v>1</v>
      </c>
      <c r="E762" t="s">
        <v>9231</v>
      </c>
      <c r="F762">
        <v>20157</v>
      </c>
      <c r="G762" t="s">
        <v>9250</v>
      </c>
      <c r="H762" t="s">
        <v>10583</v>
      </c>
      <c r="I762" t="s">
        <v>361</v>
      </c>
      <c r="J762" t="s">
        <v>10609</v>
      </c>
      <c r="K762" t="s">
        <v>7943</v>
      </c>
      <c r="L762" t="s">
        <v>10610</v>
      </c>
      <c r="M762" t="s">
        <v>10611</v>
      </c>
    </row>
    <row r="763" spans="1:13">
      <c r="A763" s="184" t="s">
        <v>362</v>
      </c>
      <c r="B763" s="428" t="s">
        <v>10780</v>
      </c>
      <c r="C763" t="s">
        <v>9230</v>
      </c>
      <c r="D763">
        <v>1</v>
      </c>
      <c r="E763" t="s">
        <v>9231</v>
      </c>
      <c r="F763">
        <v>20261</v>
      </c>
      <c r="G763" t="s">
        <v>9325</v>
      </c>
      <c r="H763" t="s">
        <v>10583</v>
      </c>
      <c r="I763" t="s">
        <v>361</v>
      </c>
      <c r="J763" t="s">
        <v>10612</v>
      </c>
      <c r="K763" t="s">
        <v>8014</v>
      </c>
      <c r="L763" t="s">
        <v>10613</v>
      </c>
      <c r="M763" t="s">
        <v>10614</v>
      </c>
    </row>
    <row r="764" spans="1:13">
      <c r="A764" s="184" t="s">
        <v>510</v>
      </c>
      <c r="B764" s="428" t="s">
        <v>10862</v>
      </c>
      <c r="C764" t="s">
        <v>9230</v>
      </c>
      <c r="D764">
        <v>1</v>
      </c>
      <c r="E764" t="s">
        <v>9231</v>
      </c>
      <c r="F764">
        <v>20261</v>
      </c>
      <c r="G764" t="s">
        <v>9325</v>
      </c>
      <c r="H764" t="s">
        <v>10583</v>
      </c>
      <c r="I764" t="s">
        <v>361</v>
      </c>
      <c r="J764" t="s">
        <v>10612</v>
      </c>
      <c r="K764" t="s">
        <v>8014</v>
      </c>
      <c r="L764" t="s">
        <v>10613</v>
      </c>
      <c r="M764" t="s">
        <v>10614</v>
      </c>
    </row>
    <row r="765" spans="1:13">
      <c r="A765" s="184" t="s">
        <v>509</v>
      </c>
      <c r="B765" s="428" t="s">
        <v>10862</v>
      </c>
      <c r="C765" t="s">
        <v>9230</v>
      </c>
      <c r="D765">
        <v>1</v>
      </c>
      <c r="E765" t="s">
        <v>9231</v>
      </c>
      <c r="F765">
        <v>20261</v>
      </c>
      <c r="G765" t="s">
        <v>9325</v>
      </c>
      <c r="H765" t="s">
        <v>10583</v>
      </c>
      <c r="I765" t="s">
        <v>361</v>
      </c>
      <c r="J765" t="s">
        <v>10612</v>
      </c>
      <c r="K765" t="s">
        <v>8014</v>
      </c>
      <c r="L765" t="s">
        <v>10613</v>
      </c>
      <c r="M765" t="s">
        <v>10614</v>
      </c>
    </row>
    <row r="766" spans="1:13">
      <c r="A766" s="184" t="s">
        <v>511</v>
      </c>
      <c r="B766" s="428" t="s">
        <v>10780</v>
      </c>
      <c r="C766" t="s">
        <v>9230</v>
      </c>
      <c r="D766">
        <v>1</v>
      </c>
      <c r="E766" t="s">
        <v>9231</v>
      </c>
      <c r="F766">
        <v>20364</v>
      </c>
      <c r="G766" t="s">
        <v>10408</v>
      </c>
      <c r="H766" t="s">
        <v>10583</v>
      </c>
      <c r="I766" t="s">
        <v>361</v>
      </c>
      <c r="J766" t="s">
        <v>10615</v>
      </c>
      <c r="K766" t="s">
        <v>10616</v>
      </c>
      <c r="L766" t="s">
        <v>10617</v>
      </c>
      <c r="M766" t="s">
        <v>10618</v>
      </c>
    </row>
    <row r="767" spans="1:13">
      <c r="A767" s="184" t="s">
        <v>512</v>
      </c>
      <c r="B767" s="428" t="s">
        <v>10780</v>
      </c>
      <c r="C767" t="s">
        <v>9230</v>
      </c>
      <c r="D767">
        <v>1</v>
      </c>
      <c r="E767" t="s">
        <v>9231</v>
      </c>
      <c r="F767">
        <v>20364</v>
      </c>
      <c r="G767" t="s">
        <v>10408</v>
      </c>
      <c r="H767" t="s">
        <v>10583</v>
      </c>
      <c r="I767" t="s">
        <v>361</v>
      </c>
      <c r="J767" t="s">
        <v>10615</v>
      </c>
      <c r="K767" t="s">
        <v>10616</v>
      </c>
      <c r="L767" t="s">
        <v>10619</v>
      </c>
      <c r="M767" t="s">
        <v>10620</v>
      </c>
    </row>
    <row r="768" spans="1:13">
      <c r="A768" s="184" t="s">
        <v>517</v>
      </c>
      <c r="B768" s="428" t="s">
        <v>10780</v>
      </c>
      <c r="C768" t="s">
        <v>9230</v>
      </c>
      <c r="D768">
        <v>1</v>
      </c>
      <c r="E768" t="s">
        <v>9231</v>
      </c>
      <c r="F768">
        <v>20160</v>
      </c>
      <c r="G768" t="s">
        <v>9232</v>
      </c>
      <c r="H768" t="s">
        <v>10583</v>
      </c>
      <c r="I768" t="s">
        <v>361</v>
      </c>
      <c r="J768" t="s">
        <v>10621</v>
      </c>
      <c r="K768" t="s">
        <v>10622</v>
      </c>
      <c r="L768" t="s">
        <v>10623</v>
      </c>
      <c r="M768" t="s">
        <v>10624</v>
      </c>
    </row>
    <row r="769" spans="1:13">
      <c r="A769" s="184" t="s">
        <v>518</v>
      </c>
      <c r="B769" s="428" t="s">
        <v>10780</v>
      </c>
      <c r="C769" t="s">
        <v>9230</v>
      </c>
      <c r="D769">
        <v>1</v>
      </c>
      <c r="E769" t="s">
        <v>9231</v>
      </c>
      <c r="F769">
        <v>20160</v>
      </c>
      <c r="G769" t="s">
        <v>9232</v>
      </c>
      <c r="H769" t="s">
        <v>10583</v>
      </c>
      <c r="I769" t="s">
        <v>361</v>
      </c>
      <c r="J769" t="s">
        <v>10625</v>
      </c>
      <c r="K769" t="s">
        <v>10626</v>
      </c>
      <c r="L769" t="s">
        <v>10627</v>
      </c>
      <c r="M769" t="s">
        <v>10628</v>
      </c>
    </row>
    <row r="770" spans="1:13" ht="17.25" thickBot="1">
      <c r="A770" s="286" t="s">
        <v>586</v>
      </c>
      <c r="B770" s="428" t="s">
        <v>10780</v>
      </c>
      <c r="C770" t="s">
        <v>9230</v>
      </c>
      <c r="D770">
        <v>1</v>
      </c>
      <c r="E770" t="s">
        <v>9231</v>
      </c>
      <c r="F770">
        <v>20156</v>
      </c>
      <c r="G770" t="s">
        <v>9615</v>
      </c>
      <c r="H770" t="s">
        <v>10629</v>
      </c>
      <c r="I770" t="s">
        <v>136</v>
      </c>
      <c r="J770" t="s">
        <v>10630</v>
      </c>
      <c r="K770" t="s">
        <v>10631</v>
      </c>
      <c r="L770" t="s">
        <v>10632</v>
      </c>
      <c r="M770" t="s">
        <v>10633</v>
      </c>
    </row>
    <row r="771" spans="1:13">
      <c r="A771" s="417" t="s">
        <v>597</v>
      </c>
      <c r="B771" s="428" t="s">
        <v>10780</v>
      </c>
      <c r="C771" t="s">
        <v>9230</v>
      </c>
      <c r="D771">
        <v>1</v>
      </c>
      <c r="E771" t="s">
        <v>9231</v>
      </c>
      <c r="F771">
        <v>20261</v>
      </c>
      <c r="G771" t="s">
        <v>9325</v>
      </c>
      <c r="H771" t="s">
        <v>10629</v>
      </c>
      <c r="I771" t="s">
        <v>136</v>
      </c>
      <c r="J771" t="s">
        <v>10634</v>
      </c>
      <c r="K771" t="s">
        <v>10635</v>
      </c>
      <c r="L771" t="s">
        <v>10636</v>
      </c>
      <c r="M771" t="s">
        <v>10637</v>
      </c>
    </row>
    <row r="772" spans="1:13" ht="17.25" thickBot="1">
      <c r="A772" s="418" t="s">
        <v>598</v>
      </c>
      <c r="B772" s="428" t="s">
        <v>10780</v>
      </c>
      <c r="C772" t="s">
        <v>9230</v>
      </c>
      <c r="D772">
        <v>1</v>
      </c>
      <c r="E772" t="s">
        <v>9231</v>
      </c>
      <c r="F772">
        <v>20158</v>
      </c>
      <c r="G772" t="s">
        <v>9255</v>
      </c>
      <c r="H772" t="s">
        <v>10629</v>
      </c>
      <c r="I772" t="s">
        <v>136</v>
      </c>
      <c r="J772" t="s">
        <v>10634</v>
      </c>
      <c r="K772" t="s">
        <v>10635</v>
      </c>
      <c r="L772" t="s">
        <v>10638</v>
      </c>
      <c r="M772" t="s">
        <v>10639</v>
      </c>
    </row>
    <row r="773" spans="1:13">
      <c r="A773" s="285" t="s">
        <v>631</v>
      </c>
      <c r="B773" s="428" t="s">
        <v>10780</v>
      </c>
      <c r="C773" t="s">
        <v>9230</v>
      </c>
      <c r="D773">
        <v>1</v>
      </c>
      <c r="E773" t="s">
        <v>9231</v>
      </c>
      <c r="F773">
        <v>20158</v>
      </c>
      <c r="G773" t="s">
        <v>9255</v>
      </c>
      <c r="H773" t="s">
        <v>10629</v>
      </c>
      <c r="I773" t="s">
        <v>136</v>
      </c>
      <c r="J773" t="s">
        <v>10640</v>
      </c>
      <c r="K773" t="s">
        <v>10641</v>
      </c>
      <c r="L773" t="s">
        <v>10642</v>
      </c>
      <c r="M773" t="s">
        <v>10643</v>
      </c>
    </row>
    <row r="774" spans="1:13">
      <c r="A774" s="185" t="s">
        <v>623</v>
      </c>
      <c r="B774" s="428" t="s">
        <v>10862</v>
      </c>
      <c r="C774" t="s">
        <v>9230</v>
      </c>
      <c r="D774">
        <v>1</v>
      </c>
      <c r="E774" t="s">
        <v>9231</v>
      </c>
      <c r="F774">
        <v>20158</v>
      </c>
      <c r="G774" t="s">
        <v>9255</v>
      </c>
      <c r="H774" t="s">
        <v>10629</v>
      </c>
      <c r="I774" t="s">
        <v>136</v>
      </c>
      <c r="J774" t="s">
        <v>10646</v>
      </c>
      <c r="K774" t="s">
        <v>10647</v>
      </c>
      <c r="L774" t="s">
        <v>10648</v>
      </c>
      <c r="M774" t="s">
        <v>10649</v>
      </c>
    </row>
    <row r="775" spans="1:13">
      <c r="A775"/>
      <c r="B775" s="428" t="s">
        <v>10780</v>
      </c>
      <c r="C775" t="s">
        <v>9230</v>
      </c>
      <c r="D775">
        <v>1</v>
      </c>
      <c r="E775" t="s">
        <v>9231</v>
      </c>
      <c r="F775">
        <v>20158</v>
      </c>
      <c r="G775" t="s">
        <v>9255</v>
      </c>
      <c r="H775" t="s">
        <v>10629</v>
      </c>
      <c r="I775" t="s">
        <v>136</v>
      </c>
      <c r="J775" t="s">
        <v>10640</v>
      </c>
      <c r="K775" t="s">
        <v>10641</v>
      </c>
      <c r="L775" t="s">
        <v>10644</v>
      </c>
      <c r="M775" t="s">
        <v>10645</v>
      </c>
    </row>
    <row r="776" spans="1:13">
      <c r="A776"/>
      <c r="B776" s="428" t="s">
        <v>10780</v>
      </c>
      <c r="C776" t="s">
        <v>9230</v>
      </c>
      <c r="D776">
        <v>1</v>
      </c>
      <c r="E776" t="s">
        <v>9231</v>
      </c>
      <c r="F776">
        <v>20158</v>
      </c>
      <c r="G776" t="s">
        <v>9255</v>
      </c>
      <c r="H776" t="s">
        <v>10629</v>
      </c>
      <c r="I776" t="s">
        <v>136</v>
      </c>
      <c r="J776" t="s">
        <v>10646</v>
      </c>
      <c r="K776" t="s">
        <v>10647</v>
      </c>
      <c r="L776" t="s">
        <v>10648</v>
      </c>
      <c r="M776" t="s">
        <v>10649</v>
      </c>
    </row>
    <row r="777" spans="1:13">
      <c r="A777"/>
      <c r="B777" s="428" t="s">
        <v>10780</v>
      </c>
      <c r="C777" t="s">
        <v>9230</v>
      </c>
      <c r="D777">
        <v>1</v>
      </c>
      <c r="E777" t="s">
        <v>9231</v>
      </c>
      <c r="F777">
        <v>20158</v>
      </c>
      <c r="G777" t="s">
        <v>9255</v>
      </c>
      <c r="H777" t="s">
        <v>10629</v>
      </c>
      <c r="I777" t="s">
        <v>136</v>
      </c>
      <c r="J777" t="s">
        <v>10646</v>
      </c>
      <c r="K777" t="s">
        <v>10647</v>
      </c>
      <c r="L777" t="s">
        <v>10650</v>
      </c>
      <c r="M777" t="s">
        <v>10651</v>
      </c>
    </row>
    <row r="778" spans="1:13">
      <c r="A778"/>
      <c r="B778" s="428" t="s">
        <v>10780</v>
      </c>
      <c r="C778" t="s">
        <v>9230</v>
      </c>
      <c r="D778">
        <v>1</v>
      </c>
      <c r="E778" t="s">
        <v>9231</v>
      </c>
      <c r="F778">
        <v>20158</v>
      </c>
      <c r="G778" t="s">
        <v>9255</v>
      </c>
      <c r="H778" t="s">
        <v>10629</v>
      </c>
      <c r="I778" t="s">
        <v>136</v>
      </c>
      <c r="J778" t="s">
        <v>10646</v>
      </c>
      <c r="K778" t="s">
        <v>10647</v>
      </c>
      <c r="L778" t="s">
        <v>10652</v>
      </c>
      <c r="M778" t="s">
        <v>10653</v>
      </c>
    </row>
    <row r="779" spans="1:13">
      <c r="A779"/>
      <c r="B779" s="428" t="s">
        <v>10780</v>
      </c>
      <c r="C779" t="s">
        <v>9230</v>
      </c>
      <c r="D779">
        <v>1</v>
      </c>
      <c r="E779" t="s">
        <v>9231</v>
      </c>
      <c r="F779">
        <v>20158</v>
      </c>
      <c r="G779" t="s">
        <v>9255</v>
      </c>
      <c r="H779" t="s">
        <v>10629</v>
      </c>
      <c r="I779" t="s">
        <v>136</v>
      </c>
      <c r="J779" t="s">
        <v>10646</v>
      </c>
      <c r="K779" t="s">
        <v>10647</v>
      </c>
      <c r="L779" t="s">
        <v>10654</v>
      </c>
      <c r="M779" t="s">
        <v>10655</v>
      </c>
    </row>
    <row r="780" spans="1:13">
      <c r="A780" s="185" t="s">
        <v>625</v>
      </c>
      <c r="B780" s="428" t="s">
        <v>10780</v>
      </c>
      <c r="C780" t="s">
        <v>9230</v>
      </c>
      <c r="D780">
        <v>1</v>
      </c>
      <c r="E780" t="s">
        <v>9231</v>
      </c>
      <c r="F780">
        <v>20158</v>
      </c>
      <c r="G780" t="s">
        <v>9255</v>
      </c>
      <c r="H780" t="s">
        <v>10629</v>
      </c>
      <c r="I780" t="s">
        <v>136</v>
      </c>
      <c r="J780" t="s">
        <v>10646</v>
      </c>
      <c r="K780" t="s">
        <v>10647</v>
      </c>
      <c r="L780" t="s">
        <v>10656</v>
      </c>
      <c r="M780" t="s">
        <v>10657</v>
      </c>
    </row>
    <row r="781" spans="1:13">
      <c r="A781" s="185" t="s">
        <v>626</v>
      </c>
      <c r="B781" s="428" t="s">
        <v>10780</v>
      </c>
      <c r="C781" t="s">
        <v>9230</v>
      </c>
      <c r="D781">
        <v>1</v>
      </c>
      <c r="E781" t="s">
        <v>9231</v>
      </c>
      <c r="F781">
        <v>20158</v>
      </c>
      <c r="G781" t="s">
        <v>9255</v>
      </c>
      <c r="H781" t="s">
        <v>10629</v>
      </c>
      <c r="I781" t="s">
        <v>136</v>
      </c>
      <c r="J781" t="s">
        <v>10646</v>
      </c>
      <c r="K781" t="s">
        <v>10647</v>
      </c>
      <c r="L781" t="s">
        <v>10658</v>
      </c>
      <c r="M781" t="s">
        <v>10659</v>
      </c>
    </row>
    <row r="782" spans="1:13">
      <c r="A782" s="185" t="s">
        <v>624</v>
      </c>
      <c r="B782" s="428" t="s">
        <v>10862</v>
      </c>
      <c r="C782" t="s">
        <v>9230</v>
      </c>
      <c r="D782">
        <v>1</v>
      </c>
      <c r="E782" t="s">
        <v>9231</v>
      </c>
      <c r="F782">
        <v>20158</v>
      </c>
      <c r="G782" t="s">
        <v>9255</v>
      </c>
      <c r="H782" t="s">
        <v>10629</v>
      </c>
      <c r="I782" t="s">
        <v>136</v>
      </c>
      <c r="J782" t="s">
        <v>10646</v>
      </c>
      <c r="K782" t="s">
        <v>10647</v>
      </c>
      <c r="L782" t="s">
        <v>10648</v>
      </c>
      <c r="M782" t="s">
        <v>10649</v>
      </c>
    </row>
    <row r="783" spans="1:13">
      <c r="A783"/>
      <c r="B783" s="428" t="s">
        <v>10780</v>
      </c>
      <c r="C783" t="s">
        <v>9230</v>
      </c>
      <c r="D783">
        <v>1</v>
      </c>
      <c r="E783" t="s">
        <v>9231</v>
      </c>
      <c r="F783">
        <v>20158</v>
      </c>
      <c r="G783" t="s">
        <v>9255</v>
      </c>
      <c r="H783" t="s">
        <v>10629</v>
      </c>
      <c r="I783" t="s">
        <v>136</v>
      </c>
      <c r="J783" t="s">
        <v>10660</v>
      </c>
      <c r="K783" t="s">
        <v>10661</v>
      </c>
      <c r="L783" t="s">
        <v>10662</v>
      </c>
      <c r="M783" t="s">
        <v>10663</v>
      </c>
    </row>
    <row r="784" spans="1:13">
      <c r="A784" s="185" t="s">
        <v>632</v>
      </c>
      <c r="B784" s="428" t="s">
        <v>10862</v>
      </c>
      <c r="C784" t="s">
        <v>9230</v>
      </c>
      <c r="D784">
        <v>1</v>
      </c>
      <c r="E784" t="s">
        <v>9231</v>
      </c>
      <c r="F784">
        <v>20261</v>
      </c>
      <c r="G784" t="s">
        <v>9325</v>
      </c>
      <c r="H784" t="s">
        <v>10629</v>
      </c>
      <c r="I784" t="s">
        <v>136</v>
      </c>
      <c r="J784" t="s">
        <v>10664</v>
      </c>
      <c r="K784" t="s">
        <v>10665</v>
      </c>
      <c r="L784" t="s">
        <v>10670</v>
      </c>
      <c r="M784" t="s">
        <v>10671</v>
      </c>
    </row>
    <row r="785" spans="1:13">
      <c r="A785" s="185" t="s">
        <v>633</v>
      </c>
      <c r="B785" s="428" t="s">
        <v>10862</v>
      </c>
      <c r="C785" t="s">
        <v>9230</v>
      </c>
      <c r="D785">
        <v>1</v>
      </c>
      <c r="E785" t="s">
        <v>9231</v>
      </c>
      <c r="F785">
        <v>20261</v>
      </c>
      <c r="G785" t="s">
        <v>9325</v>
      </c>
      <c r="H785" t="s">
        <v>10629</v>
      </c>
      <c r="I785" t="s">
        <v>136</v>
      </c>
      <c r="J785" t="s">
        <v>10664</v>
      </c>
      <c r="K785" t="s">
        <v>10665</v>
      </c>
      <c r="L785" t="s">
        <v>10670</v>
      </c>
      <c r="M785" t="s">
        <v>10671</v>
      </c>
    </row>
    <row r="786" spans="1:13">
      <c r="A786"/>
      <c r="B786" s="428" t="s">
        <v>10780</v>
      </c>
      <c r="C786" t="s">
        <v>9230</v>
      </c>
      <c r="D786">
        <v>1</v>
      </c>
      <c r="E786" t="s">
        <v>9231</v>
      </c>
      <c r="F786">
        <v>20261</v>
      </c>
      <c r="G786" t="s">
        <v>9325</v>
      </c>
      <c r="H786" t="s">
        <v>10629</v>
      </c>
      <c r="I786" t="s">
        <v>136</v>
      </c>
      <c r="J786" t="s">
        <v>10664</v>
      </c>
      <c r="K786" t="s">
        <v>10665</v>
      </c>
      <c r="L786" t="s">
        <v>10666</v>
      </c>
      <c r="M786" t="s">
        <v>10667</v>
      </c>
    </row>
    <row r="787" spans="1:13">
      <c r="A787" s="185" t="s">
        <v>634</v>
      </c>
      <c r="B787" s="428" t="s">
        <v>10862</v>
      </c>
      <c r="C787" t="s">
        <v>9230</v>
      </c>
      <c r="D787">
        <v>1</v>
      </c>
      <c r="E787" t="s">
        <v>9231</v>
      </c>
      <c r="F787">
        <v>20261</v>
      </c>
      <c r="G787" t="s">
        <v>9325</v>
      </c>
      <c r="H787" t="s">
        <v>10629</v>
      </c>
      <c r="I787" t="s">
        <v>136</v>
      </c>
      <c r="J787" t="s">
        <v>10664</v>
      </c>
      <c r="K787" t="s">
        <v>10665</v>
      </c>
      <c r="L787" t="s">
        <v>10670</v>
      </c>
      <c r="M787" t="s">
        <v>10671</v>
      </c>
    </row>
    <row r="788" spans="1:13">
      <c r="A788" s="185" t="s">
        <v>636</v>
      </c>
      <c r="B788" s="428" t="s">
        <v>10780</v>
      </c>
      <c r="C788" t="s">
        <v>9230</v>
      </c>
      <c r="D788">
        <v>1</v>
      </c>
      <c r="E788" t="s">
        <v>9231</v>
      </c>
      <c r="F788">
        <v>20261</v>
      </c>
      <c r="G788" t="s">
        <v>9325</v>
      </c>
      <c r="H788" t="s">
        <v>10629</v>
      </c>
      <c r="I788" t="s">
        <v>136</v>
      </c>
      <c r="J788" t="s">
        <v>10664</v>
      </c>
      <c r="K788" t="s">
        <v>10665</v>
      </c>
      <c r="L788" t="s">
        <v>10668</v>
      </c>
      <c r="M788" t="s">
        <v>10669</v>
      </c>
    </row>
    <row r="789" spans="1:13">
      <c r="A789" s="185" t="s">
        <v>635</v>
      </c>
      <c r="B789" s="428" t="s">
        <v>10780</v>
      </c>
      <c r="C789" t="s">
        <v>9230</v>
      </c>
      <c r="D789">
        <v>1</v>
      </c>
      <c r="E789" t="s">
        <v>9231</v>
      </c>
      <c r="F789">
        <v>20261</v>
      </c>
      <c r="G789" t="s">
        <v>9325</v>
      </c>
      <c r="H789" t="s">
        <v>10629</v>
      </c>
      <c r="I789" t="s">
        <v>136</v>
      </c>
      <c r="J789" t="s">
        <v>10664</v>
      </c>
      <c r="K789" t="s">
        <v>10665</v>
      </c>
      <c r="L789" t="s">
        <v>10670</v>
      </c>
      <c r="M789" t="s">
        <v>10671</v>
      </c>
    </row>
    <row r="790" spans="1:13">
      <c r="A790" s="286" t="s">
        <v>587</v>
      </c>
      <c r="B790" s="428" t="s">
        <v>10780</v>
      </c>
      <c r="C790" t="s">
        <v>9230</v>
      </c>
      <c r="D790">
        <v>1</v>
      </c>
      <c r="E790" t="s">
        <v>9231</v>
      </c>
      <c r="F790">
        <v>20261</v>
      </c>
      <c r="G790" t="s">
        <v>9325</v>
      </c>
      <c r="H790" t="s">
        <v>10629</v>
      </c>
      <c r="I790" t="s">
        <v>136</v>
      </c>
      <c r="J790" t="s">
        <v>10672</v>
      </c>
      <c r="K790" t="s">
        <v>8824</v>
      </c>
      <c r="L790" t="s">
        <v>10673</v>
      </c>
      <c r="M790" t="s">
        <v>10674</v>
      </c>
    </row>
    <row r="791" spans="1:13">
      <c r="A791" s="185" t="s">
        <v>472</v>
      </c>
      <c r="B791" s="428" t="s">
        <v>10780</v>
      </c>
      <c r="C791" t="s">
        <v>9230</v>
      </c>
      <c r="D791">
        <v>1</v>
      </c>
      <c r="E791" t="s">
        <v>9231</v>
      </c>
      <c r="F791">
        <v>20261</v>
      </c>
      <c r="G791" t="s">
        <v>9325</v>
      </c>
      <c r="H791" t="s">
        <v>10629</v>
      </c>
      <c r="I791" t="s">
        <v>136</v>
      </c>
      <c r="J791" t="s">
        <v>10672</v>
      </c>
      <c r="K791" t="s">
        <v>8824</v>
      </c>
      <c r="L791" t="s">
        <v>10675</v>
      </c>
      <c r="M791" t="s">
        <v>10676</v>
      </c>
    </row>
    <row r="792" spans="1:13">
      <c r="A792"/>
      <c r="B792" s="428" t="s">
        <v>10780</v>
      </c>
      <c r="C792" t="s">
        <v>9230</v>
      </c>
      <c r="D792">
        <v>1</v>
      </c>
      <c r="E792" t="s">
        <v>9231</v>
      </c>
      <c r="F792">
        <v>20261</v>
      </c>
      <c r="G792" t="s">
        <v>9325</v>
      </c>
      <c r="H792" t="s">
        <v>10629</v>
      </c>
      <c r="I792" t="s">
        <v>136</v>
      </c>
      <c r="J792" t="s">
        <v>10672</v>
      </c>
      <c r="K792" t="s">
        <v>8824</v>
      </c>
      <c r="L792" t="s">
        <v>10677</v>
      </c>
      <c r="M792" t="s">
        <v>10678</v>
      </c>
    </row>
    <row r="793" spans="1:13">
      <c r="A793" s="185" t="s">
        <v>470</v>
      </c>
      <c r="B793" s="428" t="s">
        <v>10862</v>
      </c>
      <c r="C793" t="s">
        <v>9230</v>
      </c>
      <c r="D793">
        <v>1</v>
      </c>
      <c r="E793" t="s">
        <v>9231</v>
      </c>
      <c r="F793">
        <v>20261</v>
      </c>
      <c r="G793" t="s">
        <v>9325</v>
      </c>
      <c r="H793" t="s">
        <v>10629</v>
      </c>
      <c r="I793" t="s">
        <v>136</v>
      </c>
      <c r="J793" t="s">
        <v>10672</v>
      </c>
      <c r="K793" t="s">
        <v>8824</v>
      </c>
      <c r="L793" t="s">
        <v>10675</v>
      </c>
      <c r="M793" t="s">
        <v>10676</v>
      </c>
    </row>
    <row r="794" spans="1:13">
      <c r="A794" s="185" t="s">
        <v>471</v>
      </c>
      <c r="B794" s="428" t="s">
        <v>10862</v>
      </c>
      <c r="C794" t="s">
        <v>9230</v>
      </c>
      <c r="D794">
        <v>1</v>
      </c>
      <c r="E794" t="s">
        <v>9231</v>
      </c>
      <c r="F794">
        <v>20261</v>
      </c>
      <c r="G794" t="s">
        <v>9325</v>
      </c>
      <c r="H794" t="s">
        <v>10629</v>
      </c>
      <c r="I794" t="s">
        <v>136</v>
      </c>
      <c r="J794" t="s">
        <v>10672</v>
      </c>
      <c r="K794" t="s">
        <v>8824</v>
      </c>
      <c r="L794" t="s">
        <v>10675</v>
      </c>
      <c r="M794" t="s">
        <v>10676</v>
      </c>
    </row>
    <row r="795" spans="1:13">
      <c r="A795"/>
      <c r="B795" s="428" t="s">
        <v>10780</v>
      </c>
      <c r="C795" t="s">
        <v>9230</v>
      </c>
      <c r="D795">
        <v>1</v>
      </c>
      <c r="E795" t="s">
        <v>9231</v>
      </c>
      <c r="F795">
        <v>20261</v>
      </c>
      <c r="G795" t="s">
        <v>9325</v>
      </c>
      <c r="H795" t="s">
        <v>10629</v>
      </c>
      <c r="I795" t="s">
        <v>136</v>
      </c>
      <c r="J795" t="s">
        <v>10679</v>
      </c>
      <c r="K795" t="s">
        <v>10680</v>
      </c>
      <c r="L795" t="s">
        <v>10681</v>
      </c>
      <c r="M795" t="s">
        <v>10682</v>
      </c>
    </row>
    <row r="796" spans="1:13">
      <c r="A796" s="185" t="s">
        <v>630</v>
      </c>
      <c r="B796" s="428" t="s">
        <v>10780</v>
      </c>
      <c r="C796" t="s">
        <v>9230</v>
      </c>
      <c r="D796">
        <v>1</v>
      </c>
      <c r="E796" t="s">
        <v>9231</v>
      </c>
      <c r="F796">
        <v>20261</v>
      </c>
      <c r="G796" t="s">
        <v>9325</v>
      </c>
      <c r="H796" t="s">
        <v>10629</v>
      </c>
      <c r="I796" t="s">
        <v>136</v>
      </c>
      <c r="J796" t="s">
        <v>10679</v>
      </c>
      <c r="K796" t="s">
        <v>10680</v>
      </c>
      <c r="L796" t="s">
        <v>10683</v>
      </c>
      <c r="M796" t="s">
        <v>10657</v>
      </c>
    </row>
    <row r="797" spans="1:13">
      <c r="A797" s="185" t="s">
        <v>627</v>
      </c>
      <c r="B797" s="428" t="s">
        <v>10780</v>
      </c>
      <c r="C797" t="s">
        <v>9230</v>
      </c>
      <c r="D797">
        <v>1</v>
      </c>
      <c r="E797" t="s">
        <v>9231</v>
      </c>
      <c r="F797">
        <v>20261</v>
      </c>
      <c r="G797" t="s">
        <v>9325</v>
      </c>
      <c r="H797" t="s">
        <v>10629</v>
      </c>
      <c r="I797" t="s">
        <v>136</v>
      </c>
      <c r="J797" t="s">
        <v>10679</v>
      </c>
      <c r="K797" t="s">
        <v>10680</v>
      </c>
      <c r="L797" t="s">
        <v>10684</v>
      </c>
      <c r="M797" t="s">
        <v>10685</v>
      </c>
    </row>
    <row r="798" spans="1:13">
      <c r="A798" s="185" t="s">
        <v>629</v>
      </c>
      <c r="B798" s="428" t="s">
        <v>10780</v>
      </c>
      <c r="C798" t="s">
        <v>9230</v>
      </c>
      <c r="D798">
        <v>1</v>
      </c>
      <c r="E798" t="s">
        <v>9231</v>
      </c>
      <c r="F798">
        <v>20261</v>
      </c>
      <c r="G798" t="s">
        <v>9325</v>
      </c>
      <c r="H798" t="s">
        <v>10629</v>
      </c>
      <c r="I798" t="s">
        <v>136</v>
      </c>
      <c r="J798" t="s">
        <v>10679</v>
      </c>
      <c r="K798" t="s">
        <v>10680</v>
      </c>
      <c r="L798" t="s">
        <v>10686</v>
      </c>
      <c r="M798" t="s">
        <v>10687</v>
      </c>
    </row>
    <row r="799" spans="1:13">
      <c r="A799" s="185" t="s">
        <v>628</v>
      </c>
      <c r="B799" s="428" t="s">
        <v>10862</v>
      </c>
      <c r="C799" t="s">
        <v>9230</v>
      </c>
      <c r="D799">
        <v>1</v>
      </c>
      <c r="E799" t="s">
        <v>9231</v>
      </c>
      <c r="F799">
        <v>20261</v>
      </c>
      <c r="G799" t="s">
        <v>9325</v>
      </c>
      <c r="H799" t="s">
        <v>10629</v>
      </c>
      <c r="I799" t="s">
        <v>136</v>
      </c>
      <c r="J799" t="s">
        <v>10679</v>
      </c>
      <c r="K799" t="s">
        <v>10680</v>
      </c>
      <c r="L799" t="s">
        <v>10965</v>
      </c>
      <c r="M799" t="s">
        <v>10966</v>
      </c>
    </row>
    <row r="800" spans="1:13">
      <c r="A800"/>
      <c r="B800" s="428" t="s">
        <v>10780</v>
      </c>
      <c r="C800" t="s">
        <v>9230</v>
      </c>
      <c r="D800">
        <v>1</v>
      </c>
      <c r="E800" t="s">
        <v>9231</v>
      </c>
      <c r="F800">
        <v>20261</v>
      </c>
      <c r="G800" t="s">
        <v>9325</v>
      </c>
      <c r="H800" t="s">
        <v>10629</v>
      </c>
      <c r="I800" t="s">
        <v>136</v>
      </c>
      <c r="J800" t="s">
        <v>10688</v>
      </c>
      <c r="K800" t="s">
        <v>10689</v>
      </c>
      <c r="L800" t="s">
        <v>10690</v>
      </c>
      <c r="M800" t="s">
        <v>10691</v>
      </c>
    </row>
    <row r="801" spans="1:13">
      <c r="A801"/>
      <c r="B801" s="428" t="s">
        <v>10780</v>
      </c>
      <c r="C801" t="s">
        <v>9230</v>
      </c>
      <c r="D801">
        <v>1</v>
      </c>
      <c r="E801" t="s">
        <v>9231</v>
      </c>
      <c r="F801">
        <v>20261</v>
      </c>
      <c r="G801" t="s">
        <v>9325</v>
      </c>
      <c r="H801" t="s">
        <v>10629</v>
      </c>
      <c r="I801" t="s">
        <v>136</v>
      </c>
      <c r="J801" t="s">
        <v>10688</v>
      </c>
      <c r="K801" t="s">
        <v>10689</v>
      </c>
      <c r="L801" t="s">
        <v>10692</v>
      </c>
      <c r="M801" t="s">
        <v>10693</v>
      </c>
    </row>
    <row r="802" spans="1:13">
      <c r="A802"/>
      <c r="B802" s="428" t="s">
        <v>10780</v>
      </c>
      <c r="C802" t="s">
        <v>9230</v>
      </c>
      <c r="D802">
        <v>1</v>
      </c>
      <c r="E802" t="s">
        <v>9231</v>
      </c>
      <c r="F802">
        <v>20158</v>
      </c>
      <c r="G802" t="s">
        <v>9255</v>
      </c>
      <c r="H802" t="s">
        <v>10629</v>
      </c>
      <c r="I802" t="s">
        <v>136</v>
      </c>
      <c r="J802" t="s">
        <v>10688</v>
      </c>
      <c r="K802" t="s">
        <v>10689</v>
      </c>
      <c r="L802" t="s">
        <v>10694</v>
      </c>
      <c r="M802" t="s">
        <v>10695</v>
      </c>
    </row>
    <row r="803" spans="1:13">
      <c r="A803" s="185" t="s">
        <v>620</v>
      </c>
      <c r="B803" s="428" t="s">
        <v>10862</v>
      </c>
      <c r="C803" t="s">
        <v>9230</v>
      </c>
      <c r="D803">
        <v>1</v>
      </c>
      <c r="E803" t="s">
        <v>9231</v>
      </c>
      <c r="F803">
        <v>20261</v>
      </c>
      <c r="G803" t="s">
        <v>9325</v>
      </c>
      <c r="H803" t="s">
        <v>10629</v>
      </c>
      <c r="I803" t="s">
        <v>136</v>
      </c>
      <c r="J803" t="s">
        <v>10679</v>
      </c>
      <c r="K803" t="s">
        <v>10680</v>
      </c>
      <c r="L803" t="s">
        <v>10683</v>
      </c>
      <c r="M803" t="s">
        <v>10657</v>
      </c>
    </row>
    <row r="804" spans="1:13">
      <c r="A804" s="286" t="s">
        <v>622</v>
      </c>
      <c r="B804" s="428" t="s">
        <v>10780</v>
      </c>
      <c r="C804" t="s">
        <v>9230</v>
      </c>
      <c r="D804">
        <v>1</v>
      </c>
      <c r="E804" t="s">
        <v>9231</v>
      </c>
      <c r="F804">
        <v>20261</v>
      </c>
      <c r="G804" t="s">
        <v>9325</v>
      </c>
      <c r="H804" t="s">
        <v>10629</v>
      </c>
      <c r="I804" t="s">
        <v>136</v>
      </c>
      <c r="J804" t="s">
        <v>10688</v>
      </c>
      <c r="K804" t="s">
        <v>10689</v>
      </c>
      <c r="L804" t="s">
        <v>10696</v>
      </c>
      <c r="M804" t="s">
        <v>10697</v>
      </c>
    </row>
    <row r="805" spans="1:13">
      <c r="A805" s="185" t="s">
        <v>621</v>
      </c>
      <c r="B805" s="428" t="s">
        <v>10780</v>
      </c>
      <c r="C805" t="s">
        <v>9230</v>
      </c>
      <c r="D805">
        <v>1</v>
      </c>
      <c r="E805" t="s">
        <v>9231</v>
      </c>
      <c r="F805">
        <v>20158</v>
      </c>
      <c r="G805" t="s">
        <v>9255</v>
      </c>
      <c r="H805" t="s">
        <v>10629</v>
      </c>
      <c r="I805" t="s">
        <v>136</v>
      </c>
      <c r="J805" t="s">
        <v>10688</v>
      </c>
      <c r="K805" t="s">
        <v>10689</v>
      </c>
      <c r="L805" t="s">
        <v>10698</v>
      </c>
      <c r="M805" t="s">
        <v>10699</v>
      </c>
    </row>
    <row r="806" spans="1:13">
      <c r="A806" s="178" t="s">
        <v>493</v>
      </c>
      <c r="B806" s="428" t="s">
        <v>10780</v>
      </c>
      <c r="C806" t="s">
        <v>9230</v>
      </c>
      <c r="D806">
        <v>1</v>
      </c>
      <c r="E806" t="s">
        <v>9231</v>
      </c>
      <c r="F806">
        <v>20158</v>
      </c>
      <c r="G806" t="s">
        <v>9255</v>
      </c>
      <c r="H806" t="s">
        <v>10700</v>
      </c>
      <c r="I806" t="s">
        <v>348</v>
      </c>
      <c r="J806" t="s">
        <v>10701</v>
      </c>
      <c r="K806" t="s">
        <v>10702</v>
      </c>
      <c r="L806" t="s">
        <v>10703</v>
      </c>
      <c r="M806" t="s">
        <v>10704</v>
      </c>
    </row>
    <row r="807" spans="1:13">
      <c r="A807" s="178" t="s">
        <v>495</v>
      </c>
      <c r="B807" s="428" t="s">
        <v>10862</v>
      </c>
      <c r="C807" t="s">
        <v>9230</v>
      </c>
      <c r="D807">
        <v>1</v>
      </c>
      <c r="E807" t="s">
        <v>9231</v>
      </c>
      <c r="F807">
        <v>20158</v>
      </c>
      <c r="G807" t="s">
        <v>9255</v>
      </c>
      <c r="H807" t="s">
        <v>10700</v>
      </c>
      <c r="I807" t="s">
        <v>348</v>
      </c>
      <c r="J807" t="s">
        <v>10701</v>
      </c>
      <c r="K807" t="s">
        <v>10702</v>
      </c>
      <c r="L807" t="s">
        <v>10703</v>
      </c>
      <c r="M807" t="s">
        <v>10704</v>
      </c>
    </row>
    <row r="808" spans="1:13">
      <c r="A808" s="178" t="s">
        <v>9176</v>
      </c>
      <c r="B808" s="428" t="s">
        <v>10780</v>
      </c>
      <c r="C808" t="s">
        <v>9230</v>
      </c>
      <c r="D808">
        <v>1</v>
      </c>
      <c r="E808" t="s">
        <v>9231</v>
      </c>
      <c r="F808">
        <v>20157</v>
      </c>
      <c r="G808" t="s">
        <v>9250</v>
      </c>
      <c r="H808" t="s">
        <v>10700</v>
      </c>
      <c r="I808" t="s">
        <v>348</v>
      </c>
      <c r="J808" t="s">
        <v>10705</v>
      </c>
      <c r="K808" t="s">
        <v>10706</v>
      </c>
      <c r="L808" t="s">
        <v>10707</v>
      </c>
      <c r="M808" t="s">
        <v>10708</v>
      </c>
    </row>
    <row r="809" spans="1:13">
      <c r="A809" s="178" t="s">
        <v>585</v>
      </c>
      <c r="B809" s="428" t="s">
        <v>10780</v>
      </c>
      <c r="C809" t="s">
        <v>9230</v>
      </c>
      <c r="D809">
        <v>1</v>
      </c>
      <c r="E809" t="s">
        <v>9231</v>
      </c>
      <c r="F809">
        <v>20157</v>
      </c>
      <c r="G809" t="s">
        <v>9250</v>
      </c>
      <c r="H809" t="s">
        <v>10700</v>
      </c>
      <c r="I809" t="s">
        <v>348</v>
      </c>
      <c r="J809" t="s">
        <v>10705</v>
      </c>
      <c r="K809" t="s">
        <v>10706</v>
      </c>
      <c r="L809" t="s">
        <v>10709</v>
      </c>
      <c r="M809" t="s">
        <v>10704</v>
      </c>
    </row>
    <row r="810" spans="1:13">
      <c r="A810" s="178" t="s">
        <v>584</v>
      </c>
      <c r="B810" s="428" t="s">
        <v>10862</v>
      </c>
      <c r="C810" t="s">
        <v>9230</v>
      </c>
      <c r="D810">
        <v>1</v>
      </c>
      <c r="E810" t="s">
        <v>9231</v>
      </c>
      <c r="F810">
        <v>20157</v>
      </c>
      <c r="G810" t="s">
        <v>9250</v>
      </c>
      <c r="H810" t="s">
        <v>10700</v>
      </c>
      <c r="I810" t="s">
        <v>348</v>
      </c>
      <c r="J810" t="s">
        <v>10705</v>
      </c>
      <c r="K810" t="s">
        <v>10706</v>
      </c>
      <c r="L810" t="s">
        <v>10967</v>
      </c>
      <c r="M810" t="s">
        <v>10726</v>
      </c>
    </row>
    <row r="811" spans="1:13">
      <c r="A811" s="416" t="s">
        <v>656</v>
      </c>
      <c r="B811" s="428" t="s">
        <v>10780</v>
      </c>
      <c r="C811" t="s">
        <v>9230</v>
      </c>
      <c r="D811">
        <v>1</v>
      </c>
      <c r="E811" t="s">
        <v>9231</v>
      </c>
      <c r="F811">
        <v>20261</v>
      </c>
      <c r="G811" t="s">
        <v>9325</v>
      </c>
      <c r="H811" t="s">
        <v>10700</v>
      </c>
      <c r="I811" t="s">
        <v>348</v>
      </c>
      <c r="J811" t="s">
        <v>10710</v>
      </c>
      <c r="K811" t="s">
        <v>10711</v>
      </c>
      <c r="L811" t="s">
        <v>10712</v>
      </c>
      <c r="M811" t="s">
        <v>10713</v>
      </c>
    </row>
    <row r="812" spans="1:13">
      <c r="A812" s="178" t="s">
        <v>497</v>
      </c>
      <c r="B812" s="428" t="s">
        <v>10780</v>
      </c>
      <c r="C812" t="s">
        <v>9230</v>
      </c>
      <c r="D812">
        <v>1</v>
      </c>
      <c r="E812" t="s">
        <v>9231</v>
      </c>
      <c r="F812">
        <v>20157</v>
      </c>
      <c r="G812" t="s">
        <v>9250</v>
      </c>
      <c r="H812" t="s">
        <v>10700</v>
      </c>
      <c r="I812" t="s">
        <v>348</v>
      </c>
      <c r="J812" t="s">
        <v>10714</v>
      </c>
      <c r="K812" t="s">
        <v>8408</v>
      </c>
      <c r="L812" t="s">
        <v>10715</v>
      </c>
      <c r="M812" t="s">
        <v>10716</v>
      </c>
    </row>
    <row r="813" spans="1:13">
      <c r="A813" s="415" t="s">
        <v>496</v>
      </c>
      <c r="B813" s="428" t="s">
        <v>10862</v>
      </c>
      <c r="C813" t="s">
        <v>9230</v>
      </c>
      <c r="D813">
        <v>1</v>
      </c>
      <c r="E813" t="s">
        <v>9231</v>
      </c>
      <c r="F813">
        <v>20157</v>
      </c>
      <c r="G813" t="s">
        <v>9250</v>
      </c>
      <c r="H813" t="s">
        <v>10700</v>
      </c>
      <c r="I813" t="s">
        <v>348</v>
      </c>
      <c r="J813" t="s">
        <v>10714</v>
      </c>
      <c r="K813" t="s">
        <v>8408</v>
      </c>
      <c r="L813" t="s">
        <v>10715</v>
      </c>
      <c r="M813" t="s">
        <v>10716</v>
      </c>
    </row>
    <row r="814" spans="1:13">
      <c r="A814"/>
      <c r="B814" s="428" t="s">
        <v>10780</v>
      </c>
      <c r="C814" t="s">
        <v>9230</v>
      </c>
      <c r="D814">
        <v>1</v>
      </c>
      <c r="E814" t="s">
        <v>9231</v>
      </c>
      <c r="F814">
        <v>20157</v>
      </c>
      <c r="G814" t="s">
        <v>9250</v>
      </c>
      <c r="H814" t="s">
        <v>10700</v>
      </c>
      <c r="I814" t="s">
        <v>348</v>
      </c>
      <c r="J814" t="s">
        <v>10714</v>
      </c>
      <c r="K814" t="s">
        <v>8408</v>
      </c>
      <c r="L814" t="s">
        <v>10717</v>
      </c>
      <c r="M814" t="s">
        <v>10718</v>
      </c>
    </row>
    <row r="815" spans="1:13">
      <c r="A815"/>
      <c r="B815" s="428" t="s">
        <v>10780</v>
      </c>
      <c r="C815" t="s">
        <v>9230</v>
      </c>
      <c r="D815">
        <v>1</v>
      </c>
      <c r="E815" t="s">
        <v>9231</v>
      </c>
      <c r="F815">
        <v>20158</v>
      </c>
      <c r="G815" t="s">
        <v>9255</v>
      </c>
      <c r="H815" t="s">
        <v>10700</v>
      </c>
      <c r="I815" t="s">
        <v>348</v>
      </c>
      <c r="J815" t="s">
        <v>10719</v>
      </c>
      <c r="K815" t="s">
        <v>8423</v>
      </c>
      <c r="L815" t="s">
        <v>10720</v>
      </c>
      <c r="M815" t="s">
        <v>10721</v>
      </c>
    </row>
    <row r="816" spans="1:13">
      <c r="A816"/>
      <c r="B816" s="428" t="s">
        <v>10780</v>
      </c>
      <c r="C816" t="s">
        <v>9230</v>
      </c>
      <c r="D816">
        <v>1</v>
      </c>
      <c r="E816" t="s">
        <v>9231</v>
      </c>
      <c r="F816">
        <v>20158</v>
      </c>
      <c r="G816" t="s">
        <v>9255</v>
      </c>
      <c r="H816" t="s">
        <v>10700</v>
      </c>
      <c r="I816" t="s">
        <v>348</v>
      </c>
      <c r="J816" t="s">
        <v>10719</v>
      </c>
      <c r="K816" t="s">
        <v>8423</v>
      </c>
      <c r="L816" t="s">
        <v>10722</v>
      </c>
      <c r="M816" t="s">
        <v>10723</v>
      </c>
    </row>
    <row r="817" spans="1:13">
      <c r="A817" s="178" t="s">
        <v>494</v>
      </c>
      <c r="B817" s="428" t="s">
        <v>10780</v>
      </c>
      <c r="C817" t="s">
        <v>9230</v>
      </c>
      <c r="D817">
        <v>1</v>
      </c>
      <c r="E817" t="s">
        <v>9231</v>
      </c>
      <c r="F817">
        <v>20261</v>
      </c>
      <c r="G817" t="s">
        <v>9325</v>
      </c>
      <c r="H817" t="s">
        <v>10700</v>
      </c>
      <c r="I817" t="s">
        <v>348</v>
      </c>
      <c r="J817" t="s">
        <v>10724</v>
      </c>
      <c r="K817" t="s">
        <v>8453</v>
      </c>
      <c r="L817" t="s">
        <v>10725</v>
      </c>
      <c r="M817" t="s">
        <v>10726</v>
      </c>
    </row>
    <row r="818" spans="1:13">
      <c r="A818" s="178" t="s">
        <v>349</v>
      </c>
      <c r="B818" s="428" t="s">
        <v>10780</v>
      </c>
      <c r="C818" t="s">
        <v>9230</v>
      </c>
      <c r="D818">
        <v>1</v>
      </c>
      <c r="E818" t="s">
        <v>9231</v>
      </c>
      <c r="F818">
        <v>20261</v>
      </c>
      <c r="G818" t="s">
        <v>9325</v>
      </c>
      <c r="H818" t="s">
        <v>10700</v>
      </c>
      <c r="I818" t="s">
        <v>348</v>
      </c>
      <c r="J818" t="s">
        <v>10724</v>
      </c>
      <c r="K818" t="s">
        <v>8453</v>
      </c>
      <c r="L818" t="s">
        <v>10727</v>
      </c>
      <c r="M818" t="s">
        <v>10704</v>
      </c>
    </row>
    <row r="819" spans="1:13">
      <c r="A819" s="178" t="s">
        <v>350</v>
      </c>
      <c r="B819" s="428" t="s">
        <v>10862</v>
      </c>
      <c r="C819" t="s">
        <v>9230</v>
      </c>
      <c r="D819">
        <v>1</v>
      </c>
      <c r="E819" t="s">
        <v>9231</v>
      </c>
      <c r="F819">
        <v>20261</v>
      </c>
      <c r="G819" t="s">
        <v>9325</v>
      </c>
      <c r="H819" t="s">
        <v>10700</v>
      </c>
      <c r="I819" t="s">
        <v>348</v>
      </c>
      <c r="J819" t="s">
        <v>10724</v>
      </c>
      <c r="K819" t="s">
        <v>8453</v>
      </c>
      <c r="L819" t="s">
        <v>10727</v>
      </c>
      <c r="M819" t="s">
        <v>10704</v>
      </c>
    </row>
    <row r="820" spans="1:13">
      <c r="A820"/>
      <c r="B820" s="428" t="s">
        <v>10780</v>
      </c>
      <c r="C820" t="s">
        <v>9230</v>
      </c>
      <c r="D820">
        <v>1</v>
      </c>
      <c r="E820" t="s">
        <v>9231</v>
      </c>
      <c r="F820">
        <v>20261</v>
      </c>
      <c r="G820" t="s">
        <v>9325</v>
      </c>
      <c r="H820" t="s">
        <v>10700</v>
      </c>
      <c r="I820" t="s">
        <v>348</v>
      </c>
      <c r="J820" t="s">
        <v>10724</v>
      </c>
      <c r="K820" t="s">
        <v>8453</v>
      </c>
      <c r="L820" t="s">
        <v>10728</v>
      </c>
      <c r="M820" t="s">
        <v>10729</v>
      </c>
    </row>
    <row r="821" spans="1:13">
      <c r="A821" s="178" t="s">
        <v>351</v>
      </c>
      <c r="B821" s="428" t="s">
        <v>10862</v>
      </c>
      <c r="C821" t="s">
        <v>9230</v>
      </c>
      <c r="D821">
        <v>1</v>
      </c>
      <c r="E821" t="s">
        <v>9231</v>
      </c>
      <c r="F821">
        <v>20261</v>
      </c>
      <c r="G821" t="s">
        <v>9325</v>
      </c>
      <c r="H821" t="s">
        <v>10700</v>
      </c>
      <c r="I821" t="s">
        <v>348</v>
      </c>
      <c r="J821" t="s">
        <v>10724</v>
      </c>
      <c r="K821" t="s">
        <v>8453</v>
      </c>
      <c r="L821" t="s">
        <v>10727</v>
      </c>
      <c r="M821" t="s">
        <v>10704</v>
      </c>
    </row>
    <row r="822" spans="1:13">
      <c r="A822"/>
      <c r="B822" s="428" t="s">
        <v>10780</v>
      </c>
      <c r="C822" t="s">
        <v>9230</v>
      </c>
      <c r="D822">
        <v>1</v>
      </c>
      <c r="E822" t="s">
        <v>9231</v>
      </c>
      <c r="F822">
        <v>20261</v>
      </c>
      <c r="G822" t="s">
        <v>9325</v>
      </c>
      <c r="H822" t="s">
        <v>10700</v>
      </c>
      <c r="I822" t="s">
        <v>348</v>
      </c>
      <c r="J822" t="s">
        <v>10724</v>
      </c>
      <c r="K822" t="s">
        <v>8453</v>
      </c>
      <c r="L822" t="s">
        <v>10730</v>
      </c>
      <c r="M822" t="s">
        <v>10731</v>
      </c>
    </row>
    <row r="823" spans="1:13">
      <c r="A823"/>
      <c r="B823" s="428" t="s">
        <v>10780</v>
      </c>
      <c r="C823" t="s">
        <v>9230</v>
      </c>
      <c r="D823">
        <v>1</v>
      </c>
      <c r="E823" t="s">
        <v>9231</v>
      </c>
      <c r="F823">
        <v>20158</v>
      </c>
      <c r="G823" t="s">
        <v>9255</v>
      </c>
      <c r="H823" t="s">
        <v>10700</v>
      </c>
      <c r="I823" t="s">
        <v>348</v>
      </c>
      <c r="J823" t="s">
        <v>10732</v>
      </c>
      <c r="K823" t="s">
        <v>10733</v>
      </c>
      <c r="L823" t="s">
        <v>10734</v>
      </c>
      <c r="M823" t="s">
        <v>10735</v>
      </c>
    </row>
    <row r="824" spans="1:13">
      <c r="A824"/>
      <c r="B824" s="428" t="s">
        <v>10780</v>
      </c>
      <c r="C824" t="s">
        <v>9230</v>
      </c>
      <c r="D824">
        <v>1</v>
      </c>
      <c r="E824" t="s">
        <v>9231</v>
      </c>
      <c r="F824">
        <v>20158</v>
      </c>
      <c r="G824" t="s">
        <v>9255</v>
      </c>
      <c r="H824" t="s">
        <v>10700</v>
      </c>
      <c r="I824" t="s">
        <v>348</v>
      </c>
      <c r="J824" t="s">
        <v>10732</v>
      </c>
      <c r="K824" t="s">
        <v>10733</v>
      </c>
      <c r="L824" t="s">
        <v>10736</v>
      </c>
      <c r="M824" t="s">
        <v>10704</v>
      </c>
    </row>
    <row r="825" spans="1:13">
      <c r="A825" s="178" t="s">
        <v>498</v>
      </c>
      <c r="B825" s="428" t="s">
        <v>10780</v>
      </c>
      <c r="C825" t="s">
        <v>9230</v>
      </c>
      <c r="D825">
        <v>1</v>
      </c>
      <c r="E825" t="s">
        <v>9231</v>
      </c>
      <c r="F825">
        <v>20261</v>
      </c>
      <c r="G825" t="s">
        <v>9325</v>
      </c>
      <c r="H825" t="s">
        <v>10700</v>
      </c>
      <c r="I825" t="s">
        <v>348</v>
      </c>
      <c r="J825" t="s">
        <v>10737</v>
      </c>
      <c r="K825" t="s">
        <v>10738</v>
      </c>
      <c r="L825" t="s">
        <v>10739</v>
      </c>
      <c r="M825" t="s">
        <v>10740</v>
      </c>
    </row>
    <row r="826" spans="1:13">
      <c r="A826" s="178" t="s">
        <v>352</v>
      </c>
      <c r="B826" s="428" t="s">
        <v>10862</v>
      </c>
      <c r="C826" t="s">
        <v>9230</v>
      </c>
      <c r="D826">
        <v>1</v>
      </c>
      <c r="E826" t="s">
        <v>9231</v>
      </c>
      <c r="F826">
        <v>20261</v>
      </c>
      <c r="G826" t="s">
        <v>9325</v>
      </c>
      <c r="H826" t="s">
        <v>10700</v>
      </c>
      <c r="I826" t="s">
        <v>348</v>
      </c>
      <c r="J826" t="s">
        <v>10737</v>
      </c>
      <c r="K826" t="s">
        <v>10738</v>
      </c>
      <c r="L826" t="s">
        <v>10739</v>
      </c>
      <c r="M826" t="s">
        <v>10740</v>
      </c>
    </row>
    <row r="827" spans="1:13">
      <c r="A827" s="178" t="s">
        <v>499</v>
      </c>
      <c r="B827" s="428" t="s">
        <v>10780</v>
      </c>
      <c r="C827" t="s">
        <v>9230</v>
      </c>
      <c r="D827">
        <v>1</v>
      </c>
      <c r="E827" t="s">
        <v>9231</v>
      </c>
      <c r="F827">
        <v>20261</v>
      </c>
      <c r="G827" t="s">
        <v>9325</v>
      </c>
      <c r="H827" t="s">
        <v>10700</v>
      </c>
      <c r="I827" t="s">
        <v>348</v>
      </c>
      <c r="J827" t="s">
        <v>10737</v>
      </c>
      <c r="K827" t="s">
        <v>10738</v>
      </c>
      <c r="L827" t="s">
        <v>10741</v>
      </c>
      <c r="M827" t="s">
        <v>10742</v>
      </c>
    </row>
    <row r="828" spans="1:13">
      <c r="A828"/>
    </row>
    <row r="829" spans="1:13">
      <c r="A829"/>
    </row>
    <row r="830" spans="1:13">
      <c r="A830"/>
    </row>
    <row r="831" spans="1:13">
      <c r="A831"/>
    </row>
    <row r="832" spans="1:13">
      <c r="A832"/>
    </row>
    <row r="833" spans="1:1">
      <c r="A833"/>
    </row>
    <row r="834" spans="1:1">
      <c r="A834"/>
    </row>
  </sheetData>
  <autoFilter ref="A1:M827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5"/>
  <sheetViews>
    <sheetView zoomScale="85" zoomScaleNormal="85" workbookViewId="0">
      <pane xSplit="1" ySplit="1" topLeftCell="B2" activePane="bottomRight" state="frozen"/>
      <selection activeCell="M182" sqref="M182"/>
      <selection pane="topRight" activeCell="M182" sqref="M182"/>
      <selection pane="bottomLeft" activeCell="M182" sqref="M182"/>
      <selection pane="bottomRight" activeCell="A23" sqref="A23"/>
    </sheetView>
  </sheetViews>
  <sheetFormatPr defaultColWidth="8.75" defaultRowHeight="16.5"/>
  <cols>
    <col min="1" max="1" width="48.75" style="428" bestFit="1" customWidth="1"/>
    <col min="2" max="2" width="8.75" style="428"/>
    <col min="3" max="3" width="8.75" style="352"/>
    <col min="4" max="4" width="8.75" style="352" customWidth="1"/>
    <col min="5" max="5" width="17.375" style="352" customWidth="1"/>
    <col min="6" max="8" width="8.75" style="352" customWidth="1"/>
    <col min="9" max="9" width="15.125" style="352" bestFit="1" customWidth="1"/>
    <col min="10" max="10" width="8.75" style="352" customWidth="1"/>
    <col min="11" max="11" width="24.25" style="352" bestFit="1" customWidth="1"/>
    <col min="12" max="12" width="8.75" style="352" customWidth="1"/>
    <col min="13" max="13" width="38.625" style="430" bestFit="1" customWidth="1"/>
    <col min="14" max="14" width="42.875" style="352" customWidth="1"/>
    <col min="15" max="15" width="15.375" style="480" bestFit="1" customWidth="1"/>
    <col min="16" max="16" width="17.375" style="480" bestFit="1" customWidth="1"/>
    <col min="17" max="17" width="15.375" style="352" bestFit="1" customWidth="1"/>
    <col min="18" max="18" width="39.875" style="352" bestFit="1" customWidth="1"/>
    <col min="19" max="19" width="17.25" style="480" bestFit="1" customWidth="1"/>
    <col min="20" max="20" width="15.25" style="352" bestFit="1" customWidth="1"/>
    <col min="21" max="21" width="22.25" style="479" bestFit="1" customWidth="1"/>
    <col min="22" max="16384" width="8.75" style="352"/>
  </cols>
  <sheetData>
    <row r="1" spans="1:21">
      <c r="A1" s="428" t="s">
        <v>10778</v>
      </c>
      <c r="B1" s="428" t="s">
        <v>111</v>
      </c>
      <c r="C1" s="352" t="s">
        <v>9219</v>
      </c>
      <c r="D1" s="352" t="s">
        <v>9220</v>
      </c>
      <c r="E1" s="352" t="s">
        <v>9221</v>
      </c>
      <c r="F1" s="352" t="s">
        <v>9222</v>
      </c>
      <c r="G1" s="352" t="s">
        <v>9223</v>
      </c>
      <c r="H1" s="352" t="s">
        <v>9224</v>
      </c>
      <c r="I1" s="352" t="s">
        <v>9225</v>
      </c>
      <c r="J1" s="352" t="s">
        <v>9226</v>
      </c>
      <c r="K1" s="352" t="s">
        <v>9227</v>
      </c>
      <c r="L1" s="352" t="s">
        <v>9228</v>
      </c>
      <c r="M1" s="430" t="s">
        <v>9229</v>
      </c>
      <c r="N1" s="352" t="s">
        <v>10968</v>
      </c>
      <c r="O1" s="480" t="s">
        <v>10969</v>
      </c>
      <c r="P1" s="480" t="s">
        <v>10970</v>
      </c>
      <c r="Q1" s="352" t="s">
        <v>10971</v>
      </c>
      <c r="R1" s="352" t="s">
        <v>10972</v>
      </c>
      <c r="S1" s="480" t="s">
        <v>10973</v>
      </c>
      <c r="T1" s="352" t="s">
        <v>10974</v>
      </c>
      <c r="U1" s="479" t="s">
        <v>10985</v>
      </c>
    </row>
    <row r="2" spans="1:21" customFormat="1">
      <c r="B2" s="428" t="s">
        <v>10781</v>
      </c>
      <c r="C2" t="s">
        <v>9230</v>
      </c>
      <c r="D2">
        <v>1</v>
      </c>
      <c r="E2" t="s">
        <v>9231</v>
      </c>
      <c r="F2">
        <v>20160</v>
      </c>
      <c r="G2" t="s">
        <v>9232</v>
      </c>
      <c r="H2" t="s">
        <v>9233</v>
      </c>
      <c r="I2" t="s">
        <v>9234</v>
      </c>
      <c r="J2" t="s">
        <v>9235</v>
      </c>
      <c r="K2" t="s">
        <v>9236</v>
      </c>
      <c r="L2" t="s">
        <v>9237</v>
      </c>
      <c r="M2" t="s">
        <v>9238</v>
      </c>
      <c r="N2" t="str">
        <f t="shared" ref="N2:N65" si="0">I2&amp;" "&amp;K2&amp;" "&amp;M2</f>
        <v>Aston Martin DB11 V8 Volante</v>
      </c>
      <c r="O2" s="480">
        <v>7</v>
      </c>
      <c r="P2" s="480" t="s">
        <v>9239</v>
      </c>
      <c r="Q2">
        <v>0</v>
      </c>
      <c r="R2" t="e">
        <v>#N/A</v>
      </c>
      <c r="S2" s="480" t="e">
        <v>#N/A</v>
      </c>
      <c r="T2" t="e">
        <v>#N/A</v>
      </c>
      <c r="U2" s="479" t="e">
        <v>#N/A</v>
      </c>
    </row>
    <row r="3" spans="1:21">
      <c r="A3" s="431" t="s">
        <v>334</v>
      </c>
      <c r="B3" s="428" t="s">
        <v>10779</v>
      </c>
      <c r="C3" s="352" t="s">
        <v>9230</v>
      </c>
      <c r="D3" s="352">
        <v>1</v>
      </c>
      <c r="E3" s="352" t="s">
        <v>9231</v>
      </c>
      <c r="F3" s="352">
        <v>20160</v>
      </c>
      <c r="G3" s="352" t="s">
        <v>9232</v>
      </c>
      <c r="H3" s="352" t="s">
        <v>9233</v>
      </c>
      <c r="I3" s="352" t="s">
        <v>9234</v>
      </c>
      <c r="J3" s="352" t="s">
        <v>9235</v>
      </c>
      <c r="K3" s="352" t="s">
        <v>9236</v>
      </c>
      <c r="L3" s="352" t="s">
        <v>10872</v>
      </c>
      <c r="M3" s="352" t="s">
        <v>10873</v>
      </c>
      <c r="N3" s="352" t="str">
        <f t="shared" si="0"/>
        <v>Aston Martin DB11 쿠페 4.0 가솔린</v>
      </c>
      <c r="O3" s="480" t="e">
        <v>#N/A</v>
      </c>
      <c r="P3" s="480" t="e">
        <v>#N/A</v>
      </c>
      <c r="Q3" s="352" t="e">
        <v>#N/A</v>
      </c>
      <c r="R3" s="352" t="e">
        <v>#N/A</v>
      </c>
      <c r="S3" s="480" t="e">
        <v>#N/A</v>
      </c>
      <c r="T3" s="352" t="e">
        <v>#N/A</v>
      </c>
      <c r="U3" s="479" t="e">
        <v>#N/A</v>
      </c>
    </row>
    <row r="4" spans="1:21" ht="17.25" thickBot="1">
      <c r="A4" s="431" t="s">
        <v>335</v>
      </c>
      <c r="B4" s="428" t="s">
        <v>10779</v>
      </c>
      <c r="C4" s="352" t="s">
        <v>9230</v>
      </c>
      <c r="D4" s="352">
        <v>1</v>
      </c>
      <c r="E4" s="352" t="s">
        <v>9231</v>
      </c>
      <c r="F4" s="352">
        <v>20160</v>
      </c>
      <c r="G4" s="352" t="s">
        <v>9232</v>
      </c>
      <c r="H4" s="352" t="s">
        <v>9233</v>
      </c>
      <c r="I4" s="352" t="s">
        <v>9234</v>
      </c>
      <c r="J4" s="352" t="s">
        <v>9235</v>
      </c>
      <c r="K4" s="352" t="s">
        <v>9236</v>
      </c>
      <c r="L4" s="352" t="s">
        <v>10872</v>
      </c>
      <c r="M4" s="352" t="s">
        <v>10873</v>
      </c>
      <c r="N4" s="352" t="str">
        <f t="shared" si="0"/>
        <v>Aston Martin DB11 쿠페 4.0 가솔린</v>
      </c>
      <c r="O4" s="480" t="e">
        <v>#N/A</v>
      </c>
      <c r="P4" s="480" t="e">
        <v>#N/A</v>
      </c>
      <c r="Q4" s="352" t="e">
        <v>#N/A</v>
      </c>
      <c r="R4" s="352" t="e">
        <v>#N/A</v>
      </c>
      <c r="S4" s="480" t="e">
        <v>#N/A</v>
      </c>
      <c r="T4" s="352" t="e">
        <v>#N/A</v>
      </c>
      <c r="U4" s="479" t="e">
        <v>#N/A</v>
      </c>
    </row>
    <row r="5" spans="1:21">
      <c r="A5" s="432" t="s">
        <v>332</v>
      </c>
      <c r="B5" s="428" t="s">
        <v>10779</v>
      </c>
      <c r="C5" s="352" t="s">
        <v>9230</v>
      </c>
      <c r="D5" s="352">
        <v>1</v>
      </c>
      <c r="E5" s="352" t="s">
        <v>9231</v>
      </c>
      <c r="F5" s="352">
        <v>20160</v>
      </c>
      <c r="G5" s="352" t="s">
        <v>9232</v>
      </c>
      <c r="H5" s="352" t="s">
        <v>9233</v>
      </c>
      <c r="I5" s="352" t="s">
        <v>9234</v>
      </c>
      <c r="J5" s="352" t="s">
        <v>10874</v>
      </c>
      <c r="K5" s="352" t="s">
        <v>698</v>
      </c>
      <c r="L5" s="352" t="s">
        <v>10875</v>
      </c>
      <c r="M5" s="352" t="s">
        <v>10876</v>
      </c>
      <c r="N5" s="352" t="str">
        <f t="shared" si="0"/>
        <v>Aston Martin DBS Volante</v>
      </c>
      <c r="O5" s="480" t="e">
        <v>#N/A</v>
      </c>
      <c r="P5" s="480" t="e">
        <v>#N/A</v>
      </c>
      <c r="Q5" s="352" t="e">
        <v>#N/A</v>
      </c>
      <c r="R5" s="352" t="e">
        <v>#N/A</v>
      </c>
      <c r="S5" s="480" t="e">
        <v>#N/A</v>
      </c>
      <c r="T5" s="352" t="e">
        <v>#N/A</v>
      </c>
      <c r="U5" s="479" t="e">
        <v>#N/A</v>
      </c>
    </row>
    <row r="6" spans="1:21">
      <c r="A6" s="431" t="s">
        <v>333</v>
      </c>
      <c r="B6" s="428" t="s">
        <v>10780</v>
      </c>
      <c r="C6" s="352" t="s">
        <v>9230</v>
      </c>
      <c r="D6" s="352">
        <v>1</v>
      </c>
      <c r="E6" s="352" t="s">
        <v>9231</v>
      </c>
      <c r="F6" s="352">
        <v>20160</v>
      </c>
      <c r="G6" s="352" t="s">
        <v>9232</v>
      </c>
      <c r="H6" s="352" t="s">
        <v>9233</v>
      </c>
      <c r="I6" s="352" t="s">
        <v>9234</v>
      </c>
      <c r="J6" s="352" t="s">
        <v>9240</v>
      </c>
      <c r="K6" s="352" t="s">
        <v>9241</v>
      </c>
      <c r="L6" s="352" t="s">
        <v>9242</v>
      </c>
      <c r="M6" s="352" t="s">
        <v>9241</v>
      </c>
      <c r="N6" s="352" t="str">
        <f t="shared" si="0"/>
        <v>Aston Martin DBX DBX</v>
      </c>
      <c r="O6" s="480">
        <v>3</v>
      </c>
      <c r="P6" s="480" t="s">
        <v>9243</v>
      </c>
      <c r="Q6" s="352">
        <v>0</v>
      </c>
      <c r="R6" s="352" t="e">
        <v>#N/A</v>
      </c>
      <c r="S6" s="480">
        <v>23</v>
      </c>
      <c r="T6" s="352">
        <v>0</v>
      </c>
      <c r="U6" s="479">
        <v>23</v>
      </c>
    </row>
    <row r="7" spans="1:21" customFormat="1">
      <c r="B7" s="428" t="s">
        <v>10780</v>
      </c>
      <c r="C7" t="s">
        <v>9230</v>
      </c>
      <c r="D7">
        <v>1</v>
      </c>
      <c r="E7" t="s">
        <v>9231</v>
      </c>
      <c r="F7">
        <v>20160</v>
      </c>
      <c r="G7" t="s">
        <v>9232</v>
      </c>
      <c r="H7" t="s">
        <v>9233</v>
      </c>
      <c r="I7" t="s">
        <v>9234</v>
      </c>
      <c r="J7" t="s">
        <v>9244</v>
      </c>
      <c r="K7" t="s">
        <v>9245</v>
      </c>
      <c r="L7" t="s">
        <v>9246</v>
      </c>
      <c r="M7" t="s">
        <v>9247</v>
      </c>
      <c r="N7" t="str">
        <f t="shared" si="0"/>
        <v>Aston Martin VANTAGE Coupe (GA)</v>
      </c>
      <c r="O7" s="480">
        <v>7</v>
      </c>
      <c r="P7" s="480" t="s">
        <v>9239</v>
      </c>
      <c r="Q7">
        <v>0</v>
      </c>
      <c r="R7" t="e">
        <v>#N/A</v>
      </c>
      <c r="S7" s="480" t="e">
        <v>#N/A</v>
      </c>
      <c r="T7" t="e">
        <v>#N/A</v>
      </c>
      <c r="U7" s="479" t="e">
        <v>#N/A</v>
      </c>
    </row>
    <row r="8" spans="1:21" customFormat="1" ht="17.25" thickBot="1">
      <c r="B8" s="428" t="s">
        <v>10780</v>
      </c>
      <c r="C8" t="s">
        <v>9230</v>
      </c>
      <c r="D8">
        <v>1</v>
      </c>
      <c r="E8" t="s">
        <v>9231</v>
      </c>
      <c r="F8">
        <v>20160</v>
      </c>
      <c r="G8" t="s">
        <v>9232</v>
      </c>
      <c r="H8" t="s">
        <v>9233</v>
      </c>
      <c r="I8" t="s">
        <v>9234</v>
      </c>
      <c r="J8" t="s">
        <v>9244</v>
      </c>
      <c r="K8" t="s">
        <v>9245</v>
      </c>
      <c r="L8" t="s">
        <v>9248</v>
      </c>
      <c r="M8" t="s">
        <v>9249</v>
      </c>
      <c r="N8" t="str">
        <f t="shared" si="0"/>
        <v>Aston Martin VANTAGE V8 S 로드스터</v>
      </c>
      <c r="O8" s="480">
        <v>7</v>
      </c>
      <c r="P8" s="480" t="s">
        <v>9239</v>
      </c>
      <c r="Q8">
        <v>0</v>
      </c>
      <c r="R8" t="e">
        <v>#N/A</v>
      </c>
      <c r="S8" s="480" t="e">
        <v>#N/A</v>
      </c>
      <c r="T8" t="e">
        <v>#N/A</v>
      </c>
      <c r="U8" s="479" t="e">
        <v>#N/A</v>
      </c>
    </row>
    <row r="9" spans="1:21">
      <c r="A9" s="433" t="s">
        <v>197</v>
      </c>
      <c r="B9" s="428" t="s">
        <v>10780</v>
      </c>
      <c r="C9" s="352" t="s">
        <v>9230</v>
      </c>
      <c r="D9" s="352">
        <v>1</v>
      </c>
      <c r="E9" s="352" t="s">
        <v>9231</v>
      </c>
      <c r="F9" s="352">
        <v>20157</v>
      </c>
      <c r="G9" s="352" t="s">
        <v>9250</v>
      </c>
      <c r="H9" s="352" t="s">
        <v>8383</v>
      </c>
      <c r="I9" s="352" t="s">
        <v>187</v>
      </c>
      <c r="J9" s="352" t="s">
        <v>9251</v>
      </c>
      <c r="K9" s="352" t="s">
        <v>1032</v>
      </c>
      <c r="L9" s="352" t="s">
        <v>9252</v>
      </c>
      <c r="M9" s="352" t="s">
        <v>9253</v>
      </c>
      <c r="N9" s="352" t="str">
        <f t="shared" si="0"/>
        <v>Audi A3 40 TFSI</v>
      </c>
      <c r="O9" s="480">
        <v>5</v>
      </c>
      <c r="P9" s="480" t="s">
        <v>9254</v>
      </c>
      <c r="Q9" s="352">
        <v>0</v>
      </c>
      <c r="R9" s="352" t="s">
        <v>9253</v>
      </c>
      <c r="S9" s="480">
        <v>10</v>
      </c>
      <c r="T9" s="352">
        <v>0</v>
      </c>
      <c r="U9" s="479">
        <v>18</v>
      </c>
    </row>
    <row r="10" spans="1:21">
      <c r="A10" s="434" t="s">
        <v>207</v>
      </c>
      <c r="B10" s="428" t="s">
        <v>10780</v>
      </c>
      <c r="C10" s="352" t="s">
        <v>9230</v>
      </c>
      <c r="D10" s="352">
        <v>1</v>
      </c>
      <c r="E10" s="352" t="s">
        <v>9231</v>
      </c>
      <c r="F10" s="352">
        <v>20158</v>
      </c>
      <c r="G10" s="352" t="s">
        <v>9255</v>
      </c>
      <c r="H10" s="352" t="s">
        <v>8383</v>
      </c>
      <c r="I10" s="352" t="s">
        <v>187</v>
      </c>
      <c r="J10" s="352" t="s">
        <v>9256</v>
      </c>
      <c r="K10" s="352" t="s">
        <v>1039</v>
      </c>
      <c r="L10" s="352" t="s">
        <v>9257</v>
      </c>
      <c r="M10" s="352" t="s">
        <v>9258</v>
      </c>
      <c r="N10" s="352" t="str">
        <f t="shared" si="0"/>
        <v>Audi A4 35 TDI Premium</v>
      </c>
      <c r="O10" s="480">
        <v>4</v>
      </c>
      <c r="P10" s="480" t="s">
        <v>9259</v>
      </c>
      <c r="Q10" s="352">
        <v>0</v>
      </c>
      <c r="R10" s="352" t="s">
        <v>9258</v>
      </c>
      <c r="S10" s="480">
        <v>10</v>
      </c>
      <c r="T10" s="352">
        <v>0</v>
      </c>
      <c r="U10" s="479">
        <v>18</v>
      </c>
    </row>
    <row r="11" spans="1:21">
      <c r="A11" s="434" t="s">
        <v>278</v>
      </c>
      <c r="B11" s="428" t="s">
        <v>10780</v>
      </c>
      <c r="C11" s="352" t="s">
        <v>9230</v>
      </c>
      <c r="D11" s="352">
        <v>1</v>
      </c>
      <c r="E11" s="352" t="s">
        <v>9231</v>
      </c>
      <c r="F11" s="352">
        <v>20158</v>
      </c>
      <c r="G11" s="352" t="s">
        <v>9255</v>
      </c>
      <c r="H11" s="352" t="s">
        <v>8383</v>
      </c>
      <c r="I11" s="352" t="s">
        <v>187</v>
      </c>
      <c r="J11" s="352" t="s">
        <v>9256</v>
      </c>
      <c r="K11" s="352" t="s">
        <v>1039</v>
      </c>
      <c r="L11" s="352" t="s">
        <v>9260</v>
      </c>
      <c r="M11" s="352" t="s">
        <v>9261</v>
      </c>
      <c r="N11" s="352" t="str">
        <f t="shared" si="0"/>
        <v>Audi A4 40 TFSI Premium</v>
      </c>
      <c r="O11" s="480">
        <v>4</v>
      </c>
      <c r="P11" s="480" t="s">
        <v>9259</v>
      </c>
      <c r="Q11" s="352">
        <v>0</v>
      </c>
      <c r="R11" s="352" t="s">
        <v>9261</v>
      </c>
      <c r="S11" s="480">
        <v>10</v>
      </c>
      <c r="T11" s="352">
        <v>0</v>
      </c>
      <c r="U11" s="479">
        <v>18</v>
      </c>
    </row>
    <row r="12" spans="1:21">
      <c r="A12" s="434" t="s">
        <v>198</v>
      </c>
      <c r="B12" s="428" t="s">
        <v>10780</v>
      </c>
      <c r="C12" s="352" t="s">
        <v>9230</v>
      </c>
      <c r="D12" s="352">
        <v>1</v>
      </c>
      <c r="E12" s="352" t="s">
        <v>9231</v>
      </c>
      <c r="F12" s="352">
        <v>20158</v>
      </c>
      <c r="G12" s="352" t="s">
        <v>9255</v>
      </c>
      <c r="H12" s="352" t="s">
        <v>8383</v>
      </c>
      <c r="I12" s="352" t="s">
        <v>187</v>
      </c>
      <c r="J12" s="352" t="s">
        <v>9256</v>
      </c>
      <c r="K12" s="352" t="s">
        <v>1039</v>
      </c>
      <c r="L12" s="352" t="s">
        <v>9262</v>
      </c>
      <c r="M12" s="352" t="s">
        <v>9253</v>
      </c>
      <c r="N12" s="352" t="str">
        <f t="shared" si="0"/>
        <v>Audi A4 40 TFSI</v>
      </c>
      <c r="O12" s="480">
        <v>4</v>
      </c>
      <c r="P12" s="480" t="s">
        <v>9259</v>
      </c>
      <c r="Q12" s="352">
        <v>0</v>
      </c>
      <c r="R12" s="352" t="s">
        <v>9253</v>
      </c>
      <c r="S12" s="480">
        <v>10</v>
      </c>
      <c r="T12" s="352">
        <v>0</v>
      </c>
      <c r="U12" s="479">
        <v>18</v>
      </c>
    </row>
    <row r="13" spans="1:21">
      <c r="A13" s="434" t="s">
        <v>277</v>
      </c>
      <c r="B13" s="428" t="s">
        <v>10779</v>
      </c>
      <c r="C13" s="352" t="s">
        <v>9230</v>
      </c>
      <c r="D13" s="352">
        <v>1</v>
      </c>
      <c r="E13" s="352" t="s">
        <v>9231</v>
      </c>
      <c r="F13" s="352">
        <v>20158</v>
      </c>
      <c r="G13" s="352" t="s">
        <v>9255</v>
      </c>
      <c r="H13" s="352" t="s">
        <v>8383</v>
      </c>
      <c r="I13" s="352" t="s">
        <v>187</v>
      </c>
      <c r="J13" s="352" t="s">
        <v>9256</v>
      </c>
      <c r="K13" s="352" t="s">
        <v>1039</v>
      </c>
      <c r="L13" s="352" t="s">
        <v>10877</v>
      </c>
      <c r="M13" s="352" t="s">
        <v>9373</v>
      </c>
      <c r="N13" s="352" t="str">
        <f t="shared" si="0"/>
        <v>Audi A4 40 TDI Quattro Premium</v>
      </c>
      <c r="O13" s="480">
        <v>4</v>
      </c>
      <c r="P13" s="480" t="s">
        <v>11009</v>
      </c>
      <c r="Q13" s="352" t="e">
        <v>#N/A</v>
      </c>
      <c r="R13" s="352" t="e">
        <v>#N/A</v>
      </c>
      <c r="S13" s="480">
        <v>10</v>
      </c>
      <c r="T13" s="352">
        <v>0</v>
      </c>
      <c r="U13" s="479">
        <v>18</v>
      </c>
    </row>
    <row r="14" spans="1:21">
      <c r="A14" s="434" t="s">
        <v>279</v>
      </c>
      <c r="B14" s="428" t="s">
        <v>10779</v>
      </c>
      <c r="C14" s="352" t="s">
        <v>9230</v>
      </c>
      <c r="D14" s="352">
        <v>1</v>
      </c>
      <c r="E14" s="352" t="s">
        <v>9231</v>
      </c>
      <c r="F14" s="352">
        <v>20158</v>
      </c>
      <c r="G14" s="352" t="s">
        <v>9255</v>
      </c>
      <c r="H14" s="352" t="s">
        <v>8383</v>
      </c>
      <c r="I14" s="352" t="s">
        <v>187</v>
      </c>
      <c r="J14" s="352" t="s">
        <v>9256</v>
      </c>
      <c r="K14" s="352" t="s">
        <v>1039</v>
      </c>
      <c r="L14" s="352" t="s">
        <v>9260</v>
      </c>
      <c r="M14" s="352" t="s">
        <v>9261</v>
      </c>
      <c r="N14" s="352" t="str">
        <f t="shared" si="0"/>
        <v>Audi A4 40 TFSI Premium</v>
      </c>
      <c r="O14" s="480">
        <v>4</v>
      </c>
      <c r="P14" s="480" t="s">
        <v>9259</v>
      </c>
      <c r="Q14" s="352">
        <v>0</v>
      </c>
      <c r="R14" s="352" t="s">
        <v>9261</v>
      </c>
      <c r="S14" s="480">
        <v>10</v>
      </c>
      <c r="T14" s="352">
        <v>0</v>
      </c>
      <c r="U14" s="479">
        <v>18</v>
      </c>
    </row>
    <row r="15" spans="1:21" customFormat="1">
      <c r="B15" s="428" t="s">
        <v>10780</v>
      </c>
      <c r="C15" t="s">
        <v>9230</v>
      </c>
      <c r="D15">
        <v>1</v>
      </c>
      <c r="E15" t="s">
        <v>9231</v>
      </c>
      <c r="F15">
        <v>20158</v>
      </c>
      <c r="G15" t="s">
        <v>9255</v>
      </c>
      <c r="H15" t="s">
        <v>8383</v>
      </c>
      <c r="I15" t="s">
        <v>187</v>
      </c>
      <c r="J15" t="s">
        <v>9263</v>
      </c>
      <c r="K15" t="s">
        <v>9264</v>
      </c>
      <c r="L15" t="s">
        <v>9265</v>
      </c>
      <c r="M15" t="s">
        <v>9266</v>
      </c>
      <c r="N15" t="str">
        <f t="shared" si="0"/>
        <v>Audi A5 40 TFSI Quattro</v>
      </c>
      <c r="O15" s="480">
        <v>5</v>
      </c>
      <c r="P15" s="480" t="s">
        <v>9254</v>
      </c>
      <c r="Q15">
        <v>0</v>
      </c>
      <c r="R15" t="s">
        <v>9266</v>
      </c>
      <c r="S15" s="480">
        <v>10</v>
      </c>
      <c r="T15">
        <v>0</v>
      </c>
      <c r="U15" s="479">
        <v>18</v>
      </c>
    </row>
    <row r="16" spans="1:21" customFormat="1">
      <c r="B16" s="428" t="s">
        <v>10780</v>
      </c>
      <c r="C16" t="s">
        <v>9230</v>
      </c>
      <c r="D16">
        <v>1</v>
      </c>
      <c r="E16" t="s">
        <v>9231</v>
      </c>
      <c r="F16">
        <v>20158</v>
      </c>
      <c r="G16" t="s">
        <v>9255</v>
      </c>
      <c r="H16" t="s">
        <v>8383</v>
      </c>
      <c r="I16" t="s">
        <v>187</v>
      </c>
      <c r="J16" t="s">
        <v>9263</v>
      </c>
      <c r="K16" t="s">
        <v>9264</v>
      </c>
      <c r="L16" t="s">
        <v>9267</v>
      </c>
      <c r="M16" t="s">
        <v>9268</v>
      </c>
      <c r="N16" t="str">
        <f t="shared" si="0"/>
        <v>Audi A5 45 TFSI Quattro Premium</v>
      </c>
      <c r="O16" s="480">
        <v>5</v>
      </c>
      <c r="P16" s="480" t="s">
        <v>9254</v>
      </c>
      <c r="Q16">
        <v>0</v>
      </c>
      <c r="R16" t="s">
        <v>9268</v>
      </c>
      <c r="S16" s="480">
        <v>10</v>
      </c>
      <c r="T16">
        <v>0</v>
      </c>
      <c r="U16" s="479">
        <v>18</v>
      </c>
    </row>
    <row r="17" spans="1:21" customFormat="1">
      <c r="B17" s="428" t="s">
        <v>10780</v>
      </c>
      <c r="C17" t="s">
        <v>9230</v>
      </c>
      <c r="D17">
        <v>1</v>
      </c>
      <c r="E17" t="s">
        <v>9231</v>
      </c>
      <c r="F17">
        <v>20158</v>
      </c>
      <c r="G17" t="s">
        <v>9255</v>
      </c>
      <c r="H17" t="s">
        <v>8383</v>
      </c>
      <c r="I17" t="s">
        <v>187</v>
      </c>
      <c r="J17" t="s">
        <v>9263</v>
      </c>
      <c r="K17" t="s">
        <v>9264</v>
      </c>
      <c r="L17" t="s">
        <v>9269</v>
      </c>
      <c r="M17" t="s">
        <v>9270</v>
      </c>
      <c r="N17" t="str">
        <f t="shared" si="0"/>
        <v>Audi A5 CB 45 TFSI Quattro</v>
      </c>
      <c r="O17" s="480">
        <v>5</v>
      </c>
      <c r="P17" s="480" t="s">
        <v>9254</v>
      </c>
      <c r="Q17">
        <v>0</v>
      </c>
      <c r="R17" t="s">
        <v>9270</v>
      </c>
      <c r="S17" s="480">
        <v>10</v>
      </c>
      <c r="T17">
        <v>0</v>
      </c>
      <c r="U17" s="479">
        <v>18</v>
      </c>
    </row>
    <row r="18" spans="1:21">
      <c r="A18" s="434" t="s">
        <v>208</v>
      </c>
      <c r="B18" s="428" t="s">
        <v>10780</v>
      </c>
      <c r="C18" s="352" t="s">
        <v>9230</v>
      </c>
      <c r="D18" s="352">
        <v>1</v>
      </c>
      <c r="E18" s="352" t="s">
        <v>9231</v>
      </c>
      <c r="F18" s="352">
        <v>20158</v>
      </c>
      <c r="G18" s="352" t="s">
        <v>9255</v>
      </c>
      <c r="H18" s="352" t="s">
        <v>8383</v>
      </c>
      <c r="I18" s="352" t="s">
        <v>187</v>
      </c>
      <c r="J18" s="352" t="s">
        <v>9263</v>
      </c>
      <c r="K18" s="352" t="s">
        <v>9264</v>
      </c>
      <c r="L18" s="352" t="s">
        <v>9271</v>
      </c>
      <c r="M18" s="352" t="s">
        <v>9272</v>
      </c>
      <c r="N18" s="352" t="str">
        <f t="shared" si="0"/>
        <v>Audi A5 SB 40 TDI Quattro Premium</v>
      </c>
      <c r="O18" s="480">
        <v>5</v>
      </c>
      <c r="P18" s="480" t="s">
        <v>9254</v>
      </c>
      <c r="Q18" s="352">
        <v>0</v>
      </c>
      <c r="R18" s="352" t="s">
        <v>9272</v>
      </c>
      <c r="S18" s="480">
        <v>10</v>
      </c>
      <c r="T18" s="352">
        <v>0</v>
      </c>
      <c r="U18" s="479">
        <v>18</v>
      </c>
    </row>
    <row r="19" spans="1:21">
      <c r="A19" s="434" t="s">
        <v>473</v>
      </c>
      <c r="B19" s="428" t="s">
        <v>10779</v>
      </c>
      <c r="C19" s="352" t="s">
        <v>9230</v>
      </c>
      <c r="D19" s="352">
        <v>1</v>
      </c>
      <c r="E19" s="352" t="s">
        <v>9231</v>
      </c>
      <c r="F19" s="352">
        <v>20158</v>
      </c>
      <c r="G19" s="352" t="s">
        <v>9255</v>
      </c>
      <c r="H19" s="352" t="s">
        <v>8383</v>
      </c>
      <c r="I19" s="352" t="s">
        <v>187</v>
      </c>
      <c r="J19" s="352" t="s">
        <v>9263</v>
      </c>
      <c r="K19" s="352" t="s">
        <v>9264</v>
      </c>
      <c r="L19" s="352" t="s">
        <v>9273</v>
      </c>
      <c r="M19" s="352" t="s">
        <v>9274</v>
      </c>
      <c r="N19" s="352" t="str">
        <f t="shared" si="0"/>
        <v>Audi A5 SB 40 TFSI Quattro Premium</v>
      </c>
      <c r="O19" s="480">
        <v>5</v>
      </c>
      <c r="P19" s="480" t="s">
        <v>9254</v>
      </c>
      <c r="Q19" s="352">
        <v>0</v>
      </c>
      <c r="R19" s="352" t="s">
        <v>9274</v>
      </c>
      <c r="S19" s="480">
        <v>10</v>
      </c>
      <c r="T19" s="352">
        <v>0</v>
      </c>
      <c r="U19" s="479">
        <v>18</v>
      </c>
    </row>
    <row r="20" spans="1:21">
      <c r="A20" s="434" t="s">
        <v>475</v>
      </c>
      <c r="B20" s="428" t="s">
        <v>10780</v>
      </c>
      <c r="C20" s="352" t="s">
        <v>9230</v>
      </c>
      <c r="D20" s="352">
        <v>1</v>
      </c>
      <c r="E20" s="352" t="s">
        <v>9231</v>
      </c>
      <c r="F20" s="352">
        <v>20158</v>
      </c>
      <c r="G20" s="352" t="s">
        <v>9255</v>
      </c>
      <c r="H20" s="352" t="s">
        <v>8383</v>
      </c>
      <c r="I20" s="352" t="s">
        <v>187</v>
      </c>
      <c r="J20" s="352" t="s">
        <v>9263</v>
      </c>
      <c r="K20" s="352" t="s">
        <v>9264</v>
      </c>
      <c r="L20" s="352" t="s">
        <v>9273</v>
      </c>
      <c r="M20" s="352" t="s">
        <v>9274</v>
      </c>
      <c r="N20" s="352" t="str">
        <f t="shared" si="0"/>
        <v>Audi A5 SB 40 TFSI Quattro Premium</v>
      </c>
      <c r="O20" s="480">
        <v>5</v>
      </c>
      <c r="P20" s="480" t="s">
        <v>9254</v>
      </c>
      <c r="Q20" s="352">
        <v>0</v>
      </c>
      <c r="R20" s="352" t="s">
        <v>9274</v>
      </c>
      <c r="S20" s="480">
        <v>10</v>
      </c>
      <c r="T20" s="352">
        <v>0</v>
      </c>
      <c r="U20" s="479">
        <v>18</v>
      </c>
    </row>
    <row r="21" spans="1:21">
      <c r="A21" s="434" t="s">
        <v>474</v>
      </c>
      <c r="B21" s="428" t="s">
        <v>10779</v>
      </c>
      <c r="C21" s="352" t="s">
        <v>9230</v>
      </c>
      <c r="D21" s="352">
        <v>1</v>
      </c>
      <c r="E21" s="352" t="s">
        <v>9231</v>
      </c>
      <c r="F21" s="352">
        <v>20158</v>
      </c>
      <c r="G21" s="352" t="s">
        <v>9255</v>
      </c>
      <c r="H21" s="352" t="s">
        <v>8383</v>
      </c>
      <c r="I21" s="352" t="s">
        <v>187</v>
      </c>
      <c r="J21" s="352" t="s">
        <v>9263</v>
      </c>
      <c r="K21" s="352" t="s">
        <v>9264</v>
      </c>
      <c r="L21" s="352" t="s">
        <v>9267</v>
      </c>
      <c r="M21" s="352" t="s">
        <v>9268</v>
      </c>
      <c r="N21" s="352" t="str">
        <f t="shared" si="0"/>
        <v>Audi A5 45 TFSI Quattro Premium</v>
      </c>
      <c r="O21" s="480">
        <v>5</v>
      </c>
      <c r="P21" s="480" t="s">
        <v>9254</v>
      </c>
      <c r="Q21" s="352">
        <v>0</v>
      </c>
      <c r="R21" s="352" t="s">
        <v>9268</v>
      </c>
      <c r="S21" s="480">
        <v>10</v>
      </c>
      <c r="T21" s="352">
        <v>0</v>
      </c>
      <c r="U21" s="479">
        <v>18</v>
      </c>
    </row>
    <row r="22" spans="1:21">
      <c r="A22" s="434" t="s">
        <v>476</v>
      </c>
      <c r="B22" s="428" t="s">
        <v>10779</v>
      </c>
      <c r="C22" s="352" t="s">
        <v>9230</v>
      </c>
      <c r="D22" s="352">
        <v>1</v>
      </c>
      <c r="E22" s="352" t="s">
        <v>9231</v>
      </c>
      <c r="F22" s="352">
        <v>20158</v>
      </c>
      <c r="G22" s="352" t="s">
        <v>9255</v>
      </c>
      <c r="H22" s="352" t="s">
        <v>8383</v>
      </c>
      <c r="I22" s="352" t="s">
        <v>187</v>
      </c>
      <c r="J22" s="352" t="s">
        <v>9263</v>
      </c>
      <c r="K22" s="352" t="s">
        <v>9264</v>
      </c>
      <c r="L22" s="352" t="s">
        <v>10878</v>
      </c>
      <c r="M22" s="352" t="s">
        <v>10879</v>
      </c>
      <c r="N22" s="352" t="str">
        <f t="shared" si="0"/>
        <v>Audi A5 Coupe 45 TFSI Quattro</v>
      </c>
      <c r="O22" s="480">
        <v>5</v>
      </c>
      <c r="P22" s="480" t="s">
        <v>11010</v>
      </c>
      <c r="Q22" s="352" t="e">
        <v>#N/A</v>
      </c>
      <c r="R22" s="352" t="e">
        <v>#N/A</v>
      </c>
      <c r="S22" s="480">
        <v>10</v>
      </c>
      <c r="T22" s="352">
        <v>0</v>
      </c>
      <c r="U22" s="479">
        <v>18</v>
      </c>
    </row>
    <row r="23" spans="1:21">
      <c r="A23" s="434" t="s">
        <v>209</v>
      </c>
      <c r="B23" s="428" t="s">
        <v>10779</v>
      </c>
      <c r="C23" s="352" t="s">
        <v>9230</v>
      </c>
      <c r="D23" s="352">
        <v>1</v>
      </c>
      <c r="E23" s="352" t="s">
        <v>9231</v>
      </c>
      <c r="F23" s="352">
        <v>20158</v>
      </c>
      <c r="G23" s="352" t="s">
        <v>9255</v>
      </c>
      <c r="H23" s="352" t="s">
        <v>8383</v>
      </c>
      <c r="I23" s="352" t="s">
        <v>187</v>
      </c>
      <c r="J23" s="352" t="s">
        <v>9263</v>
      </c>
      <c r="K23" s="352" t="s">
        <v>9264</v>
      </c>
      <c r="L23" s="352" t="s">
        <v>10878</v>
      </c>
      <c r="M23" s="352" t="s">
        <v>10879</v>
      </c>
      <c r="N23" s="352" t="str">
        <f t="shared" si="0"/>
        <v>Audi A5 Coupe 45 TFSI Quattro</v>
      </c>
      <c r="O23" s="480">
        <v>5</v>
      </c>
      <c r="P23" s="480" t="s">
        <v>11010</v>
      </c>
      <c r="Q23" s="352" t="e">
        <v>#N/A</v>
      </c>
      <c r="R23" s="352" t="e">
        <v>#N/A</v>
      </c>
      <c r="S23" s="480">
        <v>10</v>
      </c>
      <c r="T23" s="352">
        <v>0</v>
      </c>
      <c r="U23" s="479">
        <v>18</v>
      </c>
    </row>
    <row r="24" spans="1:21">
      <c r="A24" s="434" t="s">
        <v>210</v>
      </c>
      <c r="B24" s="428" t="s">
        <v>10780</v>
      </c>
      <c r="C24" s="352" t="s">
        <v>9230</v>
      </c>
      <c r="D24" s="352">
        <v>1</v>
      </c>
      <c r="E24" s="352" t="s">
        <v>9231</v>
      </c>
      <c r="F24" s="352">
        <v>20158</v>
      </c>
      <c r="G24" s="352" t="s">
        <v>9255</v>
      </c>
      <c r="H24" s="352" t="s">
        <v>8383</v>
      </c>
      <c r="I24" s="352" t="s">
        <v>187</v>
      </c>
      <c r="J24" s="352" t="s">
        <v>9275</v>
      </c>
      <c r="K24" s="352" t="s">
        <v>9276</v>
      </c>
      <c r="L24" s="352" t="s">
        <v>9277</v>
      </c>
      <c r="M24" s="352" t="s">
        <v>9278</v>
      </c>
      <c r="N24" s="352" t="str">
        <f t="shared" si="0"/>
        <v>Audi A6 40 TDI quattro Premium</v>
      </c>
      <c r="O24" s="480">
        <v>4</v>
      </c>
      <c r="P24" s="480" t="s">
        <v>9259</v>
      </c>
      <c r="Q24" s="352">
        <v>0</v>
      </c>
      <c r="R24" s="352" t="s">
        <v>9278</v>
      </c>
      <c r="S24" s="480">
        <v>7</v>
      </c>
      <c r="T24" s="352">
        <v>0</v>
      </c>
      <c r="U24" s="479">
        <v>15</v>
      </c>
    </row>
    <row r="25" spans="1:21" customFormat="1">
      <c r="B25" s="428" t="s">
        <v>10780</v>
      </c>
      <c r="C25" t="s">
        <v>9230</v>
      </c>
      <c r="D25">
        <v>1</v>
      </c>
      <c r="E25" t="s">
        <v>9231</v>
      </c>
      <c r="F25">
        <v>20159</v>
      </c>
      <c r="G25" t="s">
        <v>9279</v>
      </c>
      <c r="H25" t="s">
        <v>8383</v>
      </c>
      <c r="I25" t="s">
        <v>187</v>
      </c>
      <c r="J25" t="s">
        <v>9275</v>
      </c>
      <c r="K25" t="s">
        <v>9276</v>
      </c>
      <c r="L25" t="s">
        <v>9280</v>
      </c>
      <c r="M25" t="s">
        <v>9281</v>
      </c>
      <c r="N25" t="str">
        <f t="shared" si="0"/>
        <v>Audi A6 50 TDI quattro Premium</v>
      </c>
      <c r="O25" s="480">
        <v>4</v>
      </c>
      <c r="P25" s="480" t="s">
        <v>9259</v>
      </c>
      <c r="Q25">
        <v>0</v>
      </c>
      <c r="R25" t="s">
        <v>9281</v>
      </c>
      <c r="S25" s="480">
        <v>7</v>
      </c>
      <c r="T25">
        <v>0</v>
      </c>
      <c r="U25" s="479">
        <v>15</v>
      </c>
    </row>
    <row r="26" spans="1:21" customFormat="1">
      <c r="B26" s="428" t="s">
        <v>10780</v>
      </c>
      <c r="C26" t="s">
        <v>9230</v>
      </c>
      <c r="D26">
        <v>1</v>
      </c>
      <c r="E26" t="s">
        <v>9231</v>
      </c>
      <c r="F26">
        <v>20158</v>
      </c>
      <c r="G26" t="s">
        <v>9255</v>
      </c>
      <c r="H26" t="s">
        <v>8383</v>
      </c>
      <c r="I26" t="s">
        <v>187</v>
      </c>
      <c r="J26" t="s">
        <v>9275</v>
      </c>
      <c r="K26" t="s">
        <v>9276</v>
      </c>
      <c r="L26" t="s">
        <v>9282</v>
      </c>
      <c r="M26" t="s">
        <v>9261</v>
      </c>
      <c r="N26" t="str">
        <f t="shared" si="0"/>
        <v>Audi A6 40 TFSI Premium</v>
      </c>
      <c r="O26" s="480">
        <v>4</v>
      </c>
      <c r="P26" s="480" t="s">
        <v>9259</v>
      </c>
      <c r="Q26">
        <v>0</v>
      </c>
      <c r="R26" t="s">
        <v>9261</v>
      </c>
      <c r="S26" s="480">
        <v>7</v>
      </c>
      <c r="T26">
        <v>0</v>
      </c>
      <c r="U26" s="479">
        <v>15</v>
      </c>
    </row>
    <row r="27" spans="1:21">
      <c r="A27" s="435" t="s">
        <v>215</v>
      </c>
      <c r="B27" s="428" t="s">
        <v>10780</v>
      </c>
      <c r="C27" s="352" t="s">
        <v>9230</v>
      </c>
      <c r="D27" s="352">
        <v>1</v>
      </c>
      <c r="E27" s="352" t="s">
        <v>9231</v>
      </c>
      <c r="F27" s="352">
        <v>20158</v>
      </c>
      <c r="G27" s="352" t="s">
        <v>9255</v>
      </c>
      <c r="H27" s="352" t="s">
        <v>8383</v>
      </c>
      <c r="I27" s="352" t="s">
        <v>187</v>
      </c>
      <c r="J27" s="352" t="s">
        <v>9275</v>
      </c>
      <c r="K27" s="352" t="s">
        <v>9276</v>
      </c>
      <c r="L27" s="352" t="s">
        <v>9283</v>
      </c>
      <c r="M27" s="352" t="s">
        <v>9284</v>
      </c>
      <c r="N27" s="352" t="str">
        <f t="shared" si="0"/>
        <v>Audi A6 45 TFSI qu.Premium</v>
      </c>
      <c r="O27" s="480">
        <v>4</v>
      </c>
      <c r="P27" s="480" t="s">
        <v>9259</v>
      </c>
      <c r="Q27" s="352">
        <v>0</v>
      </c>
      <c r="R27" s="352" t="s">
        <v>9284</v>
      </c>
      <c r="S27" s="480">
        <v>7</v>
      </c>
      <c r="T27" s="352">
        <v>0</v>
      </c>
      <c r="U27" s="479">
        <v>15</v>
      </c>
    </row>
    <row r="28" spans="1:21">
      <c r="A28" s="434" t="s">
        <v>200</v>
      </c>
      <c r="B28" s="428" t="s">
        <v>10780</v>
      </c>
      <c r="C28" s="352" t="s">
        <v>9230</v>
      </c>
      <c r="D28" s="352">
        <v>1</v>
      </c>
      <c r="E28" s="352" t="s">
        <v>9231</v>
      </c>
      <c r="F28" s="352">
        <v>20158</v>
      </c>
      <c r="G28" s="352" t="s">
        <v>9255</v>
      </c>
      <c r="H28" s="352" t="s">
        <v>8383</v>
      </c>
      <c r="I28" s="352" t="s">
        <v>187</v>
      </c>
      <c r="J28" s="352" t="s">
        <v>9275</v>
      </c>
      <c r="K28" s="352" t="s">
        <v>9276</v>
      </c>
      <c r="L28" s="352" t="s">
        <v>9285</v>
      </c>
      <c r="M28" s="352" t="s">
        <v>9286</v>
      </c>
      <c r="N28" s="352" t="str">
        <f t="shared" si="0"/>
        <v>Audi A6 40 TDI</v>
      </c>
      <c r="O28" s="480">
        <v>4</v>
      </c>
      <c r="P28" s="480" t="s">
        <v>9259</v>
      </c>
      <c r="Q28" s="352">
        <v>0</v>
      </c>
      <c r="R28" s="352" t="s">
        <v>9286</v>
      </c>
      <c r="S28" s="480">
        <v>7</v>
      </c>
      <c r="T28" s="352">
        <v>0</v>
      </c>
      <c r="U28" s="479">
        <v>15</v>
      </c>
    </row>
    <row r="29" spans="1:21">
      <c r="A29" s="434" t="s">
        <v>201</v>
      </c>
      <c r="B29" s="428" t="s">
        <v>10780</v>
      </c>
      <c r="C29" s="352" t="s">
        <v>9230</v>
      </c>
      <c r="D29" s="352">
        <v>1</v>
      </c>
      <c r="E29" s="352" t="s">
        <v>9231</v>
      </c>
      <c r="F29" s="352">
        <v>20158</v>
      </c>
      <c r="G29" s="352" t="s">
        <v>9255</v>
      </c>
      <c r="H29" s="352" t="s">
        <v>8383</v>
      </c>
      <c r="I29" s="352" t="s">
        <v>187</v>
      </c>
      <c r="J29" s="352" t="s">
        <v>9275</v>
      </c>
      <c r="K29" s="352" t="s">
        <v>9276</v>
      </c>
      <c r="L29" s="352" t="s">
        <v>9287</v>
      </c>
      <c r="M29" s="352" t="s">
        <v>9288</v>
      </c>
      <c r="N29" s="352" t="str">
        <f t="shared" si="0"/>
        <v>Audi A6 40 TDI Premium</v>
      </c>
      <c r="O29" s="480">
        <v>4</v>
      </c>
      <c r="P29" s="480" t="s">
        <v>9259</v>
      </c>
      <c r="Q29" s="352">
        <v>0</v>
      </c>
      <c r="R29" s="352" t="s">
        <v>9288</v>
      </c>
      <c r="S29" s="480">
        <v>7</v>
      </c>
      <c r="T29" s="352">
        <v>0</v>
      </c>
      <c r="U29" s="479">
        <v>15</v>
      </c>
    </row>
    <row r="30" spans="1:21">
      <c r="A30" s="435" t="s">
        <v>202</v>
      </c>
      <c r="B30" s="428" t="s">
        <v>10780</v>
      </c>
      <c r="C30" s="352" t="s">
        <v>9230</v>
      </c>
      <c r="D30" s="352">
        <v>1</v>
      </c>
      <c r="E30" s="352" t="s">
        <v>9231</v>
      </c>
      <c r="F30" s="352">
        <v>20159</v>
      </c>
      <c r="G30" s="352" t="s">
        <v>9279</v>
      </c>
      <c r="H30" s="352" t="s">
        <v>8383</v>
      </c>
      <c r="I30" s="352" t="s">
        <v>187</v>
      </c>
      <c r="J30" s="352" t="s">
        <v>9275</v>
      </c>
      <c r="K30" s="352" t="s">
        <v>9276</v>
      </c>
      <c r="L30" s="352" t="s">
        <v>9289</v>
      </c>
      <c r="M30" s="352" t="s">
        <v>9290</v>
      </c>
      <c r="N30" s="352" t="str">
        <f t="shared" si="0"/>
        <v>Audi A6 45 TDI Quattro Premium</v>
      </c>
      <c r="O30" s="480">
        <v>4</v>
      </c>
      <c r="P30" s="480" t="s">
        <v>9259</v>
      </c>
      <c r="Q30" s="352">
        <v>0</v>
      </c>
      <c r="R30" s="352" t="s">
        <v>9290</v>
      </c>
      <c r="S30" s="480">
        <v>7</v>
      </c>
      <c r="T30" s="352">
        <v>0</v>
      </c>
      <c r="U30" s="479">
        <v>15</v>
      </c>
    </row>
    <row r="31" spans="1:21">
      <c r="A31" s="434" t="s">
        <v>214</v>
      </c>
      <c r="B31" s="428" t="s">
        <v>10780</v>
      </c>
      <c r="C31" s="352" t="s">
        <v>9230</v>
      </c>
      <c r="D31" s="352">
        <v>1</v>
      </c>
      <c r="E31" s="352" t="s">
        <v>9231</v>
      </c>
      <c r="F31" s="352">
        <v>20158</v>
      </c>
      <c r="G31" s="352" t="s">
        <v>9255</v>
      </c>
      <c r="H31" s="352" t="s">
        <v>8383</v>
      </c>
      <c r="I31" s="352" t="s">
        <v>187</v>
      </c>
      <c r="J31" s="352" t="s">
        <v>9275</v>
      </c>
      <c r="K31" s="352" t="s">
        <v>9276</v>
      </c>
      <c r="L31" s="352" t="s">
        <v>9291</v>
      </c>
      <c r="M31" s="352" t="s">
        <v>9292</v>
      </c>
      <c r="N31" s="352" t="str">
        <f t="shared" si="0"/>
        <v>Audi A6 45 TFSI Premium</v>
      </c>
      <c r="O31" s="480">
        <v>4</v>
      </c>
      <c r="P31" s="480" t="s">
        <v>9259</v>
      </c>
      <c r="Q31" s="352">
        <v>0</v>
      </c>
      <c r="R31" s="352" t="s">
        <v>9292</v>
      </c>
      <c r="S31" s="480">
        <v>7</v>
      </c>
      <c r="T31" s="352">
        <v>0</v>
      </c>
      <c r="U31" s="479">
        <v>15</v>
      </c>
    </row>
    <row r="32" spans="1:21">
      <c r="A32" s="434" t="s">
        <v>213</v>
      </c>
      <c r="B32" s="428" t="s">
        <v>10780</v>
      </c>
      <c r="C32" s="352" t="s">
        <v>9230</v>
      </c>
      <c r="D32" s="352">
        <v>1</v>
      </c>
      <c r="E32" s="352" t="s">
        <v>9231</v>
      </c>
      <c r="F32" s="352">
        <v>20158</v>
      </c>
      <c r="G32" s="352" t="s">
        <v>9255</v>
      </c>
      <c r="H32" s="352" t="s">
        <v>8383</v>
      </c>
      <c r="I32" s="352" t="s">
        <v>187</v>
      </c>
      <c r="J32" s="352" t="s">
        <v>9275</v>
      </c>
      <c r="K32" s="352" t="s">
        <v>9276</v>
      </c>
      <c r="L32" s="352" t="s">
        <v>9293</v>
      </c>
      <c r="M32" s="352" t="s">
        <v>9294</v>
      </c>
      <c r="N32" s="352" t="str">
        <f t="shared" si="0"/>
        <v>Audi A6 45 TFSI</v>
      </c>
      <c r="O32" s="480">
        <v>4</v>
      </c>
      <c r="P32" s="480" t="s">
        <v>9259</v>
      </c>
      <c r="Q32" s="352">
        <v>0</v>
      </c>
      <c r="R32" s="352" t="s">
        <v>9294</v>
      </c>
      <c r="S32" s="480">
        <v>7</v>
      </c>
      <c r="T32" s="352">
        <v>0</v>
      </c>
      <c r="U32" s="479">
        <v>15</v>
      </c>
    </row>
    <row r="33" spans="1:21">
      <c r="A33" s="434" t="s">
        <v>211</v>
      </c>
      <c r="B33" s="428" t="s">
        <v>10779</v>
      </c>
      <c r="C33" s="352" t="s">
        <v>9230</v>
      </c>
      <c r="D33" s="352">
        <v>1</v>
      </c>
      <c r="E33" s="352" t="s">
        <v>9231</v>
      </c>
      <c r="F33" s="352">
        <v>20159</v>
      </c>
      <c r="G33" s="352" t="s">
        <v>9279</v>
      </c>
      <c r="H33" s="352" t="s">
        <v>8383</v>
      </c>
      <c r="I33" s="352" t="s">
        <v>187</v>
      </c>
      <c r="J33" s="352" t="s">
        <v>9275</v>
      </c>
      <c r="K33" s="352" t="s">
        <v>9276</v>
      </c>
      <c r="L33" s="352" t="s">
        <v>9280</v>
      </c>
      <c r="M33" s="352" t="s">
        <v>9281</v>
      </c>
      <c r="N33" s="352" t="str">
        <f t="shared" si="0"/>
        <v>Audi A6 50 TDI quattro Premium</v>
      </c>
      <c r="O33" s="480">
        <v>4</v>
      </c>
      <c r="P33" s="480" t="s">
        <v>9259</v>
      </c>
      <c r="Q33" s="352">
        <v>0</v>
      </c>
      <c r="R33" s="352" t="s">
        <v>9281</v>
      </c>
      <c r="S33" s="480">
        <v>7</v>
      </c>
      <c r="T33" s="352">
        <v>0</v>
      </c>
      <c r="U33" s="479">
        <v>15</v>
      </c>
    </row>
    <row r="34" spans="1:21" customFormat="1">
      <c r="B34" s="428" t="s">
        <v>10780</v>
      </c>
      <c r="C34" t="s">
        <v>9230</v>
      </c>
      <c r="D34">
        <v>1</v>
      </c>
      <c r="E34" t="s">
        <v>9231</v>
      </c>
      <c r="F34">
        <v>20159</v>
      </c>
      <c r="G34" t="s">
        <v>9279</v>
      </c>
      <c r="H34" t="s">
        <v>8383</v>
      </c>
      <c r="I34" t="s">
        <v>187</v>
      </c>
      <c r="J34" t="s">
        <v>9295</v>
      </c>
      <c r="K34" t="s">
        <v>9296</v>
      </c>
      <c r="L34" t="s">
        <v>9297</v>
      </c>
      <c r="M34" t="s">
        <v>9298</v>
      </c>
      <c r="N34" t="str">
        <f t="shared" si="0"/>
        <v>Audi A7 45 TDI Quattro</v>
      </c>
      <c r="O34" s="480">
        <v>4</v>
      </c>
      <c r="P34" s="480" t="s">
        <v>9259</v>
      </c>
      <c r="Q34">
        <v>0</v>
      </c>
      <c r="R34" t="s">
        <v>9298</v>
      </c>
      <c r="S34" s="480">
        <v>8</v>
      </c>
      <c r="T34">
        <v>0</v>
      </c>
      <c r="U34" s="479">
        <v>16</v>
      </c>
    </row>
    <row r="35" spans="1:21" customFormat="1">
      <c r="B35" s="428" t="s">
        <v>10780</v>
      </c>
      <c r="C35" t="s">
        <v>9230</v>
      </c>
      <c r="D35">
        <v>1</v>
      </c>
      <c r="E35" t="s">
        <v>9231</v>
      </c>
      <c r="F35">
        <v>20159</v>
      </c>
      <c r="G35" t="s">
        <v>9279</v>
      </c>
      <c r="H35" t="s">
        <v>8383</v>
      </c>
      <c r="I35" t="s">
        <v>187</v>
      </c>
      <c r="J35" t="s">
        <v>9295</v>
      </c>
      <c r="K35" t="s">
        <v>9296</v>
      </c>
      <c r="L35" t="s">
        <v>9299</v>
      </c>
      <c r="M35" t="s">
        <v>9300</v>
      </c>
      <c r="N35" t="str">
        <f t="shared" si="0"/>
        <v>Audi A7 45 TDI Quattro Dynamic</v>
      </c>
      <c r="O35" s="480">
        <v>4</v>
      </c>
      <c r="P35" s="480" t="s">
        <v>9259</v>
      </c>
      <c r="Q35">
        <v>0</v>
      </c>
      <c r="R35" t="s">
        <v>9300</v>
      </c>
      <c r="S35" s="480">
        <v>8</v>
      </c>
      <c r="T35">
        <v>0</v>
      </c>
      <c r="U35" s="479">
        <v>16</v>
      </c>
    </row>
    <row r="36" spans="1:21">
      <c r="A36" s="435" t="s">
        <v>216</v>
      </c>
      <c r="B36" s="428" t="s">
        <v>10780</v>
      </c>
      <c r="C36" s="352" t="s">
        <v>9230</v>
      </c>
      <c r="D36" s="352">
        <v>1</v>
      </c>
      <c r="E36" s="352" t="s">
        <v>9231</v>
      </c>
      <c r="F36" s="352">
        <v>20158</v>
      </c>
      <c r="G36" s="352" t="s">
        <v>9255</v>
      </c>
      <c r="H36" s="352" t="s">
        <v>8383</v>
      </c>
      <c r="I36" s="352" t="s">
        <v>187</v>
      </c>
      <c r="J36" s="352" t="s">
        <v>9295</v>
      </c>
      <c r="K36" s="352" t="s">
        <v>9296</v>
      </c>
      <c r="L36" s="352" t="s">
        <v>9301</v>
      </c>
      <c r="M36" s="352" t="s">
        <v>9290</v>
      </c>
      <c r="N36" s="352" t="str">
        <f t="shared" si="0"/>
        <v>Audi A7 45 TDI Quattro Premium</v>
      </c>
      <c r="O36" s="480">
        <v>4</v>
      </c>
      <c r="P36" s="480" t="s">
        <v>9259</v>
      </c>
      <c r="Q36" s="352">
        <v>0</v>
      </c>
      <c r="R36" s="352" t="s">
        <v>9290</v>
      </c>
      <c r="S36" s="480">
        <v>8</v>
      </c>
      <c r="T36" s="352">
        <v>0</v>
      </c>
      <c r="U36" s="479">
        <v>16</v>
      </c>
    </row>
    <row r="37" spans="1:21" customFormat="1">
      <c r="B37" s="428" t="s">
        <v>10780</v>
      </c>
      <c r="C37" t="s">
        <v>9230</v>
      </c>
      <c r="D37">
        <v>1</v>
      </c>
      <c r="E37" t="s">
        <v>9231</v>
      </c>
      <c r="F37">
        <v>20159</v>
      </c>
      <c r="G37" t="s">
        <v>9279</v>
      </c>
      <c r="H37" t="s">
        <v>8383</v>
      </c>
      <c r="I37" t="s">
        <v>187</v>
      </c>
      <c r="J37" t="s">
        <v>9295</v>
      </c>
      <c r="K37" t="s">
        <v>9296</v>
      </c>
      <c r="L37" t="s">
        <v>9302</v>
      </c>
      <c r="M37" t="s">
        <v>9303</v>
      </c>
      <c r="N37" t="str">
        <f t="shared" si="0"/>
        <v>Audi A7 50 TFSI Quattro Premium (A/T)</v>
      </c>
      <c r="O37" s="480">
        <v>4</v>
      </c>
      <c r="P37" s="480" t="s">
        <v>9259</v>
      </c>
      <c r="Q37">
        <v>0</v>
      </c>
      <c r="R37" t="s">
        <v>9303</v>
      </c>
      <c r="S37" s="480">
        <v>8</v>
      </c>
      <c r="T37">
        <v>0</v>
      </c>
      <c r="U37" s="479">
        <v>16</v>
      </c>
    </row>
    <row r="38" spans="1:21">
      <c r="A38" s="435" t="s">
        <v>217</v>
      </c>
      <c r="B38" s="428" t="s">
        <v>10780</v>
      </c>
      <c r="C38" s="352" t="s">
        <v>9230</v>
      </c>
      <c r="D38" s="352">
        <v>1</v>
      </c>
      <c r="E38" s="352" t="s">
        <v>9231</v>
      </c>
      <c r="F38" s="352">
        <v>20159</v>
      </c>
      <c r="G38" s="352" t="s">
        <v>9279</v>
      </c>
      <c r="H38" s="352" t="s">
        <v>8383</v>
      </c>
      <c r="I38" s="352" t="s">
        <v>187</v>
      </c>
      <c r="J38" s="352" t="s">
        <v>9295</v>
      </c>
      <c r="K38" s="352" t="s">
        <v>9296</v>
      </c>
      <c r="L38" s="352" t="s">
        <v>9304</v>
      </c>
      <c r="M38" s="352" t="s">
        <v>9281</v>
      </c>
      <c r="N38" s="352" t="str">
        <f t="shared" si="0"/>
        <v>Audi A7 50 TDI quattro Premium</v>
      </c>
      <c r="O38" s="480">
        <v>4</v>
      </c>
      <c r="P38" s="480" t="s">
        <v>9259</v>
      </c>
      <c r="Q38" s="352">
        <v>0</v>
      </c>
      <c r="R38" s="352" t="s">
        <v>9281</v>
      </c>
      <c r="S38" s="480">
        <v>8</v>
      </c>
      <c r="T38" s="352">
        <v>0</v>
      </c>
      <c r="U38" s="479">
        <v>16</v>
      </c>
    </row>
    <row r="39" spans="1:21" customFormat="1">
      <c r="B39" s="428" t="s">
        <v>10780</v>
      </c>
      <c r="C39" t="s">
        <v>9230</v>
      </c>
      <c r="D39">
        <v>1</v>
      </c>
      <c r="E39" t="s">
        <v>9231</v>
      </c>
      <c r="F39">
        <v>20159</v>
      </c>
      <c r="G39" t="s">
        <v>9279</v>
      </c>
      <c r="H39" t="s">
        <v>8383</v>
      </c>
      <c r="I39" t="s">
        <v>187</v>
      </c>
      <c r="J39" t="s">
        <v>9295</v>
      </c>
      <c r="K39" t="s">
        <v>9296</v>
      </c>
      <c r="L39" t="s">
        <v>9305</v>
      </c>
      <c r="M39" t="s">
        <v>9306</v>
      </c>
      <c r="N39" t="str">
        <f t="shared" si="0"/>
        <v>Audi A7 55 TFSI Quattro</v>
      </c>
      <c r="O39" s="480">
        <v>4</v>
      </c>
      <c r="P39" s="480" t="s">
        <v>9259</v>
      </c>
      <c r="Q39">
        <v>0</v>
      </c>
      <c r="R39" t="s">
        <v>9306</v>
      </c>
      <c r="S39" s="480">
        <v>8</v>
      </c>
      <c r="T39">
        <v>0</v>
      </c>
      <c r="U39" s="479">
        <v>16</v>
      </c>
    </row>
    <row r="40" spans="1:21">
      <c r="A40" s="435" t="s">
        <v>219</v>
      </c>
      <c r="B40" s="428" t="s">
        <v>10780</v>
      </c>
      <c r="C40" s="352" t="s">
        <v>9230</v>
      </c>
      <c r="D40" s="352">
        <v>1</v>
      </c>
      <c r="E40" s="352" t="s">
        <v>9231</v>
      </c>
      <c r="F40" s="352">
        <v>20159</v>
      </c>
      <c r="G40" s="352" t="s">
        <v>9279</v>
      </c>
      <c r="H40" s="352" t="s">
        <v>8383</v>
      </c>
      <c r="I40" s="352" t="s">
        <v>187</v>
      </c>
      <c r="J40" s="352" t="s">
        <v>9295</v>
      </c>
      <c r="K40" s="352" t="s">
        <v>9296</v>
      </c>
      <c r="L40" s="352" t="s">
        <v>9307</v>
      </c>
      <c r="M40" s="352" t="s">
        <v>9308</v>
      </c>
      <c r="N40" s="352" t="str">
        <f t="shared" si="0"/>
        <v>Audi A7 55 TFSI e Quattro Premium</v>
      </c>
      <c r="O40" s="480">
        <v>4</v>
      </c>
      <c r="P40" s="480" t="s">
        <v>9259</v>
      </c>
      <c r="Q40" s="352">
        <v>0</v>
      </c>
      <c r="R40" s="352" t="s">
        <v>9308</v>
      </c>
      <c r="S40" s="480">
        <v>8</v>
      </c>
      <c r="T40" s="352">
        <v>0</v>
      </c>
      <c r="U40" s="479">
        <v>16</v>
      </c>
    </row>
    <row r="41" spans="1:21" customFormat="1">
      <c r="B41" s="428" t="s">
        <v>10780</v>
      </c>
      <c r="C41" t="s">
        <v>9230</v>
      </c>
      <c r="D41">
        <v>1</v>
      </c>
      <c r="E41" t="s">
        <v>9231</v>
      </c>
      <c r="F41">
        <v>20159</v>
      </c>
      <c r="G41" t="s">
        <v>9279</v>
      </c>
      <c r="H41" t="s">
        <v>8383</v>
      </c>
      <c r="I41" t="s">
        <v>187</v>
      </c>
      <c r="J41" t="s">
        <v>9309</v>
      </c>
      <c r="K41" t="s">
        <v>1099</v>
      </c>
      <c r="L41" t="s">
        <v>9310</v>
      </c>
      <c r="M41" t="s">
        <v>9311</v>
      </c>
      <c r="N41" t="str">
        <f t="shared" si="0"/>
        <v>Audi A8 50 TDI NWB Quattro</v>
      </c>
      <c r="O41" s="480">
        <v>6</v>
      </c>
      <c r="P41" s="480" t="s">
        <v>9312</v>
      </c>
      <c r="Q41">
        <v>0</v>
      </c>
      <c r="R41" t="s">
        <v>9311</v>
      </c>
      <c r="S41" s="480">
        <v>19</v>
      </c>
      <c r="T41">
        <v>0</v>
      </c>
      <c r="U41" s="479">
        <v>22</v>
      </c>
    </row>
    <row r="42" spans="1:21" customFormat="1">
      <c r="B42" s="428" t="s">
        <v>10780</v>
      </c>
      <c r="C42" t="s">
        <v>9230</v>
      </c>
      <c r="D42">
        <v>1</v>
      </c>
      <c r="E42" t="s">
        <v>9231</v>
      </c>
      <c r="F42">
        <v>20159</v>
      </c>
      <c r="G42" t="s">
        <v>9279</v>
      </c>
      <c r="H42" t="s">
        <v>8383</v>
      </c>
      <c r="I42" t="s">
        <v>187</v>
      </c>
      <c r="J42" t="s">
        <v>9309</v>
      </c>
      <c r="K42" t="s">
        <v>1099</v>
      </c>
      <c r="L42" t="s">
        <v>9313</v>
      </c>
      <c r="M42" t="s">
        <v>9314</v>
      </c>
      <c r="N42" t="str">
        <f t="shared" si="0"/>
        <v>Audi A8 50 TDI LWB Quattro</v>
      </c>
      <c r="O42" s="480">
        <v>6</v>
      </c>
      <c r="P42" s="480" t="s">
        <v>9312</v>
      </c>
      <c r="Q42">
        <v>0</v>
      </c>
      <c r="R42" t="s">
        <v>9314</v>
      </c>
      <c r="S42" s="480">
        <v>19</v>
      </c>
      <c r="T42">
        <v>0</v>
      </c>
      <c r="U42" s="479">
        <v>22</v>
      </c>
    </row>
    <row r="43" spans="1:21" customFormat="1">
      <c r="B43" s="428" t="s">
        <v>10780</v>
      </c>
      <c r="C43" t="s">
        <v>9230</v>
      </c>
      <c r="D43">
        <v>1</v>
      </c>
      <c r="E43" t="s">
        <v>9231</v>
      </c>
      <c r="F43">
        <v>20159</v>
      </c>
      <c r="G43" t="s">
        <v>9279</v>
      </c>
      <c r="H43" t="s">
        <v>8383</v>
      </c>
      <c r="I43" t="s">
        <v>187</v>
      </c>
      <c r="J43" t="s">
        <v>9309</v>
      </c>
      <c r="K43" t="s">
        <v>1099</v>
      </c>
      <c r="L43" t="s">
        <v>9315</v>
      </c>
      <c r="M43" t="s">
        <v>9316</v>
      </c>
      <c r="N43" t="str">
        <f t="shared" si="0"/>
        <v>Audi A8 60 TFSI LWB Quattro (5시트)</v>
      </c>
      <c r="O43" s="480">
        <v>6</v>
      </c>
      <c r="P43" s="480" t="s">
        <v>9312</v>
      </c>
      <c r="Q43">
        <v>0</v>
      </c>
      <c r="R43" t="s">
        <v>9316</v>
      </c>
      <c r="S43" s="480">
        <v>19</v>
      </c>
      <c r="T43">
        <v>0</v>
      </c>
      <c r="U43" s="479">
        <v>22</v>
      </c>
    </row>
    <row r="44" spans="1:21" customFormat="1">
      <c r="B44" s="428" t="s">
        <v>10780</v>
      </c>
      <c r="C44" t="s">
        <v>9230</v>
      </c>
      <c r="D44">
        <v>1</v>
      </c>
      <c r="E44" t="s">
        <v>9231</v>
      </c>
      <c r="F44">
        <v>20159</v>
      </c>
      <c r="G44" t="s">
        <v>9279</v>
      </c>
      <c r="H44" t="s">
        <v>8383</v>
      </c>
      <c r="I44" t="s">
        <v>187</v>
      </c>
      <c r="J44" t="s">
        <v>9309</v>
      </c>
      <c r="K44" t="s">
        <v>1099</v>
      </c>
      <c r="L44" t="s">
        <v>9317</v>
      </c>
      <c r="M44" t="s">
        <v>9318</v>
      </c>
      <c r="N44" t="str">
        <f t="shared" si="0"/>
        <v>Audi A8 55 TFSI LWB Quattro</v>
      </c>
      <c r="O44" s="480">
        <v>6</v>
      </c>
      <c r="P44" s="480" t="s">
        <v>9312</v>
      </c>
      <c r="Q44">
        <v>0</v>
      </c>
      <c r="R44" t="s">
        <v>9318</v>
      </c>
      <c r="S44" s="480">
        <v>19</v>
      </c>
      <c r="T44">
        <v>0</v>
      </c>
      <c r="U44" s="479">
        <v>22</v>
      </c>
    </row>
    <row r="45" spans="1:21">
      <c r="A45" s="435" t="s">
        <v>220</v>
      </c>
      <c r="B45" s="428" t="s">
        <v>10780</v>
      </c>
      <c r="C45" s="352" t="s">
        <v>9230</v>
      </c>
      <c r="D45" s="352">
        <v>1</v>
      </c>
      <c r="E45" s="352" t="s">
        <v>9231</v>
      </c>
      <c r="F45" s="352">
        <v>20159</v>
      </c>
      <c r="G45" s="352" t="s">
        <v>9279</v>
      </c>
      <c r="H45" s="352" t="s">
        <v>8383</v>
      </c>
      <c r="I45" s="352" t="s">
        <v>187</v>
      </c>
      <c r="J45" s="352" t="s">
        <v>9309</v>
      </c>
      <c r="K45" s="352" t="s">
        <v>1099</v>
      </c>
      <c r="L45" s="352" t="s">
        <v>9319</v>
      </c>
      <c r="M45" s="352" t="s">
        <v>9320</v>
      </c>
      <c r="N45" s="352" t="str">
        <f t="shared" si="0"/>
        <v>Audi A8 50 TDI Quattro</v>
      </c>
      <c r="O45" s="480">
        <v>6</v>
      </c>
      <c r="P45" s="480" t="s">
        <v>9312</v>
      </c>
      <c r="Q45" s="352">
        <v>0</v>
      </c>
      <c r="R45" s="352" t="s">
        <v>9320</v>
      </c>
      <c r="S45" s="480">
        <v>19</v>
      </c>
      <c r="T45" s="352">
        <v>0</v>
      </c>
      <c r="U45" s="479">
        <v>22</v>
      </c>
    </row>
    <row r="46" spans="1:21">
      <c r="A46" s="435" t="s">
        <v>221</v>
      </c>
      <c r="B46" s="428" t="s">
        <v>10780</v>
      </c>
      <c r="C46" s="352" t="s">
        <v>9230</v>
      </c>
      <c r="D46" s="352">
        <v>1</v>
      </c>
      <c r="E46" s="352" t="s">
        <v>9231</v>
      </c>
      <c r="F46" s="352">
        <v>20159</v>
      </c>
      <c r="G46" s="352" t="s">
        <v>9279</v>
      </c>
      <c r="H46" s="352" t="s">
        <v>8383</v>
      </c>
      <c r="I46" s="352" t="s">
        <v>187</v>
      </c>
      <c r="J46" s="352" t="s">
        <v>9309</v>
      </c>
      <c r="K46" s="352" t="s">
        <v>1099</v>
      </c>
      <c r="L46" s="352" t="s">
        <v>9321</v>
      </c>
      <c r="M46" s="352" t="s">
        <v>9322</v>
      </c>
      <c r="N46" s="352" t="str">
        <f t="shared" si="0"/>
        <v>Audi A8 L 50 TDI Quattro</v>
      </c>
      <c r="O46" s="480">
        <v>6</v>
      </c>
      <c r="P46" s="480" t="s">
        <v>9312</v>
      </c>
      <c r="Q46" s="352">
        <v>0</v>
      </c>
      <c r="R46" s="352" t="s">
        <v>9322</v>
      </c>
      <c r="S46" s="480">
        <v>19</v>
      </c>
      <c r="T46" s="352">
        <v>0</v>
      </c>
      <c r="U46" s="479">
        <v>22</v>
      </c>
    </row>
    <row r="47" spans="1:21">
      <c r="A47" s="435" t="s">
        <v>199</v>
      </c>
      <c r="B47" s="428" t="s">
        <v>10779</v>
      </c>
      <c r="C47" s="352" t="s">
        <v>9230</v>
      </c>
      <c r="D47" s="352">
        <v>1</v>
      </c>
      <c r="E47" s="352" t="s">
        <v>9231</v>
      </c>
      <c r="F47" s="352">
        <v>20159</v>
      </c>
      <c r="G47" s="352" t="s">
        <v>9279</v>
      </c>
      <c r="H47" s="352" t="s">
        <v>8383</v>
      </c>
      <c r="I47" s="352" t="s">
        <v>187</v>
      </c>
      <c r="J47" s="352" t="s">
        <v>9309</v>
      </c>
      <c r="K47" s="352" t="s">
        <v>1099</v>
      </c>
      <c r="L47" s="352" t="s">
        <v>9317</v>
      </c>
      <c r="M47" s="352" t="s">
        <v>9318</v>
      </c>
      <c r="N47" s="352" t="str">
        <f t="shared" si="0"/>
        <v>Audi A8 55 TFSI LWB Quattro</v>
      </c>
      <c r="O47" s="480">
        <v>6</v>
      </c>
      <c r="P47" s="480" t="s">
        <v>9312</v>
      </c>
      <c r="Q47" s="352">
        <v>0</v>
      </c>
      <c r="R47" s="352" t="s">
        <v>9318</v>
      </c>
      <c r="S47" s="480">
        <v>19</v>
      </c>
      <c r="T47" s="352">
        <v>0</v>
      </c>
      <c r="U47" s="479">
        <v>22</v>
      </c>
    </row>
    <row r="48" spans="1:21">
      <c r="A48" s="436" t="s">
        <v>280</v>
      </c>
      <c r="B48" s="428" t="s">
        <v>10779</v>
      </c>
      <c r="C48" s="352" t="s">
        <v>9230</v>
      </c>
      <c r="D48" s="352">
        <v>1</v>
      </c>
      <c r="E48" s="352" t="s">
        <v>9231</v>
      </c>
      <c r="F48" s="352">
        <v>20159</v>
      </c>
      <c r="G48" s="352" t="s">
        <v>9279</v>
      </c>
      <c r="H48" s="352" t="s">
        <v>8383</v>
      </c>
      <c r="I48" s="352" t="s">
        <v>187</v>
      </c>
      <c r="J48" s="352" t="s">
        <v>9309</v>
      </c>
      <c r="K48" s="352" t="s">
        <v>1099</v>
      </c>
      <c r="L48" s="352" t="s">
        <v>9323</v>
      </c>
      <c r="M48" s="352" t="s">
        <v>9324</v>
      </c>
      <c r="N48" s="352" t="str">
        <f t="shared" si="0"/>
        <v>Audi A8 L 60 TFSI Quattro (5인승)</v>
      </c>
      <c r="O48" s="480">
        <v>6</v>
      </c>
      <c r="P48" s="480" t="s">
        <v>9312</v>
      </c>
      <c r="Q48" s="352">
        <v>0</v>
      </c>
      <c r="R48" s="352" t="s">
        <v>9324</v>
      </c>
      <c r="S48" s="480">
        <v>19</v>
      </c>
      <c r="T48" s="352">
        <v>0</v>
      </c>
      <c r="U48" s="479">
        <v>22</v>
      </c>
    </row>
    <row r="49" spans="1:21">
      <c r="A49" s="435" t="s">
        <v>281</v>
      </c>
      <c r="B49" s="428" t="s">
        <v>10780</v>
      </c>
      <c r="C49" s="352" t="s">
        <v>9230</v>
      </c>
      <c r="D49" s="352">
        <v>1</v>
      </c>
      <c r="E49" s="352" t="s">
        <v>9231</v>
      </c>
      <c r="F49" s="352">
        <v>20159</v>
      </c>
      <c r="G49" s="352" t="s">
        <v>9279</v>
      </c>
      <c r="H49" s="352" t="s">
        <v>8383</v>
      </c>
      <c r="I49" s="352" t="s">
        <v>187</v>
      </c>
      <c r="J49" s="352" t="s">
        <v>9309</v>
      </c>
      <c r="K49" s="352" t="s">
        <v>1099</v>
      </c>
      <c r="L49" s="352" t="s">
        <v>9323</v>
      </c>
      <c r="M49" s="352" t="s">
        <v>9324</v>
      </c>
      <c r="N49" s="352" t="str">
        <f t="shared" si="0"/>
        <v>Audi A8 L 60 TFSI Quattro (5인승)</v>
      </c>
      <c r="O49" s="480">
        <v>6</v>
      </c>
      <c r="P49" s="480" t="s">
        <v>9312</v>
      </c>
      <c r="Q49" s="352">
        <v>0</v>
      </c>
      <c r="R49" s="352" t="s">
        <v>9324</v>
      </c>
      <c r="S49" s="480">
        <v>19</v>
      </c>
      <c r="T49" s="352">
        <v>0</v>
      </c>
      <c r="U49" s="479">
        <v>22</v>
      </c>
    </row>
    <row r="50" spans="1:21">
      <c r="A50" s="435" t="s">
        <v>573</v>
      </c>
      <c r="B50" s="428" t="s">
        <v>10780</v>
      </c>
      <c r="C50" s="352" t="s">
        <v>9230</v>
      </c>
      <c r="D50" s="352">
        <v>1</v>
      </c>
      <c r="E50" s="352" t="s">
        <v>9231</v>
      </c>
      <c r="F50" s="352">
        <v>20261</v>
      </c>
      <c r="G50" s="352" t="s">
        <v>9325</v>
      </c>
      <c r="H50" s="352" t="s">
        <v>8383</v>
      </c>
      <c r="I50" s="352" t="s">
        <v>187</v>
      </c>
      <c r="J50" s="352" t="s">
        <v>9326</v>
      </c>
      <c r="K50" s="352" t="s">
        <v>9327</v>
      </c>
      <c r="L50" s="352" t="s">
        <v>9328</v>
      </c>
      <c r="M50" s="352" t="s">
        <v>9329</v>
      </c>
      <c r="N50" s="352" t="str">
        <f t="shared" si="0"/>
        <v>Audi e-Tron 55 Quattro</v>
      </c>
      <c r="O50" s="480">
        <v>2</v>
      </c>
      <c r="P50" s="480" t="s">
        <v>9330</v>
      </c>
      <c r="Q50" s="352">
        <v>0</v>
      </c>
      <c r="R50" s="352" t="s">
        <v>9329</v>
      </c>
      <c r="S50" s="480">
        <v>23</v>
      </c>
      <c r="T50" s="352">
        <v>0</v>
      </c>
      <c r="U50" s="479">
        <v>23</v>
      </c>
    </row>
    <row r="51" spans="1:21" customFormat="1">
      <c r="B51" s="428" t="s">
        <v>10780</v>
      </c>
      <c r="C51" t="s">
        <v>9230</v>
      </c>
      <c r="D51">
        <v>1</v>
      </c>
      <c r="E51" t="s">
        <v>9231</v>
      </c>
      <c r="F51">
        <v>20261</v>
      </c>
      <c r="G51" t="s">
        <v>9325</v>
      </c>
      <c r="H51" t="s">
        <v>8383</v>
      </c>
      <c r="I51" t="s">
        <v>187</v>
      </c>
      <c r="J51" t="s">
        <v>9326</v>
      </c>
      <c r="K51" t="s">
        <v>9327</v>
      </c>
      <c r="L51" t="s">
        <v>9331</v>
      </c>
      <c r="M51" t="s">
        <v>9332</v>
      </c>
      <c r="N51" t="str">
        <f t="shared" si="0"/>
        <v>Audi e-Tron 50 Quattro</v>
      </c>
      <c r="O51" s="480">
        <v>2</v>
      </c>
      <c r="P51" s="480" t="s">
        <v>9330</v>
      </c>
      <c r="Q51">
        <v>0</v>
      </c>
      <c r="R51" t="s">
        <v>9332</v>
      </c>
      <c r="S51" s="480">
        <v>23</v>
      </c>
      <c r="T51">
        <v>0</v>
      </c>
      <c r="U51" s="479">
        <v>23</v>
      </c>
    </row>
    <row r="52" spans="1:21" customFormat="1">
      <c r="B52" s="428" t="s">
        <v>10780</v>
      </c>
      <c r="C52" t="s">
        <v>9230</v>
      </c>
      <c r="D52">
        <v>1</v>
      </c>
      <c r="E52" t="s">
        <v>9231</v>
      </c>
      <c r="F52">
        <v>20261</v>
      </c>
      <c r="G52" t="s">
        <v>9325</v>
      </c>
      <c r="H52" t="s">
        <v>8383</v>
      </c>
      <c r="I52" t="s">
        <v>187</v>
      </c>
      <c r="J52" t="s">
        <v>9326</v>
      </c>
      <c r="K52" t="s">
        <v>9327</v>
      </c>
      <c r="L52" t="s">
        <v>9333</v>
      </c>
      <c r="M52" t="s">
        <v>9334</v>
      </c>
      <c r="N52" t="str">
        <f t="shared" si="0"/>
        <v>Audi e-Tron 55 Quattro Sport back</v>
      </c>
      <c r="O52" s="480">
        <v>2</v>
      </c>
      <c r="P52" s="480" t="s">
        <v>9330</v>
      </c>
      <c r="Q52">
        <v>0</v>
      </c>
      <c r="R52" t="s">
        <v>9334</v>
      </c>
      <c r="S52" s="480">
        <v>23</v>
      </c>
      <c r="T52">
        <v>0</v>
      </c>
      <c r="U52" s="479">
        <v>23</v>
      </c>
    </row>
    <row r="53" spans="1:21" customFormat="1">
      <c r="B53" s="428" t="s">
        <v>10780</v>
      </c>
      <c r="C53" t="s">
        <v>9230</v>
      </c>
      <c r="D53">
        <v>1</v>
      </c>
      <c r="E53" t="s">
        <v>9231</v>
      </c>
      <c r="F53">
        <v>20261</v>
      </c>
      <c r="G53" t="s">
        <v>9325</v>
      </c>
      <c r="H53" t="s">
        <v>8383</v>
      </c>
      <c r="I53" t="s">
        <v>187</v>
      </c>
      <c r="J53" t="s">
        <v>9326</v>
      </c>
      <c r="K53" t="s">
        <v>9327</v>
      </c>
      <c r="L53" t="s">
        <v>9335</v>
      </c>
      <c r="M53" t="s">
        <v>9336</v>
      </c>
      <c r="N53" t="str">
        <f t="shared" si="0"/>
        <v>Audi e-Tron SB 50 Quattro</v>
      </c>
      <c r="O53" s="480">
        <v>2</v>
      </c>
      <c r="P53" s="480" t="s">
        <v>9330</v>
      </c>
      <c r="Q53">
        <v>0</v>
      </c>
      <c r="R53" t="s">
        <v>9336</v>
      </c>
      <c r="S53" s="480">
        <v>23</v>
      </c>
      <c r="T53">
        <v>0</v>
      </c>
      <c r="U53" s="479">
        <v>23</v>
      </c>
    </row>
    <row r="54" spans="1:21">
      <c r="A54" s="437" t="s">
        <v>574</v>
      </c>
      <c r="B54" s="428" t="s">
        <v>10779</v>
      </c>
      <c r="C54" s="352" t="s">
        <v>9230</v>
      </c>
      <c r="D54" s="352">
        <v>1</v>
      </c>
      <c r="E54" s="352" t="s">
        <v>9231</v>
      </c>
      <c r="F54" s="352">
        <v>20261</v>
      </c>
      <c r="G54" s="352" t="s">
        <v>9325</v>
      </c>
      <c r="H54" s="352" t="s">
        <v>8383</v>
      </c>
      <c r="I54" s="352" t="s">
        <v>187</v>
      </c>
      <c r="J54" s="352" t="s">
        <v>9326</v>
      </c>
      <c r="K54" s="352" t="s">
        <v>9327</v>
      </c>
      <c r="L54" s="352" t="s">
        <v>9333</v>
      </c>
      <c r="M54" s="352" t="s">
        <v>9334</v>
      </c>
      <c r="N54" s="352" t="str">
        <f t="shared" si="0"/>
        <v>Audi e-Tron 55 Quattro Sport back</v>
      </c>
      <c r="O54" s="480">
        <v>2</v>
      </c>
      <c r="P54" s="480" t="s">
        <v>9330</v>
      </c>
      <c r="Q54" s="352">
        <v>0</v>
      </c>
      <c r="R54" s="352" t="s">
        <v>9334</v>
      </c>
      <c r="S54" s="480">
        <v>23</v>
      </c>
      <c r="T54" s="352">
        <v>0</v>
      </c>
      <c r="U54" s="479">
        <v>23</v>
      </c>
    </row>
    <row r="55" spans="1:21" customFormat="1">
      <c r="B55" s="428" t="s">
        <v>10780</v>
      </c>
      <c r="C55" t="s">
        <v>9230</v>
      </c>
      <c r="D55">
        <v>1</v>
      </c>
      <c r="E55" t="s">
        <v>9231</v>
      </c>
      <c r="F55">
        <v>20261</v>
      </c>
      <c r="G55" t="s">
        <v>9325</v>
      </c>
      <c r="H55" t="s">
        <v>8383</v>
      </c>
      <c r="I55" t="s">
        <v>187</v>
      </c>
      <c r="J55" t="s">
        <v>9326</v>
      </c>
      <c r="K55" t="s">
        <v>9327</v>
      </c>
      <c r="L55" t="s">
        <v>9337</v>
      </c>
      <c r="M55" t="s">
        <v>1705</v>
      </c>
      <c r="N55" t="str">
        <f t="shared" si="0"/>
        <v>Audi e-Tron GT</v>
      </c>
      <c r="O55" s="480">
        <v>6</v>
      </c>
      <c r="P55" s="480" t="s">
        <v>9312</v>
      </c>
      <c r="Q55">
        <v>0</v>
      </c>
      <c r="R55" t="s">
        <v>1705</v>
      </c>
      <c r="S55" s="480">
        <v>19</v>
      </c>
      <c r="T55">
        <v>0</v>
      </c>
      <c r="U55" s="479">
        <v>22</v>
      </c>
    </row>
    <row r="56" spans="1:21">
      <c r="A56" s="435" t="s">
        <v>577</v>
      </c>
      <c r="B56" s="428" t="s">
        <v>10779</v>
      </c>
      <c r="C56" s="352" t="s">
        <v>9230</v>
      </c>
      <c r="D56" s="352">
        <v>1</v>
      </c>
      <c r="E56" s="352" t="s">
        <v>9231</v>
      </c>
      <c r="F56" s="352">
        <v>20261</v>
      </c>
      <c r="G56" s="352" t="s">
        <v>9325</v>
      </c>
      <c r="H56" s="352" t="s">
        <v>8383</v>
      </c>
      <c r="I56" s="352" t="s">
        <v>187</v>
      </c>
      <c r="J56" s="352" t="s">
        <v>9326</v>
      </c>
      <c r="K56" s="352" t="s">
        <v>9327</v>
      </c>
      <c r="L56" s="352" t="s">
        <v>9337</v>
      </c>
      <c r="M56" s="352" t="s">
        <v>1705</v>
      </c>
      <c r="N56" s="352" t="str">
        <f t="shared" si="0"/>
        <v>Audi e-Tron GT</v>
      </c>
      <c r="O56" s="480">
        <v>6</v>
      </c>
      <c r="P56" s="480" t="s">
        <v>9312</v>
      </c>
      <c r="Q56" s="352">
        <v>0</v>
      </c>
      <c r="R56" s="352" t="s">
        <v>1705</v>
      </c>
      <c r="S56" s="480">
        <v>19</v>
      </c>
      <c r="T56" s="352">
        <v>0</v>
      </c>
      <c r="U56" s="479">
        <v>22</v>
      </c>
    </row>
    <row r="57" spans="1:21">
      <c r="A57" s="435" t="s">
        <v>578</v>
      </c>
      <c r="B57" s="428" t="s">
        <v>10779</v>
      </c>
      <c r="C57" s="352" t="s">
        <v>9230</v>
      </c>
      <c r="D57" s="352">
        <v>1</v>
      </c>
      <c r="E57" s="352" t="s">
        <v>9231</v>
      </c>
      <c r="F57" s="352">
        <v>20261</v>
      </c>
      <c r="G57" s="352" t="s">
        <v>9325</v>
      </c>
      <c r="H57" s="352" t="s">
        <v>8383</v>
      </c>
      <c r="I57" s="352" t="s">
        <v>187</v>
      </c>
      <c r="J57" s="352" t="s">
        <v>9326</v>
      </c>
      <c r="K57" s="352" t="s">
        <v>9327</v>
      </c>
      <c r="L57" s="352" t="s">
        <v>9337</v>
      </c>
      <c r="M57" s="352" t="s">
        <v>1705</v>
      </c>
      <c r="N57" s="352" t="str">
        <f t="shared" si="0"/>
        <v>Audi e-Tron GT</v>
      </c>
      <c r="O57" s="480">
        <v>6</v>
      </c>
      <c r="P57" s="480" t="s">
        <v>9312</v>
      </c>
      <c r="Q57" s="352">
        <v>0</v>
      </c>
      <c r="R57" s="352" t="s">
        <v>1705</v>
      </c>
      <c r="S57" s="480">
        <v>19</v>
      </c>
      <c r="T57" s="352">
        <v>0</v>
      </c>
      <c r="U57" s="479">
        <v>22</v>
      </c>
    </row>
    <row r="58" spans="1:21">
      <c r="A58" s="435" t="s">
        <v>580</v>
      </c>
      <c r="B58" s="428" t="s">
        <v>10780</v>
      </c>
      <c r="C58" s="352" t="s">
        <v>9230</v>
      </c>
      <c r="D58" s="352">
        <v>1</v>
      </c>
      <c r="E58" s="352" t="s">
        <v>9231</v>
      </c>
      <c r="F58" s="352">
        <v>20261</v>
      </c>
      <c r="G58" s="352" t="s">
        <v>9325</v>
      </c>
      <c r="H58" s="352" t="s">
        <v>8383</v>
      </c>
      <c r="I58" s="352" t="s">
        <v>187</v>
      </c>
      <c r="J58" s="352" t="s">
        <v>9326</v>
      </c>
      <c r="K58" s="352" t="s">
        <v>9327</v>
      </c>
      <c r="L58" s="352" t="s">
        <v>9338</v>
      </c>
      <c r="M58" s="352" t="s">
        <v>9339</v>
      </c>
      <c r="N58" s="352" t="str">
        <f t="shared" si="0"/>
        <v>Audi e-Tron RS GT</v>
      </c>
      <c r="O58" s="480">
        <v>7</v>
      </c>
      <c r="P58" s="480" t="s">
        <v>9239</v>
      </c>
      <c r="Q58" s="352">
        <v>0</v>
      </c>
      <c r="R58" s="352" t="s">
        <v>9339</v>
      </c>
      <c r="S58" s="480">
        <v>19</v>
      </c>
      <c r="T58" s="352">
        <v>0</v>
      </c>
      <c r="U58" s="479">
        <v>22</v>
      </c>
    </row>
    <row r="59" spans="1:21" customFormat="1">
      <c r="B59" s="428" t="s">
        <v>10780</v>
      </c>
      <c r="C59" t="s">
        <v>9230</v>
      </c>
      <c r="D59">
        <v>1</v>
      </c>
      <c r="E59" t="s">
        <v>9231</v>
      </c>
      <c r="F59">
        <v>20261</v>
      </c>
      <c r="G59" t="s">
        <v>9325</v>
      </c>
      <c r="H59" t="s">
        <v>8383</v>
      </c>
      <c r="I59" t="s">
        <v>187</v>
      </c>
      <c r="J59" t="s">
        <v>9326</v>
      </c>
      <c r="K59" t="s">
        <v>9327</v>
      </c>
      <c r="L59" t="s">
        <v>9340</v>
      </c>
      <c r="M59" t="s">
        <v>9341</v>
      </c>
      <c r="N59" t="str">
        <f t="shared" si="0"/>
        <v>Audi e-Tron S</v>
      </c>
      <c r="O59" s="480">
        <v>2</v>
      </c>
      <c r="P59" s="480" t="s">
        <v>9330</v>
      </c>
      <c r="Q59">
        <v>0</v>
      </c>
      <c r="R59" t="e">
        <v>#N/A</v>
      </c>
      <c r="S59" s="480" t="e">
        <v>#N/A</v>
      </c>
      <c r="T59" t="e">
        <v>#N/A</v>
      </c>
      <c r="U59" s="479" t="e">
        <v>#N/A</v>
      </c>
    </row>
    <row r="60" spans="1:21" customFormat="1">
      <c r="B60" s="428" t="s">
        <v>10780</v>
      </c>
      <c r="C60" t="s">
        <v>9230</v>
      </c>
      <c r="D60">
        <v>1</v>
      </c>
      <c r="E60" t="s">
        <v>9231</v>
      </c>
      <c r="F60">
        <v>20261</v>
      </c>
      <c r="G60" t="s">
        <v>9325</v>
      </c>
      <c r="H60" t="s">
        <v>8383</v>
      </c>
      <c r="I60" t="s">
        <v>187</v>
      </c>
      <c r="J60" t="s">
        <v>9326</v>
      </c>
      <c r="K60" t="s">
        <v>9327</v>
      </c>
      <c r="L60" t="s">
        <v>9342</v>
      </c>
      <c r="M60" t="s">
        <v>9343</v>
      </c>
      <c r="N60" t="str">
        <f t="shared" si="0"/>
        <v>Audi e-Tron S Sportback</v>
      </c>
      <c r="O60" s="480">
        <v>2</v>
      </c>
      <c r="P60" s="480" t="s">
        <v>9330</v>
      </c>
      <c r="Q60">
        <v>0</v>
      </c>
      <c r="R60" t="e">
        <v>#N/A</v>
      </c>
      <c r="S60" s="480" t="e">
        <v>#N/A</v>
      </c>
      <c r="T60" t="e">
        <v>#N/A</v>
      </c>
      <c r="U60" s="479" t="e">
        <v>#N/A</v>
      </c>
    </row>
    <row r="61" spans="1:21">
      <c r="A61" s="435" t="s">
        <v>223</v>
      </c>
      <c r="B61" s="428" t="s">
        <v>10779</v>
      </c>
      <c r="C61" s="352" t="s">
        <v>9230</v>
      </c>
      <c r="D61" s="352">
        <v>1</v>
      </c>
      <c r="E61" s="352" t="s">
        <v>9231</v>
      </c>
      <c r="F61" s="352">
        <v>20158</v>
      </c>
      <c r="G61" s="352" t="s">
        <v>9255</v>
      </c>
      <c r="H61" s="352" t="s">
        <v>8383</v>
      </c>
      <c r="I61" s="352" t="s">
        <v>187</v>
      </c>
      <c r="J61" s="352" t="s">
        <v>9344</v>
      </c>
      <c r="K61" s="352" t="s">
        <v>1128</v>
      </c>
      <c r="L61" s="352" t="s">
        <v>9345</v>
      </c>
      <c r="M61" s="352" t="s">
        <v>9258</v>
      </c>
      <c r="N61" s="352" t="str">
        <f t="shared" si="0"/>
        <v>Audi Q2 35 TDI Premium</v>
      </c>
      <c r="O61" s="480">
        <v>4</v>
      </c>
      <c r="P61" s="480" t="s">
        <v>9259</v>
      </c>
      <c r="Q61" s="352">
        <v>0</v>
      </c>
      <c r="R61" s="352" t="s">
        <v>9258</v>
      </c>
      <c r="S61" s="480">
        <v>10</v>
      </c>
      <c r="T61" s="352">
        <v>0</v>
      </c>
      <c r="U61" s="479">
        <v>18</v>
      </c>
    </row>
    <row r="62" spans="1:21">
      <c r="A62" s="436" t="s">
        <v>224</v>
      </c>
      <c r="B62" s="428" t="s">
        <v>10780</v>
      </c>
      <c r="C62" s="352" t="s">
        <v>9230</v>
      </c>
      <c r="D62" s="352">
        <v>1</v>
      </c>
      <c r="E62" s="352" t="s">
        <v>9231</v>
      </c>
      <c r="F62" s="352">
        <v>20158</v>
      </c>
      <c r="G62" s="352" t="s">
        <v>9255</v>
      </c>
      <c r="H62" s="352" t="s">
        <v>8383</v>
      </c>
      <c r="I62" s="352" t="s">
        <v>187</v>
      </c>
      <c r="J62" s="352" t="s">
        <v>9344</v>
      </c>
      <c r="K62" s="352" t="s">
        <v>1128</v>
      </c>
      <c r="L62" s="352" t="s">
        <v>9345</v>
      </c>
      <c r="M62" s="352" t="s">
        <v>9258</v>
      </c>
      <c r="N62" s="352" t="str">
        <f t="shared" si="0"/>
        <v>Audi Q2 35 TDI Premium</v>
      </c>
      <c r="O62" s="480">
        <v>4</v>
      </c>
      <c r="P62" s="480" t="s">
        <v>9259</v>
      </c>
      <c r="Q62" s="352">
        <v>0</v>
      </c>
      <c r="R62" s="352" t="s">
        <v>9258</v>
      </c>
      <c r="S62" s="480">
        <v>10</v>
      </c>
      <c r="T62" s="352">
        <v>0</v>
      </c>
      <c r="U62" s="479">
        <v>18</v>
      </c>
    </row>
    <row r="63" spans="1:21">
      <c r="A63" s="435" t="s">
        <v>203</v>
      </c>
      <c r="B63" s="428" t="s">
        <v>10780</v>
      </c>
      <c r="C63" s="352" t="s">
        <v>9230</v>
      </c>
      <c r="D63" s="352">
        <v>1</v>
      </c>
      <c r="E63" s="352" t="s">
        <v>9231</v>
      </c>
      <c r="F63" s="352">
        <v>20261</v>
      </c>
      <c r="G63" s="352" t="s">
        <v>9325</v>
      </c>
      <c r="H63" s="352" t="s">
        <v>8383</v>
      </c>
      <c r="I63" s="352" t="s">
        <v>187</v>
      </c>
      <c r="J63" s="352" t="s">
        <v>9346</v>
      </c>
      <c r="K63" s="352" t="s">
        <v>9347</v>
      </c>
      <c r="L63" s="352" t="s">
        <v>9348</v>
      </c>
      <c r="M63" s="352" t="s">
        <v>9349</v>
      </c>
      <c r="N63" s="352" t="str">
        <f t="shared" si="0"/>
        <v>Audi Q3 35 TDI</v>
      </c>
      <c r="O63" s="480">
        <v>4</v>
      </c>
      <c r="P63" s="480" t="s">
        <v>9259</v>
      </c>
      <c r="Q63" s="352">
        <v>0</v>
      </c>
      <c r="R63" s="352" t="s">
        <v>9349</v>
      </c>
      <c r="S63" s="480">
        <v>10</v>
      </c>
      <c r="T63" s="352">
        <v>0</v>
      </c>
      <c r="U63" s="479">
        <v>18</v>
      </c>
    </row>
    <row r="64" spans="1:21">
      <c r="A64" s="436" t="s">
        <v>204</v>
      </c>
      <c r="B64" s="428" t="s">
        <v>10780</v>
      </c>
      <c r="C64" s="352" t="s">
        <v>9230</v>
      </c>
      <c r="D64" s="352">
        <v>1</v>
      </c>
      <c r="E64" s="352" t="s">
        <v>9231</v>
      </c>
      <c r="F64" s="352">
        <v>20261</v>
      </c>
      <c r="G64" s="352" t="s">
        <v>9325</v>
      </c>
      <c r="H64" s="352" t="s">
        <v>8383</v>
      </c>
      <c r="I64" s="352" t="s">
        <v>187</v>
      </c>
      <c r="J64" s="352" t="s">
        <v>9346</v>
      </c>
      <c r="K64" s="352" t="s">
        <v>9347</v>
      </c>
      <c r="L64" s="352" t="s">
        <v>9350</v>
      </c>
      <c r="M64" s="352" t="s">
        <v>9258</v>
      </c>
      <c r="N64" s="352" t="str">
        <f t="shared" si="0"/>
        <v>Audi Q3 35 TDI Premium</v>
      </c>
      <c r="O64" s="480">
        <v>4</v>
      </c>
      <c r="P64" s="480" t="s">
        <v>9259</v>
      </c>
      <c r="Q64" s="352">
        <v>0</v>
      </c>
      <c r="R64" s="352" t="s">
        <v>9258</v>
      </c>
      <c r="S64" s="480">
        <v>10</v>
      </c>
      <c r="T64" s="352">
        <v>0</v>
      </c>
      <c r="U64" s="479">
        <v>18</v>
      </c>
    </row>
    <row r="65" spans="1:21">
      <c r="A65" s="435" t="s">
        <v>601</v>
      </c>
      <c r="B65" s="428" t="s">
        <v>10780</v>
      </c>
      <c r="C65" s="352" t="s">
        <v>9230</v>
      </c>
      <c r="D65" s="352">
        <v>1</v>
      </c>
      <c r="E65" s="352" t="s">
        <v>9231</v>
      </c>
      <c r="F65" s="352">
        <v>20261</v>
      </c>
      <c r="G65" s="352" t="s">
        <v>9325</v>
      </c>
      <c r="H65" s="352" t="s">
        <v>8383</v>
      </c>
      <c r="I65" s="352" t="s">
        <v>187</v>
      </c>
      <c r="J65" s="352" t="s">
        <v>9346</v>
      </c>
      <c r="K65" s="352" t="s">
        <v>9347</v>
      </c>
      <c r="L65" s="352" t="s">
        <v>9351</v>
      </c>
      <c r="M65" s="352" t="s">
        <v>9352</v>
      </c>
      <c r="N65" s="352" t="str">
        <f t="shared" si="0"/>
        <v>Audi Q3 SB 35 TDI Premium</v>
      </c>
      <c r="O65" s="480">
        <v>4</v>
      </c>
      <c r="P65" s="480" t="s">
        <v>9259</v>
      </c>
      <c r="Q65" s="352">
        <v>0</v>
      </c>
      <c r="R65" s="352" t="s">
        <v>9352</v>
      </c>
      <c r="S65" s="480">
        <v>10</v>
      </c>
      <c r="T65" s="352">
        <v>0</v>
      </c>
      <c r="U65" s="479">
        <v>18</v>
      </c>
    </row>
    <row r="66" spans="1:21">
      <c r="A66" s="435" t="s">
        <v>225</v>
      </c>
      <c r="B66" s="428" t="s">
        <v>10780</v>
      </c>
      <c r="C66" s="352" t="s">
        <v>9230</v>
      </c>
      <c r="D66" s="352">
        <v>1</v>
      </c>
      <c r="E66" s="352" t="s">
        <v>9231</v>
      </c>
      <c r="F66" s="352">
        <v>20261</v>
      </c>
      <c r="G66" s="352" t="s">
        <v>9325</v>
      </c>
      <c r="H66" s="352" t="s">
        <v>8383</v>
      </c>
      <c r="I66" s="352" t="s">
        <v>187</v>
      </c>
      <c r="J66" s="352" t="s">
        <v>9346</v>
      </c>
      <c r="K66" s="352" t="s">
        <v>9347</v>
      </c>
      <c r="L66" s="352" t="s">
        <v>9353</v>
      </c>
      <c r="M66" s="352" t="s">
        <v>9354</v>
      </c>
      <c r="N66" s="352" t="str">
        <f t="shared" ref="N66:N131" si="1">I66&amp;" "&amp;K66&amp;" "&amp;M66</f>
        <v>Audi Q3 SB 35 TDI</v>
      </c>
      <c r="O66" s="480">
        <v>4</v>
      </c>
      <c r="P66" s="480" t="s">
        <v>9259</v>
      </c>
      <c r="Q66" s="352">
        <v>0</v>
      </c>
      <c r="R66" s="352" t="s">
        <v>9354</v>
      </c>
      <c r="S66" s="480">
        <v>10</v>
      </c>
      <c r="T66" s="352">
        <v>0</v>
      </c>
      <c r="U66" s="479">
        <v>18</v>
      </c>
    </row>
    <row r="67" spans="1:21" customFormat="1">
      <c r="B67" s="428" t="s">
        <v>10780</v>
      </c>
      <c r="C67" t="s">
        <v>9230</v>
      </c>
      <c r="D67">
        <v>1</v>
      </c>
      <c r="E67" t="s">
        <v>9231</v>
      </c>
      <c r="F67">
        <v>20261</v>
      </c>
      <c r="G67" t="s">
        <v>9325</v>
      </c>
      <c r="H67" t="s">
        <v>8383</v>
      </c>
      <c r="I67" t="s">
        <v>187</v>
      </c>
      <c r="J67" t="s">
        <v>9346</v>
      </c>
      <c r="K67" t="s">
        <v>9347</v>
      </c>
      <c r="L67" t="s">
        <v>9355</v>
      </c>
      <c r="M67" t="s">
        <v>9266</v>
      </c>
      <c r="N67" t="str">
        <f t="shared" si="1"/>
        <v>Audi Q3 40 TFSI Quattro</v>
      </c>
      <c r="O67" s="480">
        <v>4</v>
      </c>
      <c r="P67" s="480" t="s">
        <v>9259</v>
      </c>
      <c r="Q67">
        <v>0</v>
      </c>
      <c r="R67" t="s">
        <v>9266</v>
      </c>
      <c r="S67" s="480">
        <v>10</v>
      </c>
      <c r="T67">
        <v>0</v>
      </c>
      <c r="U67" s="479">
        <v>18</v>
      </c>
    </row>
    <row r="68" spans="1:21">
      <c r="A68" s="435" t="s">
        <v>600</v>
      </c>
      <c r="B68" s="428" t="s">
        <v>10780</v>
      </c>
      <c r="C68" s="352" t="s">
        <v>9230</v>
      </c>
      <c r="D68" s="352">
        <v>1</v>
      </c>
      <c r="E68" s="352" t="s">
        <v>9231</v>
      </c>
      <c r="F68" s="352">
        <v>20261</v>
      </c>
      <c r="G68" s="352" t="s">
        <v>9325</v>
      </c>
      <c r="H68" s="352" t="s">
        <v>8383</v>
      </c>
      <c r="I68" s="352" t="s">
        <v>187</v>
      </c>
      <c r="J68" s="352" t="s">
        <v>9356</v>
      </c>
      <c r="K68" s="352" t="s">
        <v>9357</v>
      </c>
      <c r="L68" s="352" t="s">
        <v>9358</v>
      </c>
      <c r="M68" s="352" t="s">
        <v>9359</v>
      </c>
      <c r="N68" s="352" t="str">
        <f t="shared" si="1"/>
        <v>Audi Q4 e-tron 40</v>
      </c>
      <c r="O68" s="480">
        <v>3</v>
      </c>
      <c r="P68" s="480" t="s">
        <v>9243</v>
      </c>
      <c r="Q68" s="352">
        <v>0</v>
      </c>
      <c r="R68" s="352" t="s">
        <v>9359</v>
      </c>
      <c r="S68" s="480">
        <v>8</v>
      </c>
      <c r="T68" s="352">
        <v>0</v>
      </c>
      <c r="U68" s="479">
        <v>16</v>
      </c>
    </row>
    <row r="69" spans="1:21">
      <c r="A69" s="435" t="s">
        <v>602</v>
      </c>
      <c r="B69" s="428" t="s">
        <v>10780</v>
      </c>
      <c r="C69" s="352" t="s">
        <v>9230</v>
      </c>
      <c r="D69" s="352">
        <v>1</v>
      </c>
      <c r="E69" s="352" t="s">
        <v>9231</v>
      </c>
      <c r="F69" s="352">
        <v>20261</v>
      </c>
      <c r="G69" s="352" t="s">
        <v>9325</v>
      </c>
      <c r="H69" s="352" t="s">
        <v>8383</v>
      </c>
      <c r="I69" s="352" t="s">
        <v>187</v>
      </c>
      <c r="J69" s="352" t="s">
        <v>9356</v>
      </c>
      <c r="K69" s="352" t="s">
        <v>9357</v>
      </c>
      <c r="L69" s="352" t="s">
        <v>9360</v>
      </c>
      <c r="M69" s="352" t="s">
        <v>9361</v>
      </c>
      <c r="N69" s="352" t="str">
        <f t="shared" si="1"/>
        <v>Audi Q4 e-tron 40 Premium</v>
      </c>
      <c r="O69" s="480">
        <v>3</v>
      </c>
      <c r="P69" s="480" t="s">
        <v>9243</v>
      </c>
      <c r="Q69" s="352">
        <v>0</v>
      </c>
      <c r="R69" s="352" t="s">
        <v>9361</v>
      </c>
      <c r="S69" s="480">
        <v>8</v>
      </c>
      <c r="T69" s="352">
        <v>0</v>
      </c>
      <c r="U69" s="479">
        <v>16</v>
      </c>
    </row>
    <row r="70" spans="1:21">
      <c r="A70" s="435" t="s">
        <v>603</v>
      </c>
      <c r="B70" s="428" t="s">
        <v>10780</v>
      </c>
      <c r="C70" s="352" t="s">
        <v>9230</v>
      </c>
      <c r="D70" s="352">
        <v>1</v>
      </c>
      <c r="E70" s="352" t="s">
        <v>9231</v>
      </c>
      <c r="F70" s="352">
        <v>20261</v>
      </c>
      <c r="G70" s="352" t="s">
        <v>9325</v>
      </c>
      <c r="H70" s="352" t="s">
        <v>8383</v>
      </c>
      <c r="I70" s="352" t="s">
        <v>187</v>
      </c>
      <c r="J70" s="352" t="s">
        <v>9356</v>
      </c>
      <c r="K70" s="352" t="s">
        <v>9357</v>
      </c>
      <c r="L70" s="352" t="s">
        <v>9362</v>
      </c>
      <c r="M70" s="352" t="s">
        <v>9363</v>
      </c>
      <c r="N70" s="352" t="str">
        <f t="shared" si="1"/>
        <v>Audi Q4 SB e-tron 40</v>
      </c>
      <c r="O70" s="480">
        <v>3</v>
      </c>
      <c r="P70" s="480" t="s">
        <v>9243</v>
      </c>
      <c r="Q70" s="352">
        <v>0</v>
      </c>
      <c r="R70" s="352" t="s">
        <v>9363</v>
      </c>
      <c r="S70" s="480">
        <v>8</v>
      </c>
      <c r="T70" s="352">
        <v>0</v>
      </c>
      <c r="U70" s="479">
        <v>16</v>
      </c>
    </row>
    <row r="71" spans="1:21">
      <c r="A71" s="436" t="s">
        <v>595</v>
      </c>
      <c r="B71" s="428" t="s">
        <v>10780</v>
      </c>
      <c r="C71" s="352" t="s">
        <v>9230</v>
      </c>
      <c r="D71" s="352">
        <v>1</v>
      </c>
      <c r="E71" s="352" t="s">
        <v>9231</v>
      </c>
      <c r="F71" s="352">
        <v>20261</v>
      </c>
      <c r="G71" s="352" t="s">
        <v>9325</v>
      </c>
      <c r="H71" s="352" t="s">
        <v>8383</v>
      </c>
      <c r="I71" s="352" t="s">
        <v>187</v>
      </c>
      <c r="J71" s="352" t="s">
        <v>9364</v>
      </c>
      <c r="K71" s="352" t="s">
        <v>9365</v>
      </c>
      <c r="L71" s="352" t="s">
        <v>9366</v>
      </c>
      <c r="M71" s="352" t="s">
        <v>9272</v>
      </c>
      <c r="N71" s="352" t="str">
        <f t="shared" si="1"/>
        <v>Audi Q5 SB 40 TDI Quattro Premium</v>
      </c>
      <c r="O71" s="480">
        <v>4</v>
      </c>
      <c r="P71" s="480" t="s">
        <v>9259</v>
      </c>
      <c r="Q71" s="352">
        <v>0</v>
      </c>
      <c r="R71" s="352" t="s">
        <v>9272</v>
      </c>
      <c r="S71" s="480">
        <v>10</v>
      </c>
      <c r="T71" s="352">
        <v>0</v>
      </c>
      <c r="U71" s="479">
        <v>18</v>
      </c>
    </row>
    <row r="72" spans="1:21">
      <c r="A72" s="435" t="s">
        <v>591</v>
      </c>
      <c r="B72" s="428" t="s">
        <v>10780</v>
      </c>
      <c r="C72" s="352" t="s">
        <v>9230</v>
      </c>
      <c r="D72" s="352">
        <v>1</v>
      </c>
      <c r="E72" s="352" t="s">
        <v>9231</v>
      </c>
      <c r="F72" s="352">
        <v>20261</v>
      </c>
      <c r="G72" s="352" t="s">
        <v>9325</v>
      </c>
      <c r="H72" s="352" t="s">
        <v>8383</v>
      </c>
      <c r="I72" s="352" t="s">
        <v>187</v>
      </c>
      <c r="J72" s="352" t="s">
        <v>9364</v>
      </c>
      <c r="K72" s="352" t="s">
        <v>9365</v>
      </c>
      <c r="L72" s="352" t="s">
        <v>9367</v>
      </c>
      <c r="M72" s="352" t="s">
        <v>9268</v>
      </c>
      <c r="N72" s="352" t="str">
        <f t="shared" si="1"/>
        <v>Audi Q5 45 TFSI Quattro Premium</v>
      </c>
      <c r="O72" s="480">
        <v>4</v>
      </c>
      <c r="P72" s="480" t="s">
        <v>9259</v>
      </c>
      <c r="Q72" s="352">
        <v>0</v>
      </c>
      <c r="R72" s="352" t="s">
        <v>9268</v>
      </c>
      <c r="S72" s="480">
        <v>10</v>
      </c>
      <c r="T72" s="352">
        <v>0</v>
      </c>
      <c r="U72" s="479">
        <v>18</v>
      </c>
    </row>
    <row r="73" spans="1:21">
      <c r="A73" s="435" t="s">
        <v>589</v>
      </c>
      <c r="B73" s="428" t="s">
        <v>10780</v>
      </c>
      <c r="C73" s="352" t="s">
        <v>9230</v>
      </c>
      <c r="D73" s="352">
        <v>1</v>
      </c>
      <c r="E73" s="352" t="s">
        <v>9231</v>
      </c>
      <c r="F73" s="352">
        <v>20261</v>
      </c>
      <c r="G73" s="352" t="s">
        <v>9325</v>
      </c>
      <c r="H73" s="352" t="s">
        <v>8383</v>
      </c>
      <c r="I73" s="352" t="s">
        <v>187</v>
      </c>
      <c r="J73" s="352" t="s">
        <v>9364</v>
      </c>
      <c r="K73" s="352" t="s">
        <v>9365</v>
      </c>
      <c r="L73" s="352" t="s">
        <v>9368</v>
      </c>
      <c r="M73" s="352" t="s">
        <v>9369</v>
      </c>
      <c r="N73" s="352" t="str">
        <f t="shared" si="1"/>
        <v>Audi Q5 45 TFSI Quattro</v>
      </c>
      <c r="O73" s="480">
        <v>4</v>
      </c>
      <c r="P73" s="480" t="s">
        <v>9259</v>
      </c>
      <c r="Q73" s="352">
        <v>0</v>
      </c>
      <c r="R73" s="352" t="s">
        <v>9369</v>
      </c>
      <c r="S73" s="480">
        <v>10</v>
      </c>
      <c r="T73" s="352">
        <v>0</v>
      </c>
      <c r="U73" s="479">
        <v>18</v>
      </c>
    </row>
    <row r="74" spans="1:21">
      <c r="A74" s="435" t="s">
        <v>226</v>
      </c>
      <c r="B74" s="428" t="s">
        <v>10780</v>
      </c>
      <c r="C74" s="352" t="s">
        <v>9230</v>
      </c>
      <c r="D74" s="352">
        <v>1</v>
      </c>
      <c r="E74" s="352" t="s">
        <v>9231</v>
      </c>
      <c r="F74" s="352">
        <v>20261</v>
      </c>
      <c r="G74" s="352" t="s">
        <v>9325</v>
      </c>
      <c r="H74" s="352" t="s">
        <v>8383</v>
      </c>
      <c r="I74" s="352" t="s">
        <v>187</v>
      </c>
      <c r="J74" s="352" t="s">
        <v>9364</v>
      </c>
      <c r="K74" s="352" t="s">
        <v>9365</v>
      </c>
      <c r="L74" s="352" t="s">
        <v>9370</v>
      </c>
      <c r="M74" s="352" t="s">
        <v>9371</v>
      </c>
      <c r="N74" s="352" t="str">
        <f t="shared" si="1"/>
        <v>Audi Q5 40 TDI Quattro</v>
      </c>
      <c r="O74" s="480">
        <v>4</v>
      </c>
      <c r="P74" s="480" t="s">
        <v>9259</v>
      </c>
      <c r="Q74" s="352">
        <v>0</v>
      </c>
      <c r="R74" s="352" t="s">
        <v>9371</v>
      </c>
      <c r="S74" s="480">
        <v>10</v>
      </c>
      <c r="T74" s="352">
        <v>0</v>
      </c>
      <c r="U74" s="479">
        <v>18</v>
      </c>
    </row>
    <row r="75" spans="1:21">
      <c r="A75" s="436" t="s">
        <v>227</v>
      </c>
      <c r="B75" s="428" t="s">
        <v>10780</v>
      </c>
      <c r="C75" s="352" t="s">
        <v>9230</v>
      </c>
      <c r="D75" s="352">
        <v>1</v>
      </c>
      <c r="E75" s="352" t="s">
        <v>9231</v>
      </c>
      <c r="F75" s="352">
        <v>20261</v>
      </c>
      <c r="G75" s="352" t="s">
        <v>9325</v>
      </c>
      <c r="H75" s="352" t="s">
        <v>8383</v>
      </c>
      <c r="I75" s="352" t="s">
        <v>187</v>
      </c>
      <c r="J75" s="352" t="s">
        <v>9364</v>
      </c>
      <c r="K75" s="352" t="s">
        <v>9365</v>
      </c>
      <c r="L75" s="352" t="s">
        <v>9372</v>
      </c>
      <c r="M75" s="352" t="s">
        <v>9373</v>
      </c>
      <c r="N75" s="352" t="str">
        <f t="shared" si="1"/>
        <v>Audi Q5 40 TDI Quattro Premium</v>
      </c>
      <c r="O75" s="480">
        <v>4</v>
      </c>
      <c r="P75" s="480" t="s">
        <v>9259</v>
      </c>
      <c r="Q75" s="352">
        <v>0</v>
      </c>
      <c r="R75" s="352" t="s">
        <v>9373</v>
      </c>
      <c r="S75" s="480">
        <v>10</v>
      </c>
      <c r="T75" s="352">
        <v>0</v>
      </c>
      <c r="U75" s="479">
        <v>18</v>
      </c>
    </row>
    <row r="76" spans="1:21">
      <c r="A76" s="435" t="s">
        <v>594</v>
      </c>
      <c r="B76" s="428" t="s">
        <v>10780</v>
      </c>
      <c r="C76" s="352" t="s">
        <v>9230</v>
      </c>
      <c r="D76" s="352">
        <v>1</v>
      </c>
      <c r="E76" s="352" t="s">
        <v>9231</v>
      </c>
      <c r="F76" s="352">
        <v>20261</v>
      </c>
      <c r="G76" s="352" t="s">
        <v>9325</v>
      </c>
      <c r="H76" s="352" t="s">
        <v>8383</v>
      </c>
      <c r="I76" s="352" t="s">
        <v>187</v>
      </c>
      <c r="J76" s="352" t="s">
        <v>9364</v>
      </c>
      <c r="K76" s="352" t="s">
        <v>9365</v>
      </c>
      <c r="L76" s="352" t="s">
        <v>9374</v>
      </c>
      <c r="M76" s="352" t="s">
        <v>9375</v>
      </c>
      <c r="N76" s="352" t="str">
        <f t="shared" si="1"/>
        <v>Audi Q5 SB 40 TDI Quattro</v>
      </c>
      <c r="O76" s="480">
        <v>4</v>
      </c>
      <c r="P76" s="480" t="s">
        <v>9259</v>
      </c>
      <c r="Q76" s="352">
        <v>0</v>
      </c>
      <c r="R76" s="352" t="s">
        <v>9375</v>
      </c>
      <c r="S76" s="480">
        <v>10</v>
      </c>
      <c r="T76" s="352">
        <v>0</v>
      </c>
      <c r="U76" s="479">
        <v>18</v>
      </c>
    </row>
    <row r="77" spans="1:21">
      <c r="A77" s="435" t="s">
        <v>590</v>
      </c>
      <c r="B77" s="428" t="s">
        <v>10780</v>
      </c>
      <c r="C77" s="352" t="s">
        <v>9230</v>
      </c>
      <c r="D77" s="352">
        <v>1</v>
      </c>
      <c r="E77" s="352" t="s">
        <v>9231</v>
      </c>
      <c r="F77" s="352">
        <v>20261</v>
      </c>
      <c r="G77" s="352" t="s">
        <v>9325</v>
      </c>
      <c r="H77" s="352" t="s">
        <v>8383</v>
      </c>
      <c r="I77" s="352" t="s">
        <v>187</v>
      </c>
      <c r="J77" s="352" t="s">
        <v>9364</v>
      </c>
      <c r="K77" s="352" t="s">
        <v>9365</v>
      </c>
      <c r="L77" s="352" t="s">
        <v>9376</v>
      </c>
      <c r="M77" s="352" t="s">
        <v>9377</v>
      </c>
      <c r="N77" s="352" t="str">
        <f t="shared" si="1"/>
        <v>Audi Q5 SB 45 TFSI Quattro</v>
      </c>
      <c r="O77" s="480">
        <v>4</v>
      </c>
      <c r="P77" s="480" t="s">
        <v>9259</v>
      </c>
      <c r="Q77" s="352">
        <v>0</v>
      </c>
      <c r="R77" s="352" t="s">
        <v>9377</v>
      </c>
      <c r="S77" s="480">
        <v>10</v>
      </c>
      <c r="T77" s="352">
        <v>0</v>
      </c>
      <c r="U77" s="479">
        <v>18</v>
      </c>
    </row>
    <row r="78" spans="1:21">
      <c r="A78" s="435" t="s">
        <v>592</v>
      </c>
      <c r="B78" s="428" t="s">
        <v>10779</v>
      </c>
      <c r="C78" s="352" t="s">
        <v>9230</v>
      </c>
      <c r="D78" s="352">
        <v>1</v>
      </c>
      <c r="E78" s="352" t="s">
        <v>9231</v>
      </c>
      <c r="F78" s="352">
        <v>20261</v>
      </c>
      <c r="G78" s="352" t="s">
        <v>9325</v>
      </c>
      <c r="H78" s="352" t="s">
        <v>8383</v>
      </c>
      <c r="I78" s="352" t="s">
        <v>187</v>
      </c>
      <c r="J78" s="352" t="s">
        <v>9364</v>
      </c>
      <c r="K78" s="352" t="s">
        <v>9365</v>
      </c>
      <c r="L78" s="352" t="s">
        <v>9376</v>
      </c>
      <c r="M78" s="352" t="s">
        <v>9377</v>
      </c>
      <c r="N78" s="352" t="str">
        <f t="shared" si="1"/>
        <v>Audi Q5 SB 45 TFSI Quattro</v>
      </c>
      <c r="O78" s="480">
        <v>4</v>
      </c>
      <c r="P78" s="480" t="s">
        <v>9259</v>
      </c>
      <c r="Q78" s="352">
        <v>0</v>
      </c>
      <c r="R78" s="352" t="s">
        <v>9377</v>
      </c>
      <c r="S78" s="480">
        <v>10</v>
      </c>
      <c r="T78" s="352">
        <v>0</v>
      </c>
      <c r="U78" s="479">
        <v>18</v>
      </c>
    </row>
    <row r="79" spans="1:21">
      <c r="A79" s="435" t="s">
        <v>206</v>
      </c>
      <c r="B79" s="428" t="s">
        <v>10780</v>
      </c>
      <c r="C79" s="352" t="s">
        <v>9230</v>
      </c>
      <c r="D79" s="352">
        <v>1</v>
      </c>
      <c r="E79" s="352" t="s">
        <v>9231</v>
      </c>
      <c r="F79" s="352">
        <v>20159</v>
      </c>
      <c r="G79" s="352" t="s">
        <v>9279</v>
      </c>
      <c r="H79" s="352" t="s">
        <v>8383</v>
      </c>
      <c r="I79" s="352" t="s">
        <v>187</v>
      </c>
      <c r="J79" s="352" t="s">
        <v>9378</v>
      </c>
      <c r="K79" s="352" t="s">
        <v>9379</v>
      </c>
      <c r="L79" s="352" t="s">
        <v>9380</v>
      </c>
      <c r="M79" s="352" t="s">
        <v>9290</v>
      </c>
      <c r="N79" s="352" t="str">
        <f t="shared" si="1"/>
        <v>Audi Q7 45 TDI Quattro Premium</v>
      </c>
      <c r="O79" s="480">
        <v>4</v>
      </c>
      <c r="P79" s="480" t="s">
        <v>9259</v>
      </c>
      <c r="Q79" s="352">
        <v>0</v>
      </c>
      <c r="R79" s="352" t="s">
        <v>9290</v>
      </c>
      <c r="S79" s="480">
        <v>8</v>
      </c>
      <c r="T79" s="352">
        <v>0</v>
      </c>
      <c r="U79" s="479">
        <v>16</v>
      </c>
    </row>
    <row r="80" spans="1:21">
      <c r="A80" s="435" t="s">
        <v>205</v>
      </c>
      <c r="B80" s="428" t="s">
        <v>10780</v>
      </c>
      <c r="C80" s="352" t="s">
        <v>9230</v>
      </c>
      <c r="D80" s="352">
        <v>1</v>
      </c>
      <c r="E80" s="352" t="s">
        <v>9231</v>
      </c>
      <c r="F80" s="352">
        <v>20159</v>
      </c>
      <c r="G80" s="352" t="s">
        <v>9279</v>
      </c>
      <c r="H80" s="352" t="s">
        <v>8383</v>
      </c>
      <c r="I80" s="352" t="s">
        <v>187</v>
      </c>
      <c r="J80" s="352" t="s">
        <v>9378</v>
      </c>
      <c r="K80" s="352" t="s">
        <v>9379</v>
      </c>
      <c r="L80" s="352" t="s">
        <v>9381</v>
      </c>
      <c r="M80" s="352" t="s">
        <v>9382</v>
      </c>
      <c r="N80" s="352" t="str">
        <f t="shared" si="1"/>
        <v>Audi Q7 45 TDI quattro</v>
      </c>
      <c r="O80" s="480">
        <v>4</v>
      </c>
      <c r="P80" s="480" t="s">
        <v>9259</v>
      </c>
      <c r="Q80" s="352">
        <v>0</v>
      </c>
      <c r="R80" s="352" t="s">
        <v>9382</v>
      </c>
      <c r="S80" s="480">
        <v>8</v>
      </c>
      <c r="T80" s="352">
        <v>0</v>
      </c>
      <c r="U80" s="479">
        <v>16</v>
      </c>
    </row>
    <row r="81" spans="1:21" customFormat="1">
      <c r="B81" s="428" t="s">
        <v>10780</v>
      </c>
      <c r="C81" t="s">
        <v>9230</v>
      </c>
      <c r="D81">
        <v>1</v>
      </c>
      <c r="E81" t="s">
        <v>9231</v>
      </c>
      <c r="F81">
        <v>20159</v>
      </c>
      <c r="G81" t="s">
        <v>9279</v>
      </c>
      <c r="H81" t="s">
        <v>8383</v>
      </c>
      <c r="I81" t="s">
        <v>187</v>
      </c>
      <c r="J81" t="s">
        <v>9378</v>
      </c>
      <c r="K81" t="s">
        <v>9379</v>
      </c>
      <c r="L81" t="s">
        <v>9383</v>
      </c>
      <c r="M81" t="s">
        <v>9384</v>
      </c>
      <c r="N81" t="str">
        <f t="shared" si="1"/>
        <v>Audi Q7 45 TDI</v>
      </c>
      <c r="O81" s="480">
        <v>4</v>
      </c>
      <c r="P81" s="480" t="s">
        <v>9259</v>
      </c>
      <c r="Q81">
        <v>0</v>
      </c>
      <c r="R81" t="s">
        <v>9384</v>
      </c>
      <c r="S81" s="480">
        <v>8</v>
      </c>
      <c r="T81">
        <v>0</v>
      </c>
      <c r="U81" s="479">
        <v>16</v>
      </c>
    </row>
    <row r="82" spans="1:21">
      <c r="A82" s="435" t="s">
        <v>228</v>
      </c>
      <c r="B82" s="428" t="s">
        <v>10780</v>
      </c>
      <c r="C82" s="352" t="s">
        <v>9230</v>
      </c>
      <c r="D82" s="352">
        <v>1</v>
      </c>
      <c r="E82" s="352" t="s">
        <v>9231</v>
      </c>
      <c r="F82" s="352">
        <v>20159</v>
      </c>
      <c r="G82" s="352" t="s">
        <v>9279</v>
      </c>
      <c r="H82" s="352" t="s">
        <v>8383</v>
      </c>
      <c r="I82" s="352" t="s">
        <v>187</v>
      </c>
      <c r="J82" s="352" t="s">
        <v>9378</v>
      </c>
      <c r="K82" s="352" t="s">
        <v>9379</v>
      </c>
      <c r="L82" s="352" t="s">
        <v>9385</v>
      </c>
      <c r="M82" s="352" t="s">
        <v>9386</v>
      </c>
      <c r="N82" s="352" t="str">
        <f t="shared" si="1"/>
        <v>Audi Q7 50 TDI Quattro Premium</v>
      </c>
      <c r="O82" s="480">
        <v>4</v>
      </c>
      <c r="P82" s="480" t="s">
        <v>9259</v>
      </c>
      <c r="Q82" s="352">
        <v>0</v>
      </c>
      <c r="R82" s="352" t="s">
        <v>9386</v>
      </c>
      <c r="S82" s="480">
        <v>8</v>
      </c>
      <c r="T82" s="352">
        <v>0</v>
      </c>
      <c r="U82" s="479">
        <v>16</v>
      </c>
    </row>
    <row r="83" spans="1:21">
      <c r="A83" s="435" t="s">
        <v>282</v>
      </c>
      <c r="B83" s="428" t="s">
        <v>10780</v>
      </c>
      <c r="C83" s="352" t="s">
        <v>9230</v>
      </c>
      <c r="D83" s="352">
        <v>1</v>
      </c>
      <c r="E83" s="352" t="s">
        <v>9231</v>
      </c>
      <c r="F83" s="352">
        <v>20159</v>
      </c>
      <c r="G83" s="352" t="s">
        <v>9279</v>
      </c>
      <c r="H83" s="352" t="s">
        <v>8383</v>
      </c>
      <c r="I83" s="352" t="s">
        <v>187</v>
      </c>
      <c r="J83" s="352" t="s">
        <v>9378</v>
      </c>
      <c r="K83" s="352" t="s">
        <v>9379</v>
      </c>
      <c r="L83" s="352" t="s">
        <v>9387</v>
      </c>
      <c r="M83" s="352" t="s">
        <v>9388</v>
      </c>
      <c r="N83" s="352" t="str">
        <f t="shared" si="1"/>
        <v>Audi Q7 55 TFSI Q Premium</v>
      </c>
      <c r="O83" s="480">
        <v>4</v>
      </c>
      <c r="P83" s="480" t="s">
        <v>9259</v>
      </c>
      <c r="Q83" s="352">
        <v>0</v>
      </c>
      <c r="R83" s="352" t="s">
        <v>9388</v>
      </c>
      <c r="S83" s="480">
        <v>8</v>
      </c>
      <c r="T83" s="352">
        <v>0</v>
      </c>
      <c r="U83" s="479">
        <v>16</v>
      </c>
    </row>
    <row r="84" spans="1:21" customFormat="1">
      <c r="B84" s="428" t="s">
        <v>10780</v>
      </c>
      <c r="C84" t="s">
        <v>9230</v>
      </c>
      <c r="D84">
        <v>1</v>
      </c>
      <c r="E84" t="s">
        <v>9231</v>
      </c>
      <c r="F84">
        <v>20159</v>
      </c>
      <c r="G84" t="s">
        <v>9279</v>
      </c>
      <c r="H84" t="s">
        <v>8383</v>
      </c>
      <c r="I84" t="s">
        <v>187</v>
      </c>
      <c r="J84" t="s">
        <v>9389</v>
      </c>
      <c r="K84" t="s">
        <v>9390</v>
      </c>
      <c r="L84" t="s">
        <v>9391</v>
      </c>
      <c r="M84" t="s">
        <v>9384</v>
      </c>
      <c r="N84" t="str">
        <f t="shared" si="1"/>
        <v>Audi Q8 45 TDI</v>
      </c>
      <c r="O84" s="480">
        <v>4</v>
      </c>
      <c r="P84" s="480" t="s">
        <v>9259</v>
      </c>
      <c r="Q84">
        <v>0</v>
      </c>
      <c r="R84" t="s">
        <v>9384</v>
      </c>
      <c r="S84" s="480">
        <v>8</v>
      </c>
      <c r="T84">
        <v>0</v>
      </c>
      <c r="U84" s="479">
        <v>16</v>
      </c>
    </row>
    <row r="85" spans="1:21">
      <c r="A85" s="435" t="s">
        <v>576</v>
      </c>
      <c r="B85" s="428" t="s">
        <v>10780</v>
      </c>
      <c r="C85" s="352" t="s">
        <v>9230</v>
      </c>
      <c r="D85" s="352">
        <v>1</v>
      </c>
      <c r="E85" s="352" t="s">
        <v>9231</v>
      </c>
      <c r="F85" s="352">
        <v>20159</v>
      </c>
      <c r="G85" s="352" t="s">
        <v>9279</v>
      </c>
      <c r="H85" s="352" t="s">
        <v>8383</v>
      </c>
      <c r="I85" s="352" t="s">
        <v>187</v>
      </c>
      <c r="J85" s="352" t="s">
        <v>9389</v>
      </c>
      <c r="K85" s="352" t="s">
        <v>9390</v>
      </c>
      <c r="L85" s="352" t="s">
        <v>9392</v>
      </c>
      <c r="M85" s="352" t="s">
        <v>9393</v>
      </c>
      <c r="N85" s="352" t="str">
        <f t="shared" si="1"/>
        <v>Audi Q8 55 TFSI Quattro Premium</v>
      </c>
      <c r="O85" s="480">
        <v>6</v>
      </c>
      <c r="P85" s="480" t="s">
        <v>9312</v>
      </c>
      <c r="Q85" s="352">
        <v>0</v>
      </c>
      <c r="R85" s="352" t="s">
        <v>9393</v>
      </c>
      <c r="S85" s="480">
        <v>8</v>
      </c>
      <c r="T85" s="352">
        <v>0</v>
      </c>
      <c r="U85" s="479">
        <v>16</v>
      </c>
    </row>
    <row r="86" spans="1:21">
      <c r="A86" s="435" t="s">
        <v>229</v>
      </c>
      <c r="B86" s="428" t="s">
        <v>10780</v>
      </c>
      <c r="C86" s="352" t="s">
        <v>9230</v>
      </c>
      <c r="D86" s="352">
        <v>1</v>
      </c>
      <c r="E86" s="352" t="s">
        <v>9231</v>
      </c>
      <c r="F86" s="352">
        <v>20159</v>
      </c>
      <c r="G86" s="352" t="s">
        <v>9279</v>
      </c>
      <c r="H86" s="352" t="s">
        <v>8383</v>
      </c>
      <c r="I86" s="352" t="s">
        <v>187</v>
      </c>
      <c r="J86" s="352" t="s">
        <v>9389</v>
      </c>
      <c r="K86" s="352" t="s">
        <v>9390</v>
      </c>
      <c r="L86" s="352" t="s">
        <v>9394</v>
      </c>
      <c r="M86" s="352" t="s">
        <v>9386</v>
      </c>
      <c r="N86" s="352" t="str">
        <f t="shared" si="1"/>
        <v>Audi Q8 50 TDI Quattro Premium</v>
      </c>
      <c r="O86" s="480">
        <v>4</v>
      </c>
      <c r="P86" s="480" t="s">
        <v>9259</v>
      </c>
      <c r="Q86" s="352">
        <v>0</v>
      </c>
      <c r="R86" s="352" t="s">
        <v>9386</v>
      </c>
      <c r="S86" s="480">
        <v>8</v>
      </c>
      <c r="T86" s="352">
        <v>0</v>
      </c>
      <c r="U86" s="479">
        <v>16</v>
      </c>
    </row>
    <row r="87" spans="1:21">
      <c r="A87" s="435" t="s">
        <v>575</v>
      </c>
      <c r="B87" s="428" t="s">
        <v>10780</v>
      </c>
      <c r="C87" s="352" t="s">
        <v>9230</v>
      </c>
      <c r="D87" s="352">
        <v>1</v>
      </c>
      <c r="E87" s="352" t="s">
        <v>9231</v>
      </c>
      <c r="F87" s="352">
        <v>20159</v>
      </c>
      <c r="G87" s="352" t="s">
        <v>9279</v>
      </c>
      <c r="H87" s="352" t="s">
        <v>8383</v>
      </c>
      <c r="I87" s="352" t="s">
        <v>187</v>
      </c>
      <c r="J87" s="352" t="s">
        <v>9389</v>
      </c>
      <c r="K87" s="352" t="s">
        <v>9390</v>
      </c>
      <c r="L87" s="352" t="s">
        <v>9395</v>
      </c>
      <c r="M87" s="352" t="s">
        <v>9290</v>
      </c>
      <c r="N87" s="352" t="str">
        <f t="shared" si="1"/>
        <v>Audi Q8 45 TDI Quattro Premium</v>
      </c>
      <c r="O87" s="480">
        <v>4</v>
      </c>
      <c r="P87" s="480" t="s">
        <v>9259</v>
      </c>
      <c r="Q87" s="352">
        <v>0</v>
      </c>
      <c r="R87" s="352" t="s">
        <v>9290</v>
      </c>
      <c r="S87" s="480">
        <v>8</v>
      </c>
      <c r="T87" s="352">
        <v>0</v>
      </c>
      <c r="U87" s="479">
        <v>16</v>
      </c>
    </row>
    <row r="88" spans="1:21">
      <c r="A88" s="435" t="s">
        <v>469</v>
      </c>
      <c r="B88" s="428" t="s">
        <v>10779</v>
      </c>
      <c r="I88" s="352" t="s">
        <v>187</v>
      </c>
      <c r="M88" s="438" t="s">
        <v>10880</v>
      </c>
      <c r="N88" s="352" t="str">
        <f t="shared" si="1"/>
        <v>Audi  신차 DB 없음</v>
      </c>
      <c r="O88" s="480">
        <v>7</v>
      </c>
      <c r="P88" s="480" t="s">
        <v>11007</v>
      </c>
      <c r="Q88" s="352" t="e">
        <v>#N/A</v>
      </c>
      <c r="R88" s="352" t="e">
        <v>#N/A</v>
      </c>
      <c r="S88" s="480">
        <v>23</v>
      </c>
      <c r="T88" s="352">
        <v>0</v>
      </c>
      <c r="U88" s="479">
        <v>23</v>
      </c>
    </row>
    <row r="89" spans="1:21" ht="16.899999999999999" customHeight="1">
      <c r="A89" s="436" t="s">
        <v>9215</v>
      </c>
      <c r="B89" s="428" t="s">
        <v>10780</v>
      </c>
      <c r="C89" s="352" t="s">
        <v>9230</v>
      </c>
      <c r="D89" s="352">
        <v>1</v>
      </c>
      <c r="E89" s="352" t="s">
        <v>9231</v>
      </c>
      <c r="F89" s="352">
        <v>20160</v>
      </c>
      <c r="G89" s="352" t="s">
        <v>9232</v>
      </c>
      <c r="H89" s="352" t="s">
        <v>8383</v>
      </c>
      <c r="I89" s="352" t="s">
        <v>187</v>
      </c>
      <c r="J89" s="352" t="s">
        <v>9396</v>
      </c>
      <c r="K89" s="352" t="s">
        <v>9397</v>
      </c>
      <c r="L89" s="352" t="s">
        <v>9398</v>
      </c>
      <c r="M89" s="352" t="s">
        <v>9399</v>
      </c>
      <c r="N89" s="352" t="str">
        <f t="shared" si="1"/>
        <v>Audi RS3 2.5 TFSI Quattro</v>
      </c>
      <c r="O89" s="480">
        <v>7</v>
      </c>
      <c r="P89" s="480" t="s">
        <v>9239</v>
      </c>
      <c r="Q89" s="352">
        <v>0</v>
      </c>
      <c r="R89" s="352" t="s">
        <v>9399</v>
      </c>
      <c r="S89" s="480">
        <v>19</v>
      </c>
      <c r="T89" s="352">
        <v>0</v>
      </c>
      <c r="U89" s="479">
        <v>22</v>
      </c>
    </row>
    <row r="90" spans="1:21">
      <c r="A90" s="509" t="s">
        <v>11039</v>
      </c>
      <c r="B90" s="428" t="s">
        <v>10780</v>
      </c>
      <c r="C90" s="352" t="s">
        <v>9230</v>
      </c>
      <c r="D90" s="352">
        <v>1</v>
      </c>
      <c r="E90" s="352" t="s">
        <v>9231</v>
      </c>
      <c r="F90" s="352">
        <v>20160</v>
      </c>
      <c r="G90" s="352" t="s">
        <v>9232</v>
      </c>
      <c r="H90" s="352" t="s">
        <v>8383</v>
      </c>
      <c r="I90" s="352" t="s">
        <v>187</v>
      </c>
      <c r="J90" s="352" t="s">
        <v>11036</v>
      </c>
      <c r="K90" s="352" t="s">
        <v>985</v>
      </c>
      <c r="L90" s="352" t="s">
        <v>11037</v>
      </c>
      <c r="M90" s="352" t="s">
        <v>11038</v>
      </c>
      <c r="N90" s="352" t="str">
        <f t="shared" si="1"/>
        <v>Audi RS5 Sportback</v>
      </c>
      <c r="O90" s="480">
        <v>7</v>
      </c>
      <c r="P90" s="480" t="s">
        <v>9239</v>
      </c>
      <c r="S90" s="480">
        <v>19</v>
      </c>
      <c r="T90" s="352">
        <v>0</v>
      </c>
      <c r="U90" s="479">
        <v>22</v>
      </c>
    </row>
    <row r="91" spans="1:21" customFormat="1">
      <c r="B91" s="428" t="s">
        <v>10780</v>
      </c>
      <c r="C91" t="s">
        <v>9230</v>
      </c>
      <c r="D91">
        <v>1</v>
      </c>
      <c r="E91" t="s">
        <v>9231</v>
      </c>
      <c r="F91">
        <v>20159</v>
      </c>
      <c r="G91" t="s">
        <v>9279</v>
      </c>
      <c r="H91" t="s">
        <v>8383</v>
      </c>
      <c r="I91" t="s">
        <v>187</v>
      </c>
      <c r="J91" t="s">
        <v>9400</v>
      </c>
      <c r="K91" t="s">
        <v>988</v>
      </c>
      <c r="L91" t="s">
        <v>9401</v>
      </c>
      <c r="M91" t="s">
        <v>9402</v>
      </c>
      <c r="N91" t="str">
        <f t="shared" si="1"/>
        <v>Audi RS6 Avant TFSI</v>
      </c>
      <c r="O91" s="480">
        <v>7</v>
      </c>
      <c r="P91" s="480" t="s">
        <v>9239</v>
      </c>
      <c r="Q91">
        <v>0</v>
      </c>
      <c r="R91" t="s">
        <v>9402</v>
      </c>
      <c r="S91" s="480">
        <v>19</v>
      </c>
      <c r="T91">
        <v>0</v>
      </c>
      <c r="U91" s="479">
        <v>22</v>
      </c>
    </row>
    <row r="92" spans="1:21" customFormat="1">
      <c r="B92" s="428" t="s">
        <v>10780</v>
      </c>
      <c r="C92" t="s">
        <v>9230</v>
      </c>
      <c r="D92">
        <v>1</v>
      </c>
      <c r="E92" t="s">
        <v>9231</v>
      </c>
      <c r="F92">
        <v>20159</v>
      </c>
      <c r="G92" t="s">
        <v>9279</v>
      </c>
      <c r="H92" t="s">
        <v>8383</v>
      </c>
      <c r="I92" t="s">
        <v>187</v>
      </c>
      <c r="J92" t="s">
        <v>9403</v>
      </c>
      <c r="K92" t="s">
        <v>989</v>
      </c>
      <c r="L92" t="s">
        <v>9404</v>
      </c>
      <c r="M92" t="s">
        <v>9405</v>
      </c>
      <c r="N92" t="str">
        <f t="shared" si="1"/>
        <v>Audi RS7 4.0 TFSI Quattro</v>
      </c>
      <c r="O92" s="480">
        <v>7</v>
      </c>
      <c r="P92" s="480" t="s">
        <v>9239</v>
      </c>
      <c r="Q92">
        <v>0</v>
      </c>
      <c r="R92" t="s">
        <v>9405</v>
      </c>
      <c r="S92" s="480">
        <v>11</v>
      </c>
      <c r="T92">
        <v>0</v>
      </c>
      <c r="U92" s="479">
        <v>19</v>
      </c>
    </row>
    <row r="93" spans="1:21">
      <c r="A93" s="435" t="s">
        <v>655</v>
      </c>
      <c r="B93" s="428" t="s">
        <v>10780</v>
      </c>
      <c r="C93" s="352" t="s">
        <v>9230</v>
      </c>
      <c r="D93" s="352">
        <v>1</v>
      </c>
      <c r="E93" s="352" t="s">
        <v>9231</v>
      </c>
      <c r="F93" s="352">
        <v>20159</v>
      </c>
      <c r="G93" s="352" t="s">
        <v>9279</v>
      </c>
      <c r="H93" s="352" t="s">
        <v>8383</v>
      </c>
      <c r="I93" s="352" t="s">
        <v>187</v>
      </c>
      <c r="J93" s="352" t="s">
        <v>9403</v>
      </c>
      <c r="K93" s="352" t="s">
        <v>989</v>
      </c>
      <c r="L93" s="352" t="s">
        <v>9406</v>
      </c>
      <c r="M93" s="352" t="s">
        <v>9407</v>
      </c>
      <c r="N93" s="352" t="str">
        <f t="shared" si="1"/>
        <v>Audi RS7 RS7 TFSI Quattro</v>
      </c>
      <c r="O93" s="480">
        <v>7</v>
      </c>
      <c r="P93" s="480" t="s">
        <v>9239</v>
      </c>
      <c r="Q93" s="352">
        <v>0</v>
      </c>
      <c r="R93" s="352" t="s">
        <v>9407</v>
      </c>
      <c r="S93" s="480">
        <v>11</v>
      </c>
      <c r="T93" s="352">
        <v>0</v>
      </c>
      <c r="U93" s="479">
        <v>19</v>
      </c>
    </row>
    <row r="94" spans="1:21" customFormat="1">
      <c r="B94" s="428" t="s">
        <v>10780</v>
      </c>
      <c r="C94" t="s">
        <v>9230</v>
      </c>
      <c r="D94">
        <v>1</v>
      </c>
      <c r="E94" t="s">
        <v>9231</v>
      </c>
      <c r="F94">
        <v>20160</v>
      </c>
      <c r="G94" t="s">
        <v>9232</v>
      </c>
      <c r="H94" t="s">
        <v>8383</v>
      </c>
      <c r="I94" t="s">
        <v>187</v>
      </c>
      <c r="J94" t="s">
        <v>9408</v>
      </c>
      <c r="K94" t="s">
        <v>1144</v>
      </c>
      <c r="L94" t="s">
        <v>9409</v>
      </c>
      <c r="M94" t="s">
        <v>9410</v>
      </c>
      <c r="N94" t="str">
        <f t="shared" si="1"/>
        <v>Audi R8 V10 퍼포먼스</v>
      </c>
      <c r="O94" s="480">
        <v>7</v>
      </c>
      <c r="P94" s="480" t="s">
        <v>9239</v>
      </c>
      <c r="Q94">
        <v>0</v>
      </c>
      <c r="R94" t="s">
        <v>9410</v>
      </c>
      <c r="S94" s="480">
        <v>23</v>
      </c>
      <c r="T94">
        <v>0</v>
      </c>
      <c r="U94" s="479">
        <v>23</v>
      </c>
    </row>
    <row r="95" spans="1:21" customFormat="1">
      <c r="B95" s="428" t="s">
        <v>10780</v>
      </c>
      <c r="C95" t="s">
        <v>9230</v>
      </c>
      <c r="D95">
        <v>1</v>
      </c>
      <c r="E95" t="s">
        <v>9231</v>
      </c>
      <c r="F95">
        <v>20261</v>
      </c>
      <c r="G95" t="s">
        <v>9325</v>
      </c>
      <c r="H95" t="s">
        <v>8383</v>
      </c>
      <c r="I95" t="s">
        <v>187</v>
      </c>
      <c r="J95" t="s">
        <v>9411</v>
      </c>
      <c r="K95" t="s">
        <v>1005</v>
      </c>
      <c r="L95" t="s">
        <v>9412</v>
      </c>
      <c r="M95" t="s">
        <v>9413</v>
      </c>
      <c r="N95" t="str">
        <f t="shared" si="1"/>
        <v>Audi SQ5 3.0 TDI Quattro</v>
      </c>
      <c r="O95" s="480">
        <v>6</v>
      </c>
      <c r="P95" s="480" t="s">
        <v>9312</v>
      </c>
      <c r="Q95">
        <v>0</v>
      </c>
      <c r="R95" t="s">
        <v>9413</v>
      </c>
      <c r="S95" s="480">
        <v>11</v>
      </c>
      <c r="T95">
        <v>0</v>
      </c>
      <c r="U95" s="479">
        <v>19</v>
      </c>
    </row>
    <row r="96" spans="1:21">
      <c r="A96" s="435" t="s">
        <v>588</v>
      </c>
      <c r="B96" s="428" t="s">
        <v>10780</v>
      </c>
      <c r="C96" s="352" t="s">
        <v>9230</v>
      </c>
      <c r="D96" s="352">
        <v>1</v>
      </c>
      <c r="E96" s="352" t="s">
        <v>9231</v>
      </c>
      <c r="F96" s="352">
        <v>20261</v>
      </c>
      <c r="G96" s="352" t="s">
        <v>9325</v>
      </c>
      <c r="H96" s="352" t="s">
        <v>8383</v>
      </c>
      <c r="I96" s="352" t="s">
        <v>187</v>
      </c>
      <c r="J96" s="352" t="s">
        <v>9411</v>
      </c>
      <c r="K96" s="352" t="s">
        <v>1005</v>
      </c>
      <c r="L96" s="352" t="s">
        <v>9414</v>
      </c>
      <c r="M96" s="352" t="s">
        <v>9415</v>
      </c>
      <c r="N96" s="352" t="str">
        <f t="shared" si="1"/>
        <v>Audi SQ5 TFSI</v>
      </c>
      <c r="O96" s="480">
        <v>6</v>
      </c>
      <c r="P96" s="480" t="s">
        <v>9312</v>
      </c>
      <c r="Q96" s="352">
        <v>0</v>
      </c>
      <c r="R96" s="352" t="s">
        <v>9415</v>
      </c>
      <c r="S96" s="480">
        <v>11</v>
      </c>
      <c r="T96" s="352">
        <v>0</v>
      </c>
      <c r="U96" s="479">
        <v>19</v>
      </c>
    </row>
    <row r="97" spans="1:21">
      <c r="A97" s="435" t="s">
        <v>593</v>
      </c>
      <c r="B97" s="428" t="s">
        <v>10779</v>
      </c>
      <c r="C97" s="352" t="s">
        <v>9230</v>
      </c>
      <c r="D97" s="352">
        <v>1</v>
      </c>
      <c r="E97" s="352" t="s">
        <v>9231</v>
      </c>
      <c r="F97" s="352">
        <v>20261</v>
      </c>
      <c r="G97" s="352" t="s">
        <v>9325</v>
      </c>
      <c r="H97" s="352" t="s">
        <v>8383</v>
      </c>
      <c r="I97" s="352" t="s">
        <v>187</v>
      </c>
      <c r="J97" s="352" t="s">
        <v>9411</v>
      </c>
      <c r="K97" s="352" t="s">
        <v>1005</v>
      </c>
      <c r="L97" s="352" t="s">
        <v>9414</v>
      </c>
      <c r="M97" s="352" t="s">
        <v>9415</v>
      </c>
      <c r="N97" s="352" t="str">
        <f t="shared" si="1"/>
        <v>Audi SQ5 TFSI</v>
      </c>
      <c r="O97" s="480">
        <v>6</v>
      </c>
      <c r="P97" s="480" t="s">
        <v>9312</v>
      </c>
      <c r="Q97" s="352">
        <v>0</v>
      </c>
      <c r="R97" s="352" t="s">
        <v>9415</v>
      </c>
      <c r="S97" s="480">
        <v>11</v>
      </c>
      <c r="T97" s="352">
        <v>0</v>
      </c>
      <c r="U97" s="479">
        <v>19</v>
      </c>
    </row>
    <row r="98" spans="1:21">
      <c r="A98" s="434" t="s">
        <v>654</v>
      </c>
      <c r="B98" s="428" t="s">
        <v>10779</v>
      </c>
      <c r="C98" s="352" t="s">
        <v>9230</v>
      </c>
      <c r="D98" s="352">
        <v>1</v>
      </c>
      <c r="E98" s="352" t="s">
        <v>9231</v>
      </c>
      <c r="F98" s="352">
        <v>20156</v>
      </c>
      <c r="G98" s="352" t="s">
        <v>9615</v>
      </c>
      <c r="H98" s="352" t="s">
        <v>8383</v>
      </c>
      <c r="I98" s="352" t="s">
        <v>187</v>
      </c>
      <c r="J98" s="352" t="s">
        <v>10881</v>
      </c>
      <c r="K98" s="352" t="s">
        <v>991</v>
      </c>
      <c r="L98" s="352" t="s">
        <v>10882</v>
      </c>
      <c r="M98" s="352" t="s">
        <v>10883</v>
      </c>
      <c r="N98" s="352" t="str">
        <f t="shared" si="1"/>
        <v>Audi S3 2.0 TFSI</v>
      </c>
      <c r="O98" s="480">
        <v>7</v>
      </c>
      <c r="P98" s="480" t="s">
        <v>11007</v>
      </c>
      <c r="Q98" s="352" t="e">
        <v>#N/A</v>
      </c>
      <c r="R98" s="352" t="e">
        <v>#N/A</v>
      </c>
      <c r="S98" s="480">
        <v>11</v>
      </c>
      <c r="T98" s="352">
        <v>0</v>
      </c>
      <c r="U98" s="479">
        <v>19</v>
      </c>
    </row>
    <row r="99" spans="1:21" customFormat="1">
      <c r="B99" s="428" t="s">
        <v>10780</v>
      </c>
      <c r="C99" t="s">
        <v>9230</v>
      </c>
      <c r="D99">
        <v>1</v>
      </c>
      <c r="E99" t="s">
        <v>9231</v>
      </c>
      <c r="F99">
        <v>20157</v>
      </c>
      <c r="G99" t="s">
        <v>9250</v>
      </c>
      <c r="H99" t="s">
        <v>8383</v>
      </c>
      <c r="I99" t="s">
        <v>187</v>
      </c>
      <c r="J99" t="s">
        <v>9416</v>
      </c>
      <c r="K99" t="s">
        <v>992</v>
      </c>
      <c r="L99" t="s">
        <v>9417</v>
      </c>
      <c r="M99" t="s">
        <v>9418</v>
      </c>
      <c r="N99" t="str">
        <f t="shared" si="1"/>
        <v>Audi S4 3.0 TFSI Quattro</v>
      </c>
      <c r="O99" s="480">
        <v>7</v>
      </c>
      <c r="P99" s="480" t="s">
        <v>9239</v>
      </c>
      <c r="Q99">
        <v>0</v>
      </c>
      <c r="R99" t="s">
        <v>9418</v>
      </c>
      <c r="S99" s="480">
        <v>11</v>
      </c>
      <c r="T99">
        <v>0</v>
      </c>
      <c r="U99" s="479">
        <v>19</v>
      </c>
    </row>
    <row r="100" spans="1:21">
      <c r="A100" s="434" t="s">
        <v>569</v>
      </c>
      <c r="B100" s="428" t="s">
        <v>10779</v>
      </c>
      <c r="C100" s="352" t="s">
        <v>9230</v>
      </c>
      <c r="D100" s="352">
        <v>1</v>
      </c>
      <c r="E100" s="352" t="s">
        <v>9231</v>
      </c>
      <c r="F100" s="352">
        <v>20157</v>
      </c>
      <c r="G100" s="352" t="s">
        <v>9250</v>
      </c>
      <c r="H100" s="352" t="s">
        <v>8383</v>
      </c>
      <c r="I100" s="352" t="s">
        <v>187</v>
      </c>
      <c r="J100" s="352" t="s">
        <v>9416</v>
      </c>
      <c r="K100" s="352" t="s">
        <v>992</v>
      </c>
      <c r="L100" s="352" t="s">
        <v>9417</v>
      </c>
      <c r="M100" s="352" t="s">
        <v>9418</v>
      </c>
      <c r="N100" s="352" t="str">
        <f t="shared" si="1"/>
        <v>Audi S4 3.0 TFSI Quattro</v>
      </c>
      <c r="O100" s="480">
        <v>7</v>
      </c>
      <c r="P100" s="480" t="s">
        <v>9239</v>
      </c>
      <c r="Q100" s="352">
        <v>0</v>
      </c>
      <c r="R100" s="352" t="s">
        <v>9418</v>
      </c>
      <c r="S100" s="480">
        <v>11</v>
      </c>
      <c r="T100" s="352">
        <v>0</v>
      </c>
      <c r="U100" s="479">
        <v>19</v>
      </c>
    </row>
    <row r="101" spans="1:21">
      <c r="A101" s="434" t="s">
        <v>477</v>
      </c>
      <c r="B101" s="428" t="s">
        <v>10779</v>
      </c>
      <c r="C101" s="352" t="s">
        <v>9230</v>
      </c>
      <c r="D101" s="352">
        <v>1</v>
      </c>
      <c r="E101" s="352" t="s">
        <v>9231</v>
      </c>
      <c r="F101" s="352">
        <v>20159</v>
      </c>
      <c r="G101" s="352" t="s">
        <v>9279</v>
      </c>
      <c r="H101" s="352" t="s">
        <v>8383</v>
      </c>
      <c r="I101" s="352" t="s">
        <v>187</v>
      </c>
      <c r="J101" s="352" t="s">
        <v>10884</v>
      </c>
      <c r="K101" s="352" t="s">
        <v>994</v>
      </c>
      <c r="L101" s="352" t="s">
        <v>10885</v>
      </c>
      <c r="M101" s="352" t="s">
        <v>10886</v>
      </c>
      <c r="N101" s="352" t="str">
        <f t="shared" si="1"/>
        <v>Audi S5 Coupe TFSI</v>
      </c>
      <c r="O101" s="480">
        <v>7</v>
      </c>
      <c r="P101" s="480" t="s">
        <v>11007</v>
      </c>
      <c r="Q101" s="352" t="e">
        <v>#N/A</v>
      </c>
      <c r="R101" s="352" t="e">
        <v>#N/A</v>
      </c>
      <c r="S101" s="480">
        <v>11</v>
      </c>
      <c r="T101" s="352">
        <v>0</v>
      </c>
      <c r="U101" s="479">
        <v>19</v>
      </c>
    </row>
    <row r="102" spans="1:21">
      <c r="A102" s="434" t="s">
        <v>212</v>
      </c>
      <c r="B102" s="428" t="s">
        <v>10779</v>
      </c>
      <c r="C102" s="352" t="s">
        <v>9230</v>
      </c>
      <c r="D102" s="352">
        <v>1</v>
      </c>
      <c r="E102" s="352" t="s">
        <v>9231</v>
      </c>
      <c r="F102" s="352">
        <v>20159</v>
      </c>
      <c r="G102" s="352" t="s">
        <v>9279</v>
      </c>
      <c r="H102" s="352" t="s">
        <v>8383</v>
      </c>
      <c r="I102" s="352" t="s">
        <v>187</v>
      </c>
      <c r="J102" s="352" t="s">
        <v>10887</v>
      </c>
      <c r="K102" s="352" t="s">
        <v>996</v>
      </c>
      <c r="L102" s="352" t="s">
        <v>10888</v>
      </c>
      <c r="M102" s="352" t="s">
        <v>9421</v>
      </c>
      <c r="N102" s="352" t="str">
        <f t="shared" si="1"/>
        <v>Audi S6 3.0 TDI</v>
      </c>
      <c r="O102" s="480">
        <v>7</v>
      </c>
      <c r="P102" s="480" t="s">
        <v>11007</v>
      </c>
      <c r="Q102" s="352" t="e">
        <v>#N/A</v>
      </c>
      <c r="R102" s="352" t="e">
        <v>#N/A</v>
      </c>
      <c r="S102" s="480">
        <v>19</v>
      </c>
      <c r="T102" s="352">
        <v>0</v>
      </c>
      <c r="U102" s="479">
        <v>22</v>
      </c>
    </row>
    <row r="103" spans="1:21">
      <c r="A103" s="435" t="s">
        <v>218</v>
      </c>
      <c r="B103" s="428" t="s">
        <v>10780</v>
      </c>
      <c r="C103" s="352" t="s">
        <v>9230</v>
      </c>
      <c r="D103" s="352">
        <v>1</v>
      </c>
      <c r="E103" s="352" t="s">
        <v>9231</v>
      </c>
      <c r="F103" s="352">
        <v>20159</v>
      </c>
      <c r="G103" s="352" t="s">
        <v>9279</v>
      </c>
      <c r="H103" s="352" t="s">
        <v>8383</v>
      </c>
      <c r="I103" s="352" t="s">
        <v>187</v>
      </c>
      <c r="J103" s="352" t="s">
        <v>9419</v>
      </c>
      <c r="K103" s="352" t="s">
        <v>999</v>
      </c>
      <c r="L103" s="352" t="s">
        <v>9420</v>
      </c>
      <c r="M103" s="352" t="s">
        <v>9421</v>
      </c>
      <c r="N103" s="352" t="str">
        <f t="shared" si="1"/>
        <v>Audi S7 3.0 TDI</v>
      </c>
      <c r="O103" s="480">
        <v>7</v>
      </c>
      <c r="P103" s="480" t="s">
        <v>9239</v>
      </c>
      <c r="Q103" s="352">
        <v>0</v>
      </c>
      <c r="R103" s="352" t="s">
        <v>9421</v>
      </c>
      <c r="S103" s="480">
        <v>23</v>
      </c>
      <c r="T103" s="352">
        <v>0</v>
      </c>
      <c r="U103" s="479">
        <v>23</v>
      </c>
    </row>
    <row r="104" spans="1:21">
      <c r="A104" s="436" t="s">
        <v>222</v>
      </c>
      <c r="B104" s="428" t="s">
        <v>10780</v>
      </c>
      <c r="C104" s="352" t="s">
        <v>9230</v>
      </c>
      <c r="D104" s="352">
        <v>1</v>
      </c>
      <c r="E104" s="352" t="s">
        <v>9231</v>
      </c>
      <c r="F104" s="352">
        <v>20159</v>
      </c>
      <c r="G104" s="352" t="s">
        <v>9279</v>
      </c>
      <c r="H104" s="352" t="s">
        <v>8383</v>
      </c>
      <c r="I104" s="352" t="s">
        <v>187</v>
      </c>
      <c r="J104" s="352" t="s">
        <v>9422</v>
      </c>
      <c r="K104" s="352" t="s">
        <v>1002</v>
      </c>
      <c r="L104" s="352" t="s">
        <v>9423</v>
      </c>
      <c r="M104" s="352" t="s">
        <v>9424</v>
      </c>
      <c r="N104" s="352" t="str">
        <f t="shared" si="1"/>
        <v>Audi S8 L TFSI</v>
      </c>
      <c r="O104" s="480">
        <v>7</v>
      </c>
      <c r="P104" s="480" t="s">
        <v>9239</v>
      </c>
      <c r="Q104" s="352">
        <v>0</v>
      </c>
      <c r="R104" s="352" t="s">
        <v>9424</v>
      </c>
      <c r="S104" s="480">
        <v>23</v>
      </c>
      <c r="T104" s="352">
        <v>0</v>
      </c>
      <c r="U104" s="479">
        <v>23</v>
      </c>
    </row>
    <row r="105" spans="1:21" customFormat="1">
      <c r="B105" s="428" t="s">
        <v>10780</v>
      </c>
      <c r="C105" t="s">
        <v>9230</v>
      </c>
      <c r="D105">
        <v>1</v>
      </c>
      <c r="E105" t="s">
        <v>9231</v>
      </c>
      <c r="F105">
        <v>20160</v>
      </c>
      <c r="G105" t="s">
        <v>9232</v>
      </c>
      <c r="H105" t="s">
        <v>9425</v>
      </c>
      <c r="I105" t="s">
        <v>360</v>
      </c>
      <c r="J105" t="s">
        <v>9426</v>
      </c>
      <c r="K105" t="s">
        <v>9427</v>
      </c>
      <c r="L105" t="s">
        <v>9428</v>
      </c>
      <c r="M105" t="s">
        <v>9429</v>
      </c>
      <c r="N105" t="str">
        <f t="shared" si="1"/>
        <v>Bentley BENTAYGA V8</v>
      </c>
      <c r="O105" s="480">
        <v>6</v>
      </c>
      <c r="P105" s="480" t="s">
        <v>9312</v>
      </c>
      <c r="Q105">
        <v>0</v>
      </c>
      <c r="R105" t="s">
        <v>9429</v>
      </c>
      <c r="S105" s="480">
        <v>19</v>
      </c>
      <c r="T105">
        <v>0</v>
      </c>
      <c r="U105" s="479">
        <v>22</v>
      </c>
    </row>
    <row r="106" spans="1:21">
      <c r="A106" s="439" t="s">
        <v>504</v>
      </c>
      <c r="B106" s="428" t="s">
        <v>10779</v>
      </c>
      <c r="C106" s="352" t="s">
        <v>9230</v>
      </c>
      <c r="D106" s="352">
        <v>1</v>
      </c>
      <c r="E106" s="352" t="s">
        <v>9231</v>
      </c>
      <c r="F106" s="352">
        <v>20160</v>
      </c>
      <c r="G106" s="352" t="s">
        <v>9232</v>
      </c>
      <c r="H106" s="352" t="s">
        <v>9425</v>
      </c>
      <c r="I106" s="352" t="s">
        <v>360</v>
      </c>
      <c r="J106" s="352" t="s">
        <v>9426</v>
      </c>
      <c r="K106" s="352" t="s">
        <v>9427</v>
      </c>
      <c r="L106" s="352" t="s">
        <v>9428</v>
      </c>
      <c r="M106" s="352" t="s">
        <v>9429</v>
      </c>
      <c r="N106" s="352" t="str">
        <f t="shared" si="1"/>
        <v>Bentley BENTAYGA V8</v>
      </c>
      <c r="O106" s="480">
        <v>6</v>
      </c>
      <c r="P106" s="480" t="s">
        <v>9312</v>
      </c>
      <c r="Q106" s="352">
        <v>0</v>
      </c>
      <c r="R106" s="352" t="s">
        <v>9429</v>
      </c>
      <c r="S106" s="480">
        <v>19</v>
      </c>
      <c r="T106" s="352">
        <v>0</v>
      </c>
      <c r="U106" s="479">
        <v>22</v>
      </c>
    </row>
    <row r="107" spans="1:21">
      <c r="A107" s="439" t="s">
        <v>506</v>
      </c>
      <c r="B107" s="428" t="s">
        <v>10779</v>
      </c>
      <c r="C107" s="352" t="s">
        <v>9230</v>
      </c>
      <c r="D107" s="352">
        <v>1</v>
      </c>
      <c r="E107" s="352" t="s">
        <v>9231</v>
      </c>
      <c r="F107" s="352">
        <v>20160</v>
      </c>
      <c r="G107" s="352" t="s">
        <v>9232</v>
      </c>
      <c r="H107" s="352" t="s">
        <v>9425</v>
      </c>
      <c r="I107" s="352" t="s">
        <v>360</v>
      </c>
      <c r="J107" s="352" t="s">
        <v>9426</v>
      </c>
      <c r="K107" s="352" t="s">
        <v>9427</v>
      </c>
      <c r="L107" s="352" t="s">
        <v>9428</v>
      </c>
      <c r="M107" s="352" t="s">
        <v>9429</v>
      </c>
      <c r="N107" s="352" t="str">
        <f t="shared" si="1"/>
        <v>Bentley BENTAYGA V8</v>
      </c>
      <c r="O107" s="480">
        <v>6</v>
      </c>
      <c r="P107" s="480" t="s">
        <v>9312</v>
      </c>
      <c r="Q107" s="352">
        <v>0</v>
      </c>
      <c r="R107" s="352" t="s">
        <v>9429</v>
      </c>
      <c r="S107" s="480">
        <v>19</v>
      </c>
      <c r="T107" s="352">
        <v>0</v>
      </c>
      <c r="U107" s="479">
        <v>22</v>
      </c>
    </row>
    <row r="108" spans="1:21" ht="17.25" thickBot="1">
      <c r="A108" s="439" t="s">
        <v>505</v>
      </c>
      <c r="B108" s="428" t="s">
        <v>10780</v>
      </c>
      <c r="C108" s="352" t="s">
        <v>9230</v>
      </c>
      <c r="D108" s="352">
        <v>1</v>
      </c>
      <c r="E108" s="352" t="s">
        <v>9231</v>
      </c>
      <c r="F108" s="352">
        <v>20160</v>
      </c>
      <c r="G108" s="352" t="s">
        <v>9232</v>
      </c>
      <c r="H108" s="352" t="s">
        <v>9425</v>
      </c>
      <c r="I108" s="352" t="s">
        <v>360</v>
      </c>
      <c r="J108" s="352" t="s">
        <v>9430</v>
      </c>
      <c r="K108" s="352" t="s">
        <v>9431</v>
      </c>
      <c r="L108" s="352" t="s">
        <v>9432</v>
      </c>
      <c r="M108" s="352" t="s">
        <v>1705</v>
      </c>
      <c r="N108" s="352" t="str">
        <f t="shared" si="1"/>
        <v>Bentley CONTINENTAL GT</v>
      </c>
      <c r="O108" s="480">
        <v>6</v>
      </c>
      <c r="P108" s="480" t="s">
        <v>9312</v>
      </c>
      <c r="Q108" s="352">
        <v>0</v>
      </c>
      <c r="R108" s="352" t="s">
        <v>1705</v>
      </c>
      <c r="S108" s="480">
        <v>19</v>
      </c>
      <c r="T108" s="352">
        <v>0</v>
      </c>
      <c r="U108" s="479">
        <v>22</v>
      </c>
    </row>
    <row r="109" spans="1:21">
      <c r="A109" s="440" t="s">
        <v>359</v>
      </c>
      <c r="B109" s="428" t="s">
        <v>10780</v>
      </c>
      <c r="C109" s="352" t="s">
        <v>9230</v>
      </c>
      <c r="D109" s="352">
        <v>1</v>
      </c>
      <c r="E109" s="352" t="s">
        <v>9231</v>
      </c>
      <c r="F109" s="352">
        <v>20160</v>
      </c>
      <c r="G109" s="352" t="s">
        <v>9232</v>
      </c>
      <c r="H109" s="352" t="s">
        <v>9425</v>
      </c>
      <c r="I109" s="352" t="s">
        <v>360</v>
      </c>
      <c r="J109" s="352" t="s">
        <v>9430</v>
      </c>
      <c r="K109" s="352" t="s">
        <v>9431</v>
      </c>
      <c r="L109" s="352" t="s">
        <v>9433</v>
      </c>
      <c r="M109" s="352" t="s">
        <v>9434</v>
      </c>
      <c r="N109" s="352" t="str">
        <f t="shared" si="1"/>
        <v>Bentley CONTINENTAL GT V8</v>
      </c>
      <c r="O109" s="480">
        <v>6</v>
      </c>
      <c r="P109" s="480" t="s">
        <v>9312</v>
      </c>
      <c r="Q109" s="352">
        <v>0</v>
      </c>
      <c r="R109" s="352" t="s">
        <v>9434</v>
      </c>
      <c r="S109" s="480">
        <v>19</v>
      </c>
      <c r="T109" s="352">
        <v>0</v>
      </c>
      <c r="U109" s="479">
        <v>22</v>
      </c>
    </row>
    <row r="110" spans="1:21" customFormat="1">
      <c r="B110" s="428" t="s">
        <v>10780</v>
      </c>
      <c r="C110" t="s">
        <v>9230</v>
      </c>
      <c r="D110">
        <v>1</v>
      </c>
      <c r="E110" t="s">
        <v>9231</v>
      </c>
      <c r="F110">
        <v>20159</v>
      </c>
      <c r="G110" t="s">
        <v>9279</v>
      </c>
      <c r="H110" t="s">
        <v>9425</v>
      </c>
      <c r="I110" t="s">
        <v>360</v>
      </c>
      <c r="J110" t="s">
        <v>9435</v>
      </c>
      <c r="K110" t="s">
        <v>9436</v>
      </c>
      <c r="L110" t="s">
        <v>9437</v>
      </c>
      <c r="M110" t="s">
        <v>9438</v>
      </c>
      <c r="N110" t="str">
        <f t="shared" si="1"/>
        <v>Bentley 플라잉 스퍼 4.0 가솔린 터보</v>
      </c>
      <c r="O110" s="480">
        <v>7</v>
      </c>
      <c r="P110" s="480" t="s">
        <v>9239</v>
      </c>
      <c r="Q110">
        <v>0</v>
      </c>
      <c r="R110" t="s">
        <v>9438</v>
      </c>
      <c r="S110" s="480">
        <v>19</v>
      </c>
      <c r="T110">
        <v>0</v>
      </c>
      <c r="U110" s="479">
        <v>22</v>
      </c>
    </row>
    <row r="111" spans="1:21" customFormat="1">
      <c r="B111" s="428" t="s">
        <v>10780</v>
      </c>
      <c r="C111" t="s">
        <v>9230</v>
      </c>
      <c r="D111">
        <v>1</v>
      </c>
      <c r="E111" t="s">
        <v>9231</v>
      </c>
      <c r="F111">
        <v>20159</v>
      </c>
      <c r="G111" t="s">
        <v>9279</v>
      </c>
      <c r="H111" t="s">
        <v>9425</v>
      </c>
      <c r="I111" t="s">
        <v>360</v>
      </c>
      <c r="J111" t="s">
        <v>9435</v>
      </c>
      <c r="K111" t="s">
        <v>9436</v>
      </c>
      <c r="L111" t="s">
        <v>9439</v>
      </c>
      <c r="M111" t="s">
        <v>9429</v>
      </c>
      <c r="N111" t="str">
        <f t="shared" si="1"/>
        <v>Bentley 플라잉 스퍼 V8</v>
      </c>
      <c r="O111" s="480">
        <v>7</v>
      </c>
      <c r="P111" s="480" t="s">
        <v>9239</v>
      </c>
      <c r="Q111">
        <v>0</v>
      </c>
      <c r="R111" t="s">
        <v>9429</v>
      </c>
      <c r="S111" s="480">
        <v>19</v>
      </c>
      <c r="T111">
        <v>0</v>
      </c>
      <c r="U111" s="479">
        <v>22</v>
      </c>
    </row>
    <row r="112" spans="1:21">
      <c r="A112" s="439" t="s">
        <v>508</v>
      </c>
      <c r="B112" s="428" t="s">
        <v>10779</v>
      </c>
      <c r="C112" s="352" t="s">
        <v>9230</v>
      </c>
      <c r="D112" s="352">
        <v>1</v>
      </c>
      <c r="E112" s="352" t="s">
        <v>9231</v>
      </c>
      <c r="F112" s="352">
        <v>20159</v>
      </c>
      <c r="G112" s="352" t="s">
        <v>9279</v>
      </c>
      <c r="H112" s="352" t="s">
        <v>9425</v>
      </c>
      <c r="I112" s="352" t="s">
        <v>360</v>
      </c>
      <c r="J112" s="352" t="s">
        <v>9435</v>
      </c>
      <c r="K112" s="352" t="s">
        <v>9440</v>
      </c>
      <c r="L112" s="352" t="s">
        <v>9441</v>
      </c>
      <c r="M112" s="352" t="s">
        <v>9442</v>
      </c>
      <c r="N112" s="352" t="str">
        <f t="shared" si="1"/>
        <v>Bentley 플라잉스퍼 4.0 V8</v>
      </c>
      <c r="O112" s="480">
        <v>7</v>
      </c>
      <c r="P112" s="480" t="s">
        <v>9239</v>
      </c>
      <c r="Q112" s="352">
        <v>0</v>
      </c>
      <c r="R112" s="352" t="s">
        <v>9442</v>
      </c>
      <c r="S112" s="480">
        <v>19</v>
      </c>
      <c r="T112" s="352">
        <v>0</v>
      </c>
      <c r="U112" s="479">
        <v>22</v>
      </c>
    </row>
    <row r="113" spans="1:21">
      <c r="A113" s="439" t="s">
        <v>507</v>
      </c>
      <c r="B113" s="428" t="s">
        <v>10779</v>
      </c>
      <c r="C113" s="352" t="s">
        <v>9230</v>
      </c>
      <c r="D113" s="352">
        <v>1</v>
      </c>
      <c r="E113" s="352" t="s">
        <v>9231</v>
      </c>
      <c r="F113" s="352">
        <v>20159</v>
      </c>
      <c r="G113" s="352" t="s">
        <v>9279</v>
      </c>
      <c r="H113" s="352" t="s">
        <v>9425</v>
      </c>
      <c r="I113" s="352" t="s">
        <v>360</v>
      </c>
      <c r="J113" s="352" t="s">
        <v>9435</v>
      </c>
      <c r="K113" s="352" t="s">
        <v>9440</v>
      </c>
      <c r="L113" s="352" t="s">
        <v>9441</v>
      </c>
      <c r="M113" s="352" t="s">
        <v>9442</v>
      </c>
      <c r="N113" s="352" t="str">
        <f t="shared" si="1"/>
        <v>Bentley 플라잉스퍼 4.0 V8</v>
      </c>
      <c r="O113" s="480">
        <v>7</v>
      </c>
      <c r="P113" s="480" t="s">
        <v>9239</v>
      </c>
      <c r="Q113" s="352">
        <v>0</v>
      </c>
      <c r="R113" s="352" t="s">
        <v>9442</v>
      </c>
      <c r="S113" s="480">
        <v>19</v>
      </c>
      <c r="T113" s="352">
        <v>0</v>
      </c>
      <c r="U113" s="479">
        <v>22</v>
      </c>
    </row>
    <row r="114" spans="1:21">
      <c r="A114" s="439" t="s">
        <v>503</v>
      </c>
      <c r="B114" s="428" t="s">
        <v>10780</v>
      </c>
      <c r="C114" s="352" t="s">
        <v>9230</v>
      </c>
      <c r="D114" s="352">
        <v>1</v>
      </c>
      <c r="E114" s="352" t="s">
        <v>9231</v>
      </c>
      <c r="F114" s="352">
        <v>20159</v>
      </c>
      <c r="G114" s="352" t="s">
        <v>9279</v>
      </c>
      <c r="H114" s="352" t="s">
        <v>9425</v>
      </c>
      <c r="I114" s="352" t="s">
        <v>360</v>
      </c>
      <c r="J114" s="352" t="s">
        <v>9435</v>
      </c>
      <c r="K114" s="352" t="s">
        <v>9440</v>
      </c>
      <c r="L114" s="352" t="s">
        <v>9441</v>
      </c>
      <c r="M114" s="352" t="s">
        <v>9442</v>
      </c>
      <c r="N114" s="352" t="str">
        <f t="shared" si="1"/>
        <v>Bentley 플라잉스퍼 4.0 V8</v>
      </c>
      <c r="O114" s="480">
        <v>7</v>
      </c>
      <c r="P114" s="480" t="s">
        <v>9239</v>
      </c>
      <c r="Q114" s="352">
        <v>0</v>
      </c>
      <c r="R114" s="352" t="s">
        <v>9442</v>
      </c>
      <c r="S114" s="480">
        <v>19</v>
      </c>
      <c r="T114" s="352">
        <v>0</v>
      </c>
      <c r="U114" s="479">
        <v>22</v>
      </c>
    </row>
    <row r="115" spans="1:21">
      <c r="A115" s="352" t="s">
        <v>1357</v>
      </c>
      <c r="B115" s="428" t="s">
        <v>10780</v>
      </c>
      <c r="C115" s="352" t="s">
        <v>9230</v>
      </c>
      <c r="D115" s="352">
        <v>1</v>
      </c>
      <c r="E115" s="352" t="s">
        <v>9231</v>
      </c>
      <c r="F115" s="352">
        <v>20261</v>
      </c>
      <c r="G115" s="352" t="s">
        <v>9325</v>
      </c>
      <c r="H115" s="352" t="s">
        <v>9443</v>
      </c>
      <c r="I115" s="352" t="s">
        <v>43</v>
      </c>
      <c r="J115" s="352" t="s">
        <v>9444</v>
      </c>
      <c r="K115" s="352" t="s">
        <v>9445</v>
      </c>
      <c r="L115" s="352" t="s">
        <v>9446</v>
      </c>
      <c r="M115" s="430">
        <v>3</v>
      </c>
      <c r="N115" s="352" t="str">
        <f t="shared" si="1"/>
        <v>BMW IX 3</v>
      </c>
      <c r="O115" s="480">
        <v>2</v>
      </c>
      <c r="P115" s="480" t="s">
        <v>9330</v>
      </c>
      <c r="Q115" s="352">
        <v>0</v>
      </c>
      <c r="R115" s="352">
        <v>3</v>
      </c>
      <c r="S115" s="480">
        <v>7</v>
      </c>
      <c r="T115" s="352">
        <v>0</v>
      </c>
      <c r="U115" s="479">
        <v>15</v>
      </c>
    </row>
    <row r="116" spans="1:21">
      <c r="A116" s="352" t="s">
        <v>10855</v>
      </c>
      <c r="B116" s="428" t="s">
        <v>10780</v>
      </c>
      <c r="C116" s="352" t="s">
        <v>9230</v>
      </c>
      <c r="D116" s="352">
        <v>1</v>
      </c>
      <c r="E116" s="352" t="s">
        <v>9231</v>
      </c>
      <c r="F116" s="352">
        <v>20261</v>
      </c>
      <c r="G116" s="352" t="s">
        <v>9325</v>
      </c>
      <c r="H116" s="352" t="s">
        <v>9443</v>
      </c>
      <c r="I116" s="352" t="s">
        <v>43</v>
      </c>
      <c r="J116" s="352" t="s">
        <v>9444</v>
      </c>
      <c r="K116" s="352" t="s">
        <v>9445</v>
      </c>
      <c r="L116" s="352" t="s">
        <v>9447</v>
      </c>
      <c r="M116" s="430">
        <v>40</v>
      </c>
      <c r="N116" s="352" t="str">
        <f t="shared" si="1"/>
        <v>BMW IX 40</v>
      </c>
      <c r="O116" s="480">
        <v>2</v>
      </c>
      <c r="P116" s="480" t="s">
        <v>9330</v>
      </c>
      <c r="Q116" s="352">
        <v>0</v>
      </c>
      <c r="R116" s="352">
        <v>40</v>
      </c>
      <c r="S116" s="480">
        <v>7</v>
      </c>
      <c r="T116" s="352">
        <v>0</v>
      </c>
      <c r="U116" s="479">
        <v>15</v>
      </c>
    </row>
    <row r="117" spans="1:21" customFormat="1">
      <c r="A117" s="428"/>
      <c r="B117" s="428" t="s">
        <v>10780</v>
      </c>
      <c r="C117" t="s">
        <v>9230</v>
      </c>
      <c r="D117">
        <v>1</v>
      </c>
      <c r="E117" t="s">
        <v>9231</v>
      </c>
      <c r="F117">
        <v>20261</v>
      </c>
      <c r="G117" t="s">
        <v>9325</v>
      </c>
      <c r="H117" t="s">
        <v>9443</v>
      </c>
      <c r="I117" t="s">
        <v>43</v>
      </c>
      <c r="J117" t="s">
        <v>9444</v>
      </c>
      <c r="K117" t="s">
        <v>9445</v>
      </c>
      <c r="L117" t="s">
        <v>9448</v>
      </c>
      <c r="M117" s="427">
        <v>50</v>
      </c>
      <c r="N117" t="str">
        <f t="shared" si="1"/>
        <v>BMW IX 50</v>
      </c>
      <c r="O117" s="480">
        <v>2</v>
      </c>
      <c r="P117" s="480" t="s">
        <v>9330</v>
      </c>
      <c r="Q117">
        <v>0</v>
      </c>
      <c r="R117">
        <v>50</v>
      </c>
      <c r="S117" s="480">
        <v>7</v>
      </c>
      <c r="T117">
        <v>0</v>
      </c>
      <c r="U117" s="479">
        <v>15</v>
      </c>
    </row>
    <row r="118" spans="1:21">
      <c r="A118" s="352" t="s">
        <v>10856</v>
      </c>
      <c r="B118" s="428" t="s">
        <v>10780</v>
      </c>
      <c r="C118" s="352" t="s">
        <v>9230</v>
      </c>
      <c r="D118" s="352">
        <v>1</v>
      </c>
      <c r="E118" s="352" t="s">
        <v>9231</v>
      </c>
      <c r="F118" s="352">
        <v>20261</v>
      </c>
      <c r="G118" s="352" t="s">
        <v>9325</v>
      </c>
      <c r="H118" s="352" t="s">
        <v>9443</v>
      </c>
      <c r="I118" s="352" t="s">
        <v>43</v>
      </c>
      <c r="J118" s="352" t="s">
        <v>9444</v>
      </c>
      <c r="K118" s="352" t="s">
        <v>9445</v>
      </c>
      <c r="L118" s="352" t="s">
        <v>9449</v>
      </c>
      <c r="M118" s="352" t="s">
        <v>9450</v>
      </c>
      <c r="N118" s="352" t="str">
        <f t="shared" si="1"/>
        <v>BMW IX M60</v>
      </c>
      <c r="O118" s="480">
        <v>4</v>
      </c>
      <c r="P118" s="480" t="s">
        <v>9259</v>
      </c>
      <c r="Q118" s="352">
        <v>0</v>
      </c>
      <c r="R118" s="352" t="s">
        <v>9450</v>
      </c>
      <c r="S118" s="480">
        <v>7</v>
      </c>
      <c r="T118" s="352">
        <v>0</v>
      </c>
      <c r="U118" s="479">
        <v>15</v>
      </c>
    </row>
    <row r="119" spans="1:21" customFormat="1">
      <c r="A119" s="428" t="s">
        <v>11031</v>
      </c>
      <c r="B119" s="428" t="s">
        <v>10780</v>
      </c>
      <c r="C119" t="s">
        <v>9230</v>
      </c>
      <c r="D119">
        <v>1</v>
      </c>
      <c r="E119" t="s">
        <v>9231</v>
      </c>
      <c r="F119">
        <v>20261</v>
      </c>
      <c r="G119" t="s">
        <v>9325</v>
      </c>
      <c r="H119" t="s">
        <v>9443</v>
      </c>
      <c r="I119" t="s">
        <v>43</v>
      </c>
      <c r="J119" t="s">
        <v>9444</v>
      </c>
      <c r="K119" t="s">
        <v>9445</v>
      </c>
      <c r="L119" t="s">
        <v>9451</v>
      </c>
      <c r="M119" t="s">
        <v>9452</v>
      </c>
      <c r="N119" t="str">
        <f t="shared" si="1"/>
        <v>BMW IX xDrive50 Sport Plus</v>
      </c>
      <c r="O119" s="480">
        <v>2</v>
      </c>
      <c r="P119" s="480" t="s">
        <v>9330</v>
      </c>
      <c r="Q119">
        <v>0</v>
      </c>
      <c r="R119" t="s">
        <v>9452</v>
      </c>
      <c r="S119" s="480">
        <v>7</v>
      </c>
      <c r="T119">
        <v>0</v>
      </c>
      <c r="U119" s="479">
        <v>15</v>
      </c>
    </row>
    <row r="120" spans="1:21">
      <c r="A120" s="352" t="s">
        <v>10853</v>
      </c>
      <c r="B120" s="428" t="s">
        <v>10780</v>
      </c>
      <c r="C120" s="352" t="s">
        <v>9230</v>
      </c>
      <c r="D120" s="352">
        <v>1</v>
      </c>
      <c r="E120" s="352" t="s">
        <v>9231</v>
      </c>
      <c r="F120" s="352">
        <v>20261</v>
      </c>
      <c r="G120" s="352" t="s">
        <v>9325</v>
      </c>
      <c r="H120" s="352" t="s">
        <v>9443</v>
      </c>
      <c r="I120" s="352" t="s">
        <v>43</v>
      </c>
      <c r="J120" s="352" t="s">
        <v>9444</v>
      </c>
      <c r="K120" s="352" t="s">
        <v>9453</v>
      </c>
      <c r="L120" s="352" t="s">
        <v>9454</v>
      </c>
      <c r="M120" s="352" t="s">
        <v>9455</v>
      </c>
      <c r="N120" s="352" t="str">
        <f t="shared" si="1"/>
        <v>BMW IX1 xDrive30 xLine</v>
      </c>
      <c r="O120" s="480">
        <v>2</v>
      </c>
      <c r="P120" s="480" t="s">
        <v>9330</v>
      </c>
      <c r="Q120" s="352">
        <v>0</v>
      </c>
      <c r="R120" s="352" t="s">
        <v>9455</v>
      </c>
      <c r="S120" s="480">
        <v>7</v>
      </c>
      <c r="T120" s="352">
        <v>0</v>
      </c>
      <c r="U120" s="479">
        <v>15</v>
      </c>
    </row>
    <row r="121" spans="1:21">
      <c r="A121" s="352" t="s">
        <v>10854</v>
      </c>
      <c r="B121" s="428" t="s">
        <v>10780</v>
      </c>
      <c r="C121" s="352" t="s">
        <v>9230</v>
      </c>
      <c r="D121" s="352">
        <v>1</v>
      </c>
      <c r="E121" s="352" t="s">
        <v>9231</v>
      </c>
      <c r="F121" s="352">
        <v>20261</v>
      </c>
      <c r="G121" s="352" t="s">
        <v>9325</v>
      </c>
      <c r="H121" s="352" t="s">
        <v>9443</v>
      </c>
      <c r="I121" s="352" t="s">
        <v>43</v>
      </c>
      <c r="J121" s="352" t="s">
        <v>9444</v>
      </c>
      <c r="K121" s="352" t="s">
        <v>9453</v>
      </c>
      <c r="L121" s="352" t="s">
        <v>9456</v>
      </c>
      <c r="M121" s="352" t="s">
        <v>9457</v>
      </c>
      <c r="N121" s="352" t="str">
        <f t="shared" si="1"/>
        <v>BMW IX1 xDrive30 M Sport</v>
      </c>
      <c r="O121" s="480">
        <v>2</v>
      </c>
      <c r="P121" s="480" t="s">
        <v>9330</v>
      </c>
      <c r="Q121" s="352">
        <v>0</v>
      </c>
      <c r="R121" s="352" t="s">
        <v>9457</v>
      </c>
      <c r="S121" s="480">
        <v>7</v>
      </c>
      <c r="T121" s="352">
        <v>0</v>
      </c>
      <c r="U121" s="479">
        <v>15</v>
      </c>
    </row>
    <row r="122" spans="1:21">
      <c r="A122" s="352" t="s">
        <v>10858</v>
      </c>
      <c r="B122" s="428" t="s">
        <v>10780</v>
      </c>
      <c r="C122" s="352" t="s">
        <v>9230</v>
      </c>
      <c r="D122" s="352">
        <v>1</v>
      </c>
      <c r="E122" s="352" t="s">
        <v>9231</v>
      </c>
      <c r="F122" s="352">
        <v>20158</v>
      </c>
      <c r="G122" s="352" t="s">
        <v>9255</v>
      </c>
      <c r="H122" s="352" t="s">
        <v>9443</v>
      </c>
      <c r="I122" s="352" t="s">
        <v>43</v>
      </c>
      <c r="J122" s="352" t="s">
        <v>9458</v>
      </c>
      <c r="K122" s="352" t="s">
        <v>9459</v>
      </c>
      <c r="L122" s="352" t="s">
        <v>9460</v>
      </c>
      <c r="M122" s="352" t="s">
        <v>9461</v>
      </c>
      <c r="N122" s="352" t="str">
        <f t="shared" si="1"/>
        <v>BMW I4 M50</v>
      </c>
      <c r="O122" s="480">
        <v>6</v>
      </c>
      <c r="P122" s="480" t="s">
        <v>9312</v>
      </c>
      <c r="Q122" s="352">
        <v>0</v>
      </c>
      <c r="R122" s="352" t="s">
        <v>9461</v>
      </c>
      <c r="S122" s="480">
        <v>19</v>
      </c>
      <c r="T122" s="352">
        <v>0</v>
      </c>
      <c r="U122" s="479">
        <v>22</v>
      </c>
    </row>
    <row r="123" spans="1:21">
      <c r="A123" s="352" t="s">
        <v>10857</v>
      </c>
      <c r="B123" s="428" t="s">
        <v>10780</v>
      </c>
      <c r="C123" s="352" t="s">
        <v>9230</v>
      </c>
      <c r="D123" s="352">
        <v>1</v>
      </c>
      <c r="E123" s="352" t="s">
        <v>9231</v>
      </c>
      <c r="F123" s="352">
        <v>20158</v>
      </c>
      <c r="G123" s="352" t="s">
        <v>9255</v>
      </c>
      <c r="H123" s="352" t="s">
        <v>9443</v>
      </c>
      <c r="I123" s="352" t="s">
        <v>43</v>
      </c>
      <c r="J123" s="352" t="s">
        <v>9458</v>
      </c>
      <c r="K123" s="352" t="s">
        <v>9459</v>
      </c>
      <c r="L123" s="352" t="s">
        <v>9462</v>
      </c>
      <c r="M123" s="352" t="s">
        <v>9463</v>
      </c>
      <c r="N123" s="352" t="str">
        <f t="shared" si="1"/>
        <v>BMW I4 eDrive M Sport</v>
      </c>
      <c r="O123" s="480">
        <v>6</v>
      </c>
      <c r="P123" s="480" t="s">
        <v>9312</v>
      </c>
      <c r="Q123" s="352">
        <v>0</v>
      </c>
      <c r="R123" s="352" t="s">
        <v>9463</v>
      </c>
      <c r="S123" s="480">
        <v>19</v>
      </c>
      <c r="T123" s="352">
        <v>0</v>
      </c>
      <c r="U123" s="479">
        <v>22</v>
      </c>
    </row>
    <row r="124" spans="1:21" customFormat="1">
      <c r="A124" s="428"/>
      <c r="B124" s="428" t="s">
        <v>10780</v>
      </c>
      <c r="C124" t="s">
        <v>9230</v>
      </c>
      <c r="D124">
        <v>1</v>
      </c>
      <c r="E124" t="s">
        <v>9231</v>
      </c>
      <c r="F124">
        <v>20158</v>
      </c>
      <c r="G124" t="s">
        <v>9255</v>
      </c>
      <c r="H124" t="s">
        <v>9443</v>
      </c>
      <c r="I124" t="s">
        <v>43</v>
      </c>
      <c r="J124" t="s">
        <v>9458</v>
      </c>
      <c r="K124" t="s">
        <v>9459</v>
      </c>
      <c r="L124" t="s">
        <v>9464</v>
      </c>
      <c r="M124" t="s">
        <v>9465</v>
      </c>
      <c r="N124" t="str">
        <f t="shared" si="1"/>
        <v>BMW I4 eDrive 40 M Sport Pro</v>
      </c>
      <c r="O124" s="480">
        <v>6</v>
      </c>
      <c r="P124" s="480" t="s">
        <v>9312</v>
      </c>
      <c r="Q124">
        <v>0</v>
      </c>
      <c r="R124" t="s">
        <v>9465</v>
      </c>
      <c r="S124" s="480">
        <v>19</v>
      </c>
      <c r="T124">
        <v>0</v>
      </c>
      <c r="U124" s="479">
        <v>22</v>
      </c>
    </row>
    <row r="125" spans="1:21" customFormat="1">
      <c r="A125" s="428"/>
      <c r="B125" s="428" t="s">
        <v>10780</v>
      </c>
      <c r="C125" t="s">
        <v>9230</v>
      </c>
      <c r="D125">
        <v>1</v>
      </c>
      <c r="E125" t="s">
        <v>9231</v>
      </c>
      <c r="F125">
        <v>20158</v>
      </c>
      <c r="G125" t="s">
        <v>9255</v>
      </c>
      <c r="H125" t="s">
        <v>9443</v>
      </c>
      <c r="I125" t="s">
        <v>43</v>
      </c>
      <c r="J125" t="s">
        <v>9458</v>
      </c>
      <c r="K125" t="s">
        <v>9466</v>
      </c>
      <c r="L125" t="s">
        <v>9467</v>
      </c>
      <c r="M125" t="s">
        <v>9468</v>
      </c>
      <c r="N125" t="str">
        <f t="shared" si="1"/>
        <v>BMW i4 i4 eDrive 40 Gran Coupe M Sport</v>
      </c>
      <c r="O125" s="480">
        <v>6</v>
      </c>
      <c r="P125" s="480" t="s">
        <v>9312</v>
      </c>
      <c r="Q125">
        <v>0</v>
      </c>
      <c r="R125" t="s">
        <v>9468</v>
      </c>
      <c r="S125" s="480">
        <v>19</v>
      </c>
      <c r="T125">
        <v>0</v>
      </c>
      <c r="U125" s="479">
        <v>22</v>
      </c>
    </row>
    <row r="126" spans="1:21">
      <c r="A126" s="352" t="s">
        <v>10859</v>
      </c>
      <c r="B126" s="428" t="s">
        <v>10780</v>
      </c>
      <c r="C126" s="352" t="s">
        <v>9230</v>
      </c>
      <c r="D126" s="352">
        <v>1</v>
      </c>
      <c r="E126" s="352" t="s">
        <v>9231</v>
      </c>
      <c r="F126" s="352">
        <v>20159</v>
      </c>
      <c r="G126" s="352" t="s">
        <v>9279</v>
      </c>
      <c r="H126" s="352" t="s">
        <v>9443</v>
      </c>
      <c r="I126" s="352" t="s">
        <v>43</v>
      </c>
      <c r="J126" s="352" t="s">
        <v>9469</v>
      </c>
      <c r="K126" s="352" t="s">
        <v>9470</v>
      </c>
      <c r="L126" s="352" t="s">
        <v>9471</v>
      </c>
      <c r="M126" s="352" t="s">
        <v>9472</v>
      </c>
      <c r="N126" s="352" t="str">
        <f t="shared" si="1"/>
        <v>BMW i7 xDrive60</v>
      </c>
      <c r="O126" s="480">
        <v>4</v>
      </c>
      <c r="P126" s="480" t="s">
        <v>9259</v>
      </c>
      <c r="Q126" s="352">
        <v>0</v>
      </c>
      <c r="R126" s="352" t="s">
        <v>9472</v>
      </c>
      <c r="S126" s="480">
        <v>9</v>
      </c>
      <c r="T126" s="352">
        <v>0</v>
      </c>
      <c r="U126" s="479">
        <v>17</v>
      </c>
    </row>
    <row r="127" spans="1:21">
      <c r="A127" s="352" t="s">
        <v>10860</v>
      </c>
      <c r="B127" s="428" t="s">
        <v>10780</v>
      </c>
      <c r="C127" s="352" t="s">
        <v>9230</v>
      </c>
      <c r="D127" s="352">
        <v>1</v>
      </c>
      <c r="E127" s="352" t="s">
        <v>9231</v>
      </c>
      <c r="F127" s="352">
        <v>20159</v>
      </c>
      <c r="G127" s="352" t="s">
        <v>9279</v>
      </c>
      <c r="H127" s="352" t="s">
        <v>9443</v>
      </c>
      <c r="I127" s="352" t="s">
        <v>43</v>
      </c>
      <c r="J127" s="352" t="s">
        <v>9469</v>
      </c>
      <c r="K127" s="352" t="s">
        <v>9470</v>
      </c>
      <c r="L127" s="352" t="s">
        <v>9471</v>
      </c>
      <c r="M127" s="352" t="s">
        <v>9472</v>
      </c>
      <c r="N127" s="352" t="str">
        <f t="shared" si="1"/>
        <v>BMW i7 xDrive60</v>
      </c>
      <c r="O127" s="480">
        <v>4</v>
      </c>
      <c r="P127" s="480" t="s">
        <v>9259</v>
      </c>
      <c r="Q127" s="352">
        <v>0</v>
      </c>
      <c r="R127" s="352" t="s">
        <v>9472</v>
      </c>
      <c r="S127" s="480">
        <v>9</v>
      </c>
      <c r="T127" s="352">
        <v>0</v>
      </c>
      <c r="U127" s="479">
        <v>17</v>
      </c>
    </row>
    <row r="128" spans="1:21">
      <c r="A128" s="352" t="s">
        <v>11050</v>
      </c>
      <c r="B128" s="428" t="s">
        <v>10780</v>
      </c>
      <c r="C128" s="352" t="s">
        <v>9230</v>
      </c>
      <c r="D128" s="352">
        <v>1</v>
      </c>
      <c r="E128" s="352" t="s">
        <v>9231</v>
      </c>
      <c r="F128" s="352">
        <v>20159</v>
      </c>
      <c r="G128" s="352" t="s">
        <v>9279</v>
      </c>
      <c r="H128" s="352" t="s">
        <v>9443</v>
      </c>
      <c r="I128" s="352" t="s">
        <v>43</v>
      </c>
      <c r="J128" s="352" t="s">
        <v>9469</v>
      </c>
      <c r="K128" s="352" t="s">
        <v>9470</v>
      </c>
      <c r="L128" s="352" t="s">
        <v>11048</v>
      </c>
      <c r="M128" s="352" t="s">
        <v>11049</v>
      </c>
      <c r="N128" s="352" t="str">
        <f t="shared" si="1"/>
        <v>BMW i7 eDrive 50 M Sport</v>
      </c>
      <c r="O128" s="480">
        <v>4</v>
      </c>
      <c r="P128" s="480" t="s">
        <v>9259</v>
      </c>
      <c r="S128" s="480">
        <v>9</v>
      </c>
      <c r="T128" s="352">
        <v>0</v>
      </c>
      <c r="U128" s="479">
        <v>17</v>
      </c>
    </row>
    <row r="129" spans="1:21">
      <c r="A129" s="352" t="s">
        <v>10813</v>
      </c>
      <c r="B129" s="428" t="s">
        <v>10780</v>
      </c>
      <c r="C129" s="352" t="s">
        <v>9230</v>
      </c>
      <c r="D129" s="352">
        <v>1</v>
      </c>
      <c r="E129" s="352" t="s">
        <v>9231</v>
      </c>
      <c r="F129" s="352">
        <v>20159</v>
      </c>
      <c r="G129" s="352" t="s">
        <v>9279</v>
      </c>
      <c r="H129" s="352" t="s">
        <v>9443</v>
      </c>
      <c r="I129" s="352" t="s">
        <v>43</v>
      </c>
      <c r="J129" s="352" t="s">
        <v>9473</v>
      </c>
      <c r="K129" s="352" t="s">
        <v>9474</v>
      </c>
      <c r="L129" s="352" t="s">
        <v>9475</v>
      </c>
      <c r="M129" s="352" t="s">
        <v>1721</v>
      </c>
      <c r="N129" s="352" t="str">
        <f t="shared" si="1"/>
        <v>BMW NEW M M2 Coupe</v>
      </c>
      <c r="O129" s="480">
        <v>7</v>
      </c>
      <c r="P129" s="480" t="s">
        <v>9239</v>
      </c>
      <c r="Q129" s="352">
        <v>0</v>
      </c>
      <c r="R129" s="352" t="s">
        <v>1721</v>
      </c>
      <c r="S129" s="480">
        <v>18</v>
      </c>
      <c r="T129" s="352">
        <v>0</v>
      </c>
      <c r="U129" s="479">
        <v>21</v>
      </c>
    </row>
    <row r="130" spans="1:21">
      <c r="A130" s="352" t="s">
        <v>270</v>
      </c>
      <c r="B130" s="428" t="s">
        <v>10780</v>
      </c>
      <c r="C130" s="352" t="s">
        <v>9230</v>
      </c>
      <c r="D130" s="352">
        <v>1</v>
      </c>
      <c r="E130" s="352" t="s">
        <v>9231</v>
      </c>
      <c r="F130" s="352">
        <v>20159</v>
      </c>
      <c r="G130" s="352" t="s">
        <v>9279</v>
      </c>
      <c r="H130" s="352" t="s">
        <v>9443</v>
      </c>
      <c r="I130" s="352" t="s">
        <v>43</v>
      </c>
      <c r="J130" s="352" t="s">
        <v>9473</v>
      </c>
      <c r="K130" s="352" t="s">
        <v>9474</v>
      </c>
      <c r="L130" s="352" t="s">
        <v>9476</v>
      </c>
      <c r="M130" s="352" t="s">
        <v>1744</v>
      </c>
      <c r="N130" s="352" t="str">
        <f t="shared" si="1"/>
        <v>BMW NEW M M5</v>
      </c>
      <c r="O130" s="480">
        <v>7</v>
      </c>
      <c r="P130" s="480" t="s">
        <v>9239</v>
      </c>
      <c r="Q130" s="352">
        <v>0</v>
      </c>
      <c r="R130" s="352" t="s">
        <v>1744</v>
      </c>
      <c r="S130" s="480">
        <v>19</v>
      </c>
      <c r="T130" s="352">
        <v>0</v>
      </c>
      <c r="U130" s="479">
        <v>22</v>
      </c>
    </row>
    <row r="131" spans="1:21">
      <c r="A131" s="352" t="s">
        <v>2404</v>
      </c>
      <c r="B131" s="428" t="s">
        <v>10780</v>
      </c>
      <c r="C131" s="352" t="s">
        <v>9230</v>
      </c>
      <c r="D131" s="352">
        <v>1</v>
      </c>
      <c r="E131" s="352" t="s">
        <v>9231</v>
      </c>
      <c r="F131" s="352">
        <v>20159</v>
      </c>
      <c r="G131" s="352" t="s">
        <v>9279</v>
      </c>
      <c r="H131" s="352" t="s">
        <v>9443</v>
      </c>
      <c r="I131" s="352" t="s">
        <v>43</v>
      </c>
      <c r="J131" s="352" t="s">
        <v>9473</v>
      </c>
      <c r="K131" s="352" t="s">
        <v>9474</v>
      </c>
      <c r="L131" s="352" t="s">
        <v>9477</v>
      </c>
      <c r="M131" s="352" t="s">
        <v>9478</v>
      </c>
      <c r="N131" s="352" t="str">
        <f t="shared" si="1"/>
        <v>BMW NEW M M3 Sedan Competiton</v>
      </c>
      <c r="O131" s="480">
        <v>7</v>
      </c>
      <c r="P131" s="480" t="s">
        <v>9239</v>
      </c>
      <c r="Q131" s="352">
        <v>0</v>
      </c>
      <c r="R131" s="352" t="s">
        <v>9478</v>
      </c>
      <c r="S131" s="480">
        <v>18</v>
      </c>
      <c r="T131" s="352">
        <v>0</v>
      </c>
      <c r="U131" s="479">
        <v>21</v>
      </c>
    </row>
    <row r="132" spans="1:21">
      <c r="A132" s="428" t="s">
        <v>1740</v>
      </c>
      <c r="B132" s="428" t="s">
        <v>10780</v>
      </c>
      <c r="C132" s="352" t="s">
        <v>9230</v>
      </c>
      <c r="D132" s="352">
        <v>1</v>
      </c>
      <c r="E132" s="352" t="s">
        <v>9231</v>
      </c>
      <c r="F132" s="352">
        <v>20159</v>
      </c>
      <c r="G132" s="352" t="s">
        <v>9279</v>
      </c>
      <c r="H132" s="352" t="s">
        <v>9443</v>
      </c>
      <c r="I132" s="352" t="s">
        <v>43</v>
      </c>
      <c r="J132" s="352" t="s">
        <v>9473</v>
      </c>
      <c r="K132" s="352" t="s">
        <v>9474</v>
      </c>
      <c r="L132" s="352" t="s">
        <v>9479</v>
      </c>
      <c r="M132" s="352" t="s">
        <v>1740</v>
      </c>
      <c r="N132" s="352" t="str">
        <f t="shared" ref="N132:N197" si="2">I132&amp;" "&amp;K132&amp;" "&amp;M132</f>
        <v>BMW NEW M M4 Coupe Competition</v>
      </c>
      <c r="O132" s="480">
        <v>7</v>
      </c>
      <c r="P132" s="480" t="s">
        <v>9239</v>
      </c>
      <c r="Q132" s="352">
        <v>0</v>
      </c>
      <c r="R132" s="352" t="s">
        <v>1740</v>
      </c>
      <c r="S132" s="480">
        <v>18</v>
      </c>
      <c r="T132" s="352">
        <v>0</v>
      </c>
      <c r="U132" s="479">
        <v>21</v>
      </c>
    </row>
    <row r="133" spans="1:21">
      <c r="A133" s="352" t="s">
        <v>10814</v>
      </c>
      <c r="B133" s="428" t="s">
        <v>10780</v>
      </c>
      <c r="C133" s="352" t="s">
        <v>9230</v>
      </c>
      <c r="D133" s="352">
        <v>1</v>
      </c>
      <c r="E133" s="352" t="s">
        <v>9231</v>
      </c>
      <c r="F133" s="352">
        <v>20159</v>
      </c>
      <c r="G133" s="352" t="s">
        <v>9279</v>
      </c>
      <c r="H133" s="352" t="s">
        <v>9443</v>
      </c>
      <c r="I133" s="352" t="s">
        <v>43</v>
      </c>
      <c r="J133" s="352" t="s">
        <v>9473</v>
      </c>
      <c r="K133" s="352" t="s">
        <v>9474</v>
      </c>
      <c r="L133" s="352" t="s">
        <v>9480</v>
      </c>
      <c r="M133" s="352" t="s">
        <v>9481</v>
      </c>
      <c r="N133" s="352" t="str">
        <f t="shared" si="2"/>
        <v>BMW NEW M M4 Convertible Competiton LCI</v>
      </c>
      <c r="O133" s="480">
        <v>7</v>
      </c>
      <c r="P133" s="480" t="s">
        <v>9239</v>
      </c>
      <c r="Q133" s="352">
        <v>0</v>
      </c>
      <c r="R133" s="352" t="s">
        <v>9481</v>
      </c>
      <c r="S133" s="480">
        <v>18</v>
      </c>
      <c r="T133" s="352">
        <v>0</v>
      </c>
      <c r="U133" s="479">
        <v>21</v>
      </c>
    </row>
    <row r="134" spans="1:21">
      <c r="A134" s="428" t="s">
        <v>9483</v>
      </c>
      <c r="B134" s="428" t="s">
        <v>10780</v>
      </c>
      <c r="C134" s="352" t="s">
        <v>9230</v>
      </c>
      <c r="D134" s="352">
        <v>1</v>
      </c>
      <c r="E134" s="352" t="s">
        <v>9231</v>
      </c>
      <c r="F134" s="352">
        <v>20159</v>
      </c>
      <c r="G134" s="352" t="s">
        <v>9279</v>
      </c>
      <c r="H134" s="352" t="s">
        <v>9443</v>
      </c>
      <c r="I134" s="352" t="s">
        <v>43</v>
      </c>
      <c r="J134" s="352" t="s">
        <v>9473</v>
      </c>
      <c r="K134" s="352" t="s">
        <v>9474</v>
      </c>
      <c r="L134" s="352" t="s">
        <v>9482</v>
      </c>
      <c r="M134" s="352" t="s">
        <v>9483</v>
      </c>
      <c r="N134" s="352" t="str">
        <f t="shared" si="2"/>
        <v>BMW NEW M M340i</v>
      </c>
      <c r="O134" s="480">
        <v>7</v>
      </c>
      <c r="P134" s="480" t="s">
        <v>9239</v>
      </c>
      <c r="Q134" s="352">
        <v>0</v>
      </c>
      <c r="R134" s="352" t="s">
        <v>9483</v>
      </c>
      <c r="S134" s="480">
        <v>10</v>
      </c>
      <c r="T134" s="352">
        <v>0</v>
      </c>
      <c r="U134" s="479">
        <v>18</v>
      </c>
    </row>
    <row r="135" spans="1:21">
      <c r="A135" s="352" t="s">
        <v>10815</v>
      </c>
      <c r="B135" s="428" t="s">
        <v>10779</v>
      </c>
      <c r="C135" s="352" t="s">
        <v>9230</v>
      </c>
      <c r="D135" s="352">
        <v>1</v>
      </c>
      <c r="E135" s="352" t="s">
        <v>9231</v>
      </c>
      <c r="F135" s="352">
        <v>20159</v>
      </c>
      <c r="G135" s="352" t="s">
        <v>9279</v>
      </c>
      <c r="H135" s="352" t="s">
        <v>9443</v>
      </c>
      <c r="I135" s="352" t="s">
        <v>43</v>
      </c>
      <c r="J135" s="352" t="s">
        <v>9473</v>
      </c>
      <c r="K135" s="352" t="s">
        <v>9474</v>
      </c>
      <c r="L135" s="352" t="s">
        <v>9476</v>
      </c>
      <c r="M135" s="352" t="s">
        <v>1744</v>
      </c>
      <c r="N135" s="352" t="str">
        <f t="shared" si="2"/>
        <v>BMW NEW M M5</v>
      </c>
      <c r="O135" s="480">
        <v>7</v>
      </c>
      <c r="P135" s="480" t="s">
        <v>9239</v>
      </c>
      <c r="Q135" s="352">
        <v>0</v>
      </c>
      <c r="R135" s="352" t="s">
        <v>1744</v>
      </c>
      <c r="S135" s="480">
        <v>19</v>
      </c>
      <c r="T135" s="352">
        <v>0</v>
      </c>
      <c r="U135" s="479">
        <v>22</v>
      </c>
    </row>
    <row r="136" spans="1:21">
      <c r="A136" s="352" t="s">
        <v>10816</v>
      </c>
      <c r="B136" s="428" t="s">
        <v>10779</v>
      </c>
      <c r="C136" s="352" t="s">
        <v>9230</v>
      </c>
      <c r="D136" s="352">
        <v>1</v>
      </c>
      <c r="E136" s="352" t="s">
        <v>9231</v>
      </c>
      <c r="F136" s="352">
        <v>20159</v>
      </c>
      <c r="G136" s="352" t="s">
        <v>9279</v>
      </c>
      <c r="H136" s="352" t="s">
        <v>9443</v>
      </c>
      <c r="I136" s="352" t="s">
        <v>43</v>
      </c>
      <c r="J136" s="352" t="s">
        <v>9473</v>
      </c>
      <c r="K136" s="352" t="s">
        <v>9474</v>
      </c>
      <c r="L136" s="352" t="s">
        <v>9484</v>
      </c>
      <c r="M136" s="352" t="s">
        <v>9485</v>
      </c>
      <c r="N136" s="352" t="str">
        <f t="shared" si="2"/>
        <v>BMW NEW M M8 Gran Coupe Competition</v>
      </c>
      <c r="O136" s="480">
        <v>7</v>
      </c>
      <c r="P136" s="480" t="s">
        <v>9239</v>
      </c>
      <c r="Q136" s="352">
        <v>0</v>
      </c>
      <c r="R136" s="352" t="s">
        <v>9485</v>
      </c>
      <c r="S136" s="480">
        <v>19</v>
      </c>
      <c r="T136" s="352">
        <v>0</v>
      </c>
      <c r="U136" s="479">
        <v>22</v>
      </c>
    </row>
    <row r="137" spans="1:21">
      <c r="A137" s="428" t="s">
        <v>9485</v>
      </c>
      <c r="B137" s="428" t="s">
        <v>10780</v>
      </c>
      <c r="C137" s="352" t="s">
        <v>9230</v>
      </c>
      <c r="D137" s="352">
        <v>1</v>
      </c>
      <c r="E137" s="352" t="s">
        <v>9231</v>
      </c>
      <c r="F137" s="352">
        <v>20159</v>
      </c>
      <c r="G137" s="352" t="s">
        <v>9279</v>
      </c>
      <c r="H137" s="352" t="s">
        <v>9443</v>
      </c>
      <c r="I137" s="352" t="s">
        <v>43</v>
      </c>
      <c r="J137" s="352" t="s">
        <v>9473</v>
      </c>
      <c r="K137" s="352" t="s">
        <v>9474</v>
      </c>
      <c r="L137" s="352" t="s">
        <v>9484</v>
      </c>
      <c r="M137" s="352" t="s">
        <v>9485</v>
      </c>
      <c r="N137" s="352" t="str">
        <f t="shared" si="2"/>
        <v>BMW NEW M M8 Gran Coupe Competition</v>
      </c>
      <c r="O137" s="480">
        <v>7</v>
      </c>
      <c r="P137" s="480" t="s">
        <v>9239</v>
      </c>
      <c r="Q137" s="352">
        <v>0</v>
      </c>
      <c r="R137" s="352" t="s">
        <v>9485</v>
      </c>
      <c r="S137" s="480">
        <v>19</v>
      </c>
      <c r="T137" s="352">
        <v>0</v>
      </c>
      <c r="U137" s="479">
        <v>22</v>
      </c>
    </row>
    <row r="138" spans="1:21">
      <c r="A138" s="428" t="s">
        <v>2435</v>
      </c>
      <c r="B138" s="428" t="s">
        <v>10780</v>
      </c>
      <c r="C138" s="352" t="s">
        <v>9230</v>
      </c>
      <c r="D138" s="352">
        <v>1</v>
      </c>
      <c r="E138" s="352" t="s">
        <v>9231</v>
      </c>
      <c r="F138" s="352">
        <v>20159</v>
      </c>
      <c r="G138" s="352" t="s">
        <v>9279</v>
      </c>
      <c r="H138" s="352" t="s">
        <v>9443</v>
      </c>
      <c r="I138" s="352" t="s">
        <v>43</v>
      </c>
      <c r="J138" s="352" t="s">
        <v>9473</v>
      </c>
      <c r="K138" s="352" t="s">
        <v>9474</v>
      </c>
      <c r="L138" s="352" t="s">
        <v>9486</v>
      </c>
      <c r="M138" s="352" t="s">
        <v>2435</v>
      </c>
      <c r="N138" s="352" t="str">
        <f t="shared" si="2"/>
        <v>BMW NEW M M550i xDrive</v>
      </c>
      <c r="O138" s="480">
        <v>7</v>
      </c>
      <c r="P138" s="480" t="s">
        <v>9239</v>
      </c>
      <c r="Q138" s="352">
        <v>0</v>
      </c>
      <c r="R138" s="352" t="s">
        <v>2435</v>
      </c>
      <c r="S138" s="480">
        <v>11</v>
      </c>
      <c r="T138" s="352">
        <v>0</v>
      </c>
      <c r="U138" s="479">
        <v>19</v>
      </c>
    </row>
    <row r="139" spans="1:21">
      <c r="A139" s="428" t="s">
        <v>9488</v>
      </c>
      <c r="B139" s="428" t="s">
        <v>10780</v>
      </c>
      <c r="C139" s="352" t="s">
        <v>9230</v>
      </c>
      <c r="D139" s="352">
        <v>1</v>
      </c>
      <c r="E139" s="352" t="s">
        <v>9231</v>
      </c>
      <c r="F139" s="352">
        <v>20159</v>
      </c>
      <c r="G139" s="352" t="s">
        <v>9279</v>
      </c>
      <c r="H139" s="352" t="s">
        <v>9443</v>
      </c>
      <c r="I139" s="352" t="s">
        <v>43</v>
      </c>
      <c r="J139" s="352" t="s">
        <v>9473</v>
      </c>
      <c r="K139" s="352" t="s">
        <v>9474</v>
      </c>
      <c r="L139" s="352" t="s">
        <v>9487</v>
      </c>
      <c r="M139" s="352" t="s">
        <v>9488</v>
      </c>
      <c r="N139" s="352" t="str">
        <f t="shared" si="2"/>
        <v>BMW NEW M M440i xDrive Coupe</v>
      </c>
      <c r="O139" s="480">
        <v>7</v>
      </c>
      <c r="P139" s="480" t="s">
        <v>9239</v>
      </c>
      <c r="Q139" s="352">
        <v>0</v>
      </c>
      <c r="R139" s="352" t="s">
        <v>9488</v>
      </c>
      <c r="S139" s="480">
        <v>11</v>
      </c>
      <c r="T139" s="352">
        <v>0</v>
      </c>
      <c r="U139" s="479">
        <v>19</v>
      </c>
    </row>
    <row r="140" spans="1:21">
      <c r="A140" s="428" t="s">
        <v>9490</v>
      </c>
      <c r="B140" s="428" t="s">
        <v>10780</v>
      </c>
      <c r="C140" s="352" t="s">
        <v>9230</v>
      </c>
      <c r="D140" s="352">
        <v>1</v>
      </c>
      <c r="E140" s="352" t="s">
        <v>9231</v>
      </c>
      <c r="F140" s="352">
        <v>20158</v>
      </c>
      <c r="G140" s="352" t="s">
        <v>9255</v>
      </c>
      <c r="H140" s="352" t="s">
        <v>9443</v>
      </c>
      <c r="I140" s="352" t="s">
        <v>43</v>
      </c>
      <c r="J140" s="352" t="s">
        <v>9473</v>
      </c>
      <c r="K140" s="352" t="s">
        <v>9474</v>
      </c>
      <c r="L140" s="352" t="s">
        <v>9489</v>
      </c>
      <c r="M140" s="352" t="s">
        <v>9490</v>
      </c>
      <c r="N140" s="352" t="str">
        <f t="shared" si="2"/>
        <v>BMW NEW M M135i xDrive</v>
      </c>
      <c r="O140" s="480">
        <v>5</v>
      </c>
      <c r="P140" s="480" t="s">
        <v>9254</v>
      </c>
      <c r="Q140" s="352">
        <v>0</v>
      </c>
      <c r="R140" s="352" t="s">
        <v>9490</v>
      </c>
      <c r="S140" s="480">
        <v>11</v>
      </c>
      <c r="T140" s="352">
        <v>0</v>
      </c>
      <c r="U140" s="479">
        <v>19</v>
      </c>
    </row>
    <row r="141" spans="1:21">
      <c r="A141" s="428" t="s">
        <v>9492</v>
      </c>
      <c r="B141" s="428" t="s">
        <v>10780</v>
      </c>
      <c r="C141" s="352" t="s">
        <v>9230</v>
      </c>
      <c r="D141" s="352">
        <v>1</v>
      </c>
      <c r="E141" s="352" t="s">
        <v>9231</v>
      </c>
      <c r="F141" s="352">
        <v>20159</v>
      </c>
      <c r="G141" s="352" t="s">
        <v>9279</v>
      </c>
      <c r="H141" s="352" t="s">
        <v>9443</v>
      </c>
      <c r="I141" s="352" t="s">
        <v>43</v>
      </c>
      <c r="J141" s="352" t="s">
        <v>9473</v>
      </c>
      <c r="K141" s="352" t="s">
        <v>9474</v>
      </c>
      <c r="L141" s="352" t="s">
        <v>9491</v>
      </c>
      <c r="M141" s="352" t="s">
        <v>9492</v>
      </c>
      <c r="N141" s="352" t="str">
        <f t="shared" si="2"/>
        <v>BMW NEW M M440i xDrive Convertible</v>
      </c>
      <c r="O141" s="480">
        <v>6</v>
      </c>
      <c r="P141" s="480" t="s">
        <v>9312</v>
      </c>
      <c r="Q141" s="352">
        <v>0</v>
      </c>
      <c r="R141" s="352" t="s">
        <v>9492</v>
      </c>
      <c r="S141" s="480">
        <v>11</v>
      </c>
      <c r="T141" s="352">
        <v>0</v>
      </c>
      <c r="U141" s="479">
        <v>19</v>
      </c>
    </row>
    <row r="142" spans="1:21" customFormat="1">
      <c r="A142" s="428"/>
      <c r="B142" s="428" t="s">
        <v>10780</v>
      </c>
      <c r="C142" t="s">
        <v>9230</v>
      </c>
      <c r="D142">
        <v>1</v>
      </c>
      <c r="E142" t="s">
        <v>9231</v>
      </c>
      <c r="F142">
        <v>20159</v>
      </c>
      <c r="G142" t="s">
        <v>9279</v>
      </c>
      <c r="H142" t="s">
        <v>9443</v>
      </c>
      <c r="I142" t="s">
        <v>43</v>
      </c>
      <c r="J142" t="s">
        <v>9473</v>
      </c>
      <c r="K142" t="s">
        <v>9474</v>
      </c>
      <c r="L142" t="s">
        <v>9493</v>
      </c>
      <c r="M142" t="s">
        <v>9494</v>
      </c>
      <c r="N142" t="str">
        <f t="shared" si="2"/>
        <v>BMW NEW M M4 Competition M xDrive Coupe</v>
      </c>
      <c r="O142" s="480">
        <v>7</v>
      </c>
      <c r="P142" s="480" t="s">
        <v>9239</v>
      </c>
      <c r="Q142">
        <v>0</v>
      </c>
      <c r="R142" t="s">
        <v>9494</v>
      </c>
      <c r="S142" s="480">
        <v>18</v>
      </c>
      <c r="T142">
        <v>0</v>
      </c>
      <c r="U142" s="479">
        <v>21</v>
      </c>
    </row>
    <row r="143" spans="1:21">
      <c r="A143" s="352" t="s">
        <v>257</v>
      </c>
      <c r="B143" s="428" t="s">
        <v>10779</v>
      </c>
      <c r="C143" s="352" t="s">
        <v>9230</v>
      </c>
      <c r="D143" s="352">
        <v>1</v>
      </c>
      <c r="E143" s="352" t="s">
        <v>9231</v>
      </c>
      <c r="F143" s="352">
        <v>20157</v>
      </c>
      <c r="G143" s="352" t="s">
        <v>9250</v>
      </c>
      <c r="H143" s="352" t="s">
        <v>9443</v>
      </c>
      <c r="I143" s="352" t="s">
        <v>43</v>
      </c>
      <c r="J143" s="352" t="s">
        <v>9623</v>
      </c>
      <c r="K143" s="352" t="s">
        <v>9624</v>
      </c>
      <c r="L143" s="352" t="s">
        <v>10899</v>
      </c>
      <c r="M143" s="352" t="s">
        <v>10900</v>
      </c>
      <c r="N143" s="352" t="str">
        <f t="shared" si="2"/>
        <v>BMW 3SERIES 330i M Sport Package</v>
      </c>
      <c r="O143" s="480">
        <v>4</v>
      </c>
      <c r="P143" s="480" t="s">
        <v>11009</v>
      </c>
      <c r="Q143" s="352" t="e">
        <v>#N/A</v>
      </c>
      <c r="R143" s="352" t="e">
        <v>#N/A</v>
      </c>
      <c r="S143" s="480">
        <v>5</v>
      </c>
      <c r="T143" s="352">
        <v>0</v>
      </c>
      <c r="U143" s="479">
        <v>13</v>
      </c>
    </row>
    <row r="144" spans="1:21">
      <c r="A144" s="352" t="s">
        <v>256</v>
      </c>
      <c r="B144" s="428" t="s">
        <v>10779</v>
      </c>
      <c r="C144" s="352" t="s">
        <v>9230</v>
      </c>
      <c r="D144" s="352">
        <v>1</v>
      </c>
      <c r="E144" s="352" t="s">
        <v>9231</v>
      </c>
      <c r="F144" s="352">
        <v>20157</v>
      </c>
      <c r="G144" s="352" t="s">
        <v>9250</v>
      </c>
      <c r="H144" s="352" t="s">
        <v>9443</v>
      </c>
      <c r="I144" s="352" t="s">
        <v>43</v>
      </c>
      <c r="J144" s="352" t="s">
        <v>9623</v>
      </c>
      <c r="K144" s="352" t="s">
        <v>9624</v>
      </c>
      <c r="L144" s="352" t="s">
        <v>10897</v>
      </c>
      <c r="M144" s="352" t="s">
        <v>10898</v>
      </c>
      <c r="N144" s="352" t="str">
        <f t="shared" si="2"/>
        <v>BMW 3SERIES 330i xDrive Luxury Line</v>
      </c>
      <c r="O144" s="480">
        <v>4</v>
      </c>
      <c r="P144" s="480" t="s">
        <v>11009</v>
      </c>
      <c r="Q144" s="352" t="e">
        <v>#N/A</v>
      </c>
      <c r="R144" s="352" t="e">
        <v>#N/A</v>
      </c>
      <c r="S144" s="480">
        <v>5</v>
      </c>
      <c r="T144" s="352">
        <v>0</v>
      </c>
      <c r="U144" s="479">
        <v>13</v>
      </c>
    </row>
    <row r="145" spans="1:21">
      <c r="A145" s="428" t="s">
        <v>9496</v>
      </c>
      <c r="B145" s="428" t="s">
        <v>10780</v>
      </c>
      <c r="C145" s="352" t="s">
        <v>9230</v>
      </c>
      <c r="D145" s="352">
        <v>1</v>
      </c>
      <c r="E145" s="352" t="s">
        <v>9231</v>
      </c>
      <c r="F145" s="352">
        <v>20261</v>
      </c>
      <c r="G145" s="352" t="s">
        <v>9325</v>
      </c>
      <c r="H145" s="352" t="s">
        <v>9443</v>
      </c>
      <c r="I145" s="352" t="s">
        <v>43</v>
      </c>
      <c r="J145" s="352" t="s">
        <v>9495</v>
      </c>
      <c r="K145" s="352" t="s">
        <v>9496</v>
      </c>
      <c r="L145" s="352" t="s">
        <v>9497</v>
      </c>
      <c r="M145" s="352" t="s">
        <v>9496</v>
      </c>
      <c r="N145" s="352" t="str">
        <f t="shared" si="2"/>
        <v>BMW XM XM</v>
      </c>
      <c r="O145" s="480">
        <v>7</v>
      </c>
      <c r="P145" s="480" t="s">
        <v>9239</v>
      </c>
      <c r="Q145" s="352">
        <v>0</v>
      </c>
      <c r="R145" s="352" t="s">
        <v>9496</v>
      </c>
      <c r="S145" s="480">
        <v>11</v>
      </c>
      <c r="T145" s="352">
        <v>0</v>
      </c>
      <c r="U145" s="479">
        <v>19</v>
      </c>
    </row>
    <row r="146" spans="1:21">
      <c r="A146" s="352" t="s">
        <v>258</v>
      </c>
      <c r="B146" s="428" t="s">
        <v>10779</v>
      </c>
      <c r="C146" s="352" t="s">
        <v>9230</v>
      </c>
      <c r="D146" s="352">
        <v>1</v>
      </c>
      <c r="E146" s="352" t="s">
        <v>9231</v>
      </c>
      <c r="F146" s="352">
        <v>20157</v>
      </c>
      <c r="G146" s="352" t="s">
        <v>9250</v>
      </c>
      <c r="H146" s="352" t="s">
        <v>9443</v>
      </c>
      <c r="I146" s="352" t="s">
        <v>43</v>
      </c>
      <c r="J146" s="352" t="s">
        <v>9623</v>
      </c>
      <c r="K146" s="352" t="s">
        <v>9624</v>
      </c>
      <c r="L146" s="352" t="s">
        <v>10899</v>
      </c>
      <c r="M146" s="352" t="s">
        <v>10900</v>
      </c>
      <c r="N146" s="352" t="str">
        <f t="shared" si="2"/>
        <v>BMW 3SERIES 330i M Sport Package</v>
      </c>
      <c r="O146" s="480">
        <v>4</v>
      </c>
      <c r="P146" s="480" t="s">
        <v>11009</v>
      </c>
      <c r="Q146" s="352" t="e">
        <v>#N/A</v>
      </c>
      <c r="R146" s="352" t="e">
        <v>#N/A</v>
      </c>
      <c r="S146" s="480">
        <v>5</v>
      </c>
      <c r="T146" s="352">
        <v>0</v>
      </c>
      <c r="U146" s="479">
        <v>13</v>
      </c>
    </row>
    <row r="147" spans="1:21">
      <c r="A147" s="352" t="s">
        <v>10811</v>
      </c>
      <c r="B147" s="428" t="s">
        <v>10779</v>
      </c>
      <c r="C147" s="352" t="s">
        <v>9230</v>
      </c>
      <c r="D147" s="352">
        <v>1</v>
      </c>
      <c r="E147" s="352" t="s">
        <v>9231</v>
      </c>
      <c r="F147" s="352">
        <v>20159</v>
      </c>
      <c r="G147" s="352" t="s">
        <v>9279</v>
      </c>
      <c r="H147" s="352" t="s">
        <v>9443</v>
      </c>
      <c r="I147" s="352" t="s">
        <v>43</v>
      </c>
      <c r="J147" s="352" t="s">
        <v>9716</v>
      </c>
      <c r="K147" s="352" t="s">
        <v>9717</v>
      </c>
      <c r="L147" s="352" t="s">
        <v>10901</v>
      </c>
      <c r="M147" s="352" t="s">
        <v>10902</v>
      </c>
      <c r="N147" s="352" t="str">
        <f t="shared" si="2"/>
        <v>BMW 7SERIES 750e xDrive DPE Executive Package</v>
      </c>
      <c r="O147" s="480">
        <v>4</v>
      </c>
      <c r="P147" s="480" t="s">
        <v>11009</v>
      </c>
      <c r="Q147" s="352" t="e">
        <v>#N/A</v>
      </c>
      <c r="R147" s="352" t="e">
        <v>#N/A</v>
      </c>
      <c r="S147" s="480">
        <v>9</v>
      </c>
      <c r="T147" s="352">
        <v>0</v>
      </c>
      <c r="U147" s="479">
        <v>17</v>
      </c>
    </row>
    <row r="148" spans="1:21">
      <c r="A148" s="352" t="s">
        <v>10820</v>
      </c>
      <c r="B148" s="428" t="s">
        <v>10780</v>
      </c>
      <c r="C148" s="352" t="s">
        <v>9230</v>
      </c>
      <c r="D148" s="352">
        <v>1</v>
      </c>
      <c r="E148" s="352" t="s">
        <v>9231</v>
      </c>
      <c r="F148" s="352">
        <v>20261</v>
      </c>
      <c r="G148" s="352" t="s">
        <v>9325</v>
      </c>
      <c r="H148" s="352" t="s">
        <v>9443</v>
      </c>
      <c r="I148" s="352" t="s">
        <v>43</v>
      </c>
      <c r="J148" s="352" t="s">
        <v>9498</v>
      </c>
      <c r="K148" s="352" t="s">
        <v>2619</v>
      </c>
      <c r="L148" s="352" t="s">
        <v>9499</v>
      </c>
      <c r="M148" s="352" t="s">
        <v>9500</v>
      </c>
      <c r="N148" s="352" t="str">
        <f t="shared" si="2"/>
        <v>BMW X1 xDrive 20i M Sport</v>
      </c>
      <c r="O148" s="480">
        <v>2</v>
      </c>
      <c r="P148" s="480" t="s">
        <v>9330</v>
      </c>
      <c r="Q148" s="352">
        <v>0</v>
      </c>
      <c r="R148" s="352" t="s">
        <v>9500</v>
      </c>
      <c r="S148" s="480">
        <v>5</v>
      </c>
      <c r="T148" s="352">
        <v>0</v>
      </c>
      <c r="U148" s="479">
        <v>13</v>
      </c>
    </row>
    <row r="149" spans="1:21">
      <c r="A149" s="352" t="s">
        <v>10819</v>
      </c>
      <c r="B149" s="428" t="s">
        <v>10780</v>
      </c>
      <c r="C149" s="352" t="s">
        <v>9230</v>
      </c>
      <c r="D149" s="352">
        <v>1</v>
      </c>
      <c r="E149" s="352" t="s">
        <v>9231</v>
      </c>
      <c r="F149" s="352">
        <v>20261</v>
      </c>
      <c r="G149" s="352" t="s">
        <v>9325</v>
      </c>
      <c r="H149" s="352" t="s">
        <v>9443</v>
      </c>
      <c r="I149" s="352" t="s">
        <v>43</v>
      </c>
      <c r="J149" s="352" t="s">
        <v>9498</v>
      </c>
      <c r="K149" s="352" t="s">
        <v>2619</v>
      </c>
      <c r="L149" s="352" t="s">
        <v>9501</v>
      </c>
      <c r="M149" s="352" t="s">
        <v>9502</v>
      </c>
      <c r="N149" s="352" t="str">
        <f t="shared" si="2"/>
        <v>BMW X1 xDrive 20i xLine</v>
      </c>
      <c r="O149" s="480">
        <v>2</v>
      </c>
      <c r="P149" s="480" t="s">
        <v>9330</v>
      </c>
      <c r="Q149" s="352">
        <v>0</v>
      </c>
      <c r="R149" s="352" t="s">
        <v>9502</v>
      </c>
      <c r="S149" s="480">
        <v>5</v>
      </c>
      <c r="T149" s="352">
        <v>0</v>
      </c>
      <c r="U149" s="479">
        <v>13</v>
      </c>
    </row>
    <row r="150" spans="1:21" customFormat="1">
      <c r="A150" s="428"/>
      <c r="B150" s="428" t="s">
        <v>10780</v>
      </c>
      <c r="C150" t="s">
        <v>9230</v>
      </c>
      <c r="D150">
        <v>1</v>
      </c>
      <c r="E150" t="s">
        <v>9231</v>
      </c>
      <c r="F150">
        <v>20261</v>
      </c>
      <c r="G150" t="s">
        <v>9325</v>
      </c>
      <c r="H150" t="s">
        <v>9443</v>
      </c>
      <c r="I150" t="s">
        <v>43</v>
      </c>
      <c r="J150" t="s">
        <v>9498</v>
      </c>
      <c r="K150" t="s">
        <v>2619</v>
      </c>
      <c r="L150" t="s">
        <v>9503</v>
      </c>
      <c r="M150" t="s">
        <v>9504</v>
      </c>
      <c r="N150" t="str">
        <f t="shared" si="2"/>
        <v>BMW X1 sDrive 20i xLine</v>
      </c>
      <c r="O150" s="480">
        <v>2</v>
      </c>
      <c r="P150" s="480" t="s">
        <v>9330</v>
      </c>
      <c r="Q150">
        <v>0</v>
      </c>
      <c r="R150" t="s">
        <v>9504</v>
      </c>
      <c r="S150" s="480">
        <v>5</v>
      </c>
      <c r="T150">
        <v>0</v>
      </c>
      <c r="U150" s="479">
        <v>13</v>
      </c>
    </row>
    <row r="151" spans="1:21">
      <c r="A151" s="352" t="s">
        <v>10821</v>
      </c>
      <c r="B151" s="428" t="s">
        <v>10780</v>
      </c>
      <c r="C151" s="352" t="s">
        <v>9230</v>
      </c>
      <c r="D151" s="352">
        <v>1</v>
      </c>
      <c r="E151" s="352" t="s">
        <v>9231</v>
      </c>
      <c r="F151" s="352">
        <v>20158</v>
      </c>
      <c r="G151" s="352" t="s">
        <v>9255</v>
      </c>
      <c r="H151" s="352" t="s">
        <v>9443</v>
      </c>
      <c r="I151" s="352" t="s">
        <v>43</v>
      </c>
      <c r="J151" s="352" t="s">
        <v>9505</v>
      </c>
      <c r="K151" s="352" t="s">
        <v>9506</v>
      </c>
      <c r="L151" s="352" t="s">
        <v>9507</v>
      </c>
      <c r="M151" s="352" t="s">
        <v>9500</v>
      </c>
      <c r="N151" s="352" t="str">
        <f t="shared" si="2"/>
        <v>BMW X2 xDrive 20i M Sport</v>
      </c>
      <c r="O151" s="480">
        <v>2</v>
      </c>
      <c r="P151" s="480" t="s">
        <v>9330</v>
      </c>
      <c r="Q151" s="352">
        <v>0</v>
      </c>
      <c r="R151" s="352" t="s">
        <v>9500</v>
      </c>
      <c r="S151" s="480">
        <v>7</v>
      </c>
      <c r="T151" s="352">
        <v>0</v>
      </c>
      <c r="U151" s="479">
        <v>15</v>
      </c>
    </row>
    <row r="152" spans="1:21">
      <c r="A152" s="352" t="s">
        <v>10822</v>
      </c>
      <c r="B152" s="428" t="s">
        <v>10780</v>
      </c>
      <c r="C152" s="352" t="s">
        <v>9230</v>
      </c>
      <c r="D152" s="352">
        <v>1</v>
      </c>
      <c r="E152" s="352" t="s">
        <v>9231</v>
      </c>
      <c r="F152" s="352">
        <v>20158</v>
      </c>
      <c r="G152" s="352" t="s">
        <v>9255</v>
      </c>
      <c r="H152" s="352" t="s">
        <v>9443</v>
      </c>
      <c r="I152" s="352" t="s">
        <v>43</v>
      </c>
      <c r="J152" s="352" t="s">
        <v>9505</v>
      </c>
      <c r="K152" s="352" t="s">
        <v>9506</v>
      </c>
      <c r="L152" s="352" t="s">
        <v>9508</v>
      </c>
      <c r="M152" s="352" t="s">
        <v>9509</v>
      </c>
      <c r="N152" s="352" t="str">
        <f t="shared" si="2"/>
        <v>BMW X2 M35i</v>
      </c>
      <c r="O152" s="480">
        <v>5</v>
      </c>
      <c r="P152" s="480" t="s">
        <v>9254</v>
      </c>
      <c r="Q152" s="352">
        <v>0</v>
      </c>
      <c r="R152" s="352" t="s">
        <v>9509</v>
      </c>
      <c r="S152" s="480">
        <v>7</v>
      </c>
      <c r="T152" s="352">
        <v>0</v>
      </c>
      <c r="U152" s="479">
        <v>15</v>
      </c>
    </row>
    <row r="153" spans="1:21" customFormat="1">
      <c r="A153" s="428"/>
      <c r="B153" s="428" t="s">
        <v>10780</v>
      </c>
      <c r="C153" t="s">
        <v>9230</v>
      </c>
      <c r="D153">
        <v>1</v>
      </c>
      <c r="E153" t="s">
        <v>9231</v>
      </c>
      <c r="F153">
        <v>20158</v>
      </c>
      <c r="G153" t="s">
        <v>9255</v>
      </c>
      <c r="H153" t="s">
        <v>9443</v>
      </c>
      <c r="I153" t="s">
        <v>43</v>
      </c>
      <c r="J153" t="s">
        <v>9505</v>
      </c>
      <c r="K153" t="s">
        <v>9506</v>
      </c>
      <c r="L153" t="s">
        <v>9510</v>
      </c>
      <c r="M153" t="s">
        <v>9511</v>
      </c>
      <c r="N153" t="str">
        <f t="shared" si="2"/>
        <v>BMW X2 xDrive 20i Advantage Special Edition</v>
      </c>
      <c r="O153" s="480">
        <v>2</v>
      </c>
      <c r="P153" s="480" t="s">
        <v>9330</v>
      </c>
      <c r="Q153">
        <v>0</v>
      </c>
      <c r="R153" t="s">
        <v>9511</v>
      </c>
      <c r="S153" s="480">
        <v>7</v>
      </c>
      <c r="T153">
        <v>0</v>
      </c>
      <c r="U153" s="479">
        <v>15</v>
      </c>
    </row>
    <row r="154" spans="1:21">
      <c r="A154" s="352" t="s">
        <v>10823</v>
      </c>
      <c r="B154" s="428" t="s">
        <v>10780</v>
      </c>
      <c r="C154" s="352" t="s">
        <v>9230</v>
      </c>
      <c r="D154" s="352">
        <v>1</v>
      </c>
      <c r="E154" s="352" t="s">
        <v>9231</v>
      </c>
      <c r="F154" s="352">
        <v>20261</v>
      </c>
      <c r="G154" s="352" t="s">
        <v>9325</v>
      </c>
      <c r="H154" s="352" t="s">
        <v>9443</v>
      </c>
      <c r="I154" s="352" t="s">
        <v>43</v>
      </c>
      <c r="J154" s="352" t="s">
        <v>9512</v>
      </c>
      <c r="K154" s="352" t="s">
        <v>9513</v>
      </c>
      <c r="L154" s="352" t="s">
        <v>9514</v>
      </c>
      <c r="M154" s="352" t="s">
        <v>9515</v>
      </c>
      <c r="N154" s="352" t="str">
        <f t="shared" si="2"/>
        <v>BMW X3 xDrive 20d xLine</v>
      </c>
      <c r="O154" s="480">
        <v>1</v>
      </c>
      <c r="P154" s="480" t="s">
        <v>9341</v>
      </c>
      <c r="Q154" s="352">
        <v>0</v>
      </c>
      <c r="R154" s="352" t="s">
        <v>9515</v>
      </c>
      <c r="S154" s="480">
        <v>4</v>
      </c>
      <c r="T154" s="352">
        <v>0</v>
      </c>
      <c r="U154" s="479">
        <v>12</v>
      </c>
    </row>
    <row r="155" spans="1:21">
      <c r="A155" s="352" t="s">
        <v>10824</v>
      </c>
      <c r="B155" s="428" t="s">
        <v>10780</v>
      </c>
      <c r="C155" s="352" t="s">
        <v>9230</v>
      </c>
      <c r="D155" s="352">
        <v>1</v>
      </c>
      <c r="E155" s="352" t="s">
        <v>9231</v>
      </c>
      <c r="F155" s="352">
        <v>20261</v>
      </c>
      <c r="G155" s="352" t="s">
        <v>9325</v>
      </c>
      <c r="H155" s="352" t="s">
        <v>9443</v>
      </c>
      <c r="I155" s="352" t="s">
        <v>43</v>
      </c>
      <c r="J155" s="352" t="s">
        <v>9512</v>
      </c>
      <c r="K155" s="352" t="s">
        <v>9513</v>
      </c>
      <c r="L155" s="352" t="s">
        <v>9516</v>
      </c>
      <c r="M155" s="352" t="s">
        <v>9517</v>
      </c>
      <c r="N155" s="352" t="str">
        <f t="shared" si="2"/>
        <v>BMW X3 xDrive 20d M Sport Pkg</v>
      </c>
      <c r="O155" s="480">
        <v>1</v>
      </c>
      <c r="P155" s="480" t="s">
        <v>9341</v>
      </c>
      <c r="Q155" s="352">
        <v>0</v>
      </c>
      <c r="R155" s="352" t="s">
        <v>9517</v>
      </c>
      <c r="S155" s="480">
        <v>4</v>
      </c>
      <c r="T155" s="352">
        <v>0</v>
      </c>
      <c r="U155" s="479">
        <v>12</v>
      </c>
    </row>
    <row r="156" spans="1:21" customFormat="1">
      <c r="A156" s="428"/>
      <c r="B156" s="428" t="s">
        <v>10780</v>
      </c>
      <c r="C156" t="s">
        <v>9230</v>
      </c>
      <c r="D156">
        <v>1</v>
      </c>
      <c r="E156" t="s">
        <v>9231</v>
      </c>
      <c r="F156">
        <v>20159</v>
      </c>
      <c r="G156" t="s">
        <v>9279</v>
      </c>
      <c r="H156" t="s">
        <v>9443</v>
      </c>
      <c r="I156" t="s">
        <v>43</v>
      </c>
      <c r="J156" t="s">
        <v>9512</v>
      </c>
      <c r="K156" t="s">
        <v>9513</v>
      </c>
      <c r="L156" t="s">
        <v>9518</v>
      </c>
      <c r="M156" t="s">
        <v>6878</v>
      </c>
      <c r="N156" t="str">
        <f t="shared" si="2"/>
        <v>BMW X3 M</v>
      </c>
      <c r="O156" s="480">
        <v>5</v>
      </c>
      <c r="P156" s="480" t="s">
        <v>9254</v>
      </c>
      <c r="Q156">
        <v>0</v>
      </c>
      <c r="R156" t="s">
        <v>6878</v>
      </c>
      <c r="S156" s="480">
        <v>10</v>
      </c>
      <c r="T156">
        <v>0</v>
      </c>
      <c r="U156" s="479">
        <v>18</v>
      </c>
    </row>
    <row r="157" spans="1:21" customFormat="1">
      <c r="A157" s="428"/>
      <c r="B157" s="428" t="s">
        <v>10780</v>
      </c>
      <c r="C157" t="s">
        <v>9230</v>
      </c>
      <c r="D157">
        <v>1</v>
      </c>
      <c r="E157" t="s">
        <v>9231</v>
      </c>
      <c r="F157">
        <v>20158</v>
      </c>
      <c r="G157" t="s">
        <v>9255</v>
      </c>
      <c r="H157" t="s">
        <v>9443</v>
      </c>
      <c r="I157" t="s">
        <v>43</v>
      </c>
      <c r="J157" t="s">
        <v>9512</v>
      </c>
      <c r="K157" t="s">
        <v>9513</v>
      </c>
      <c r="L157" t="s">
        <v>9519</v>
      </c>
      <c r="M157" t="s">
        <v>9520</v>
      </c>
      <c r="N157" t="str">
        <f t="shared" si="2"/>
        <v>BMW X3 xDrive 20i Luxury Line</v>
      </c>
      <c r="O157" s="480">
        <v>1</v>
      </c>
      <c r="P157" s="480" t="s">
        <v>9341</v>
      </c>
      <c r="Q157">
        <v>0</v>
      </c>
      <c r="R157" t="s">
        <v>9520</v>
      </c>
      <c r="S157" s="480">
        <v>4</v>
      </c>
      <c r="T157">
        <v>0</v>
      </c>
      <c r="U157" s="479">
        <v>12</v>
      </c>
    </row>
    <row r="158" spans="1:21">
      <c r="A158" s="352" t="s">
        <v>10828</v>
      </c>
      <c r="B158" s="428" t="s">
        <v>10780</v>
      </c>
      <c r="C158" s="352" t="s">
        <v>9230</v>
      </c>
      <c r="D158" s="352">
        <v>1</v>
      </c>
      <c r="E158" s="352" t="s">
        <v>9231</v>
      </c>
      <c r="F158" s="352">
        <v>20261</v>
      </c>
      <c r="G158" s="352" t="s">
        <v>9325</v>
      </c>
      <c r="H158" s="352" t="s">
        <v>9443</v>
      </c>
      <c r="I158" s="352" t="s">
        <v>43</v>
      </c>
      <c r="J158" s="352" t="s">
        <v>9512</v>
      </c>
      <c r="K158" s="352" t="s">
        <v>9513</v>
      </c>
      <c r="L158" s="352" t="s">
        <v>9521</v>
      </c>
      <c r="M158" s="352" t="s">
        <v>9522</v>
      </c>
      <c r="N158" s="352" t="str">
        <f t="shared" si="2"/>
        <v>BMW X3 xDrive 30e xLine</v>
      </c>
      <c r="O158" s="480">
        <v>1</v>
      </c>
      <c r="P158" s="480" t="s">
        <v>9341</v>
      </c>
      <c r="Q158" s="352">
        <v>0</v>
      </c>
      <c r="R158" s="352" t="s">
        <v>9522</v>
      </c>
      <c r="S158" s="480">
        <v>7</v>
      </c>
      <c r="T158" s="352">
        <v>0</v>
      </c>
      <c r="U158" s="479">
        <v>15</v>
      </c>
    </row>
    <row r="159" spans="1:21">
      <c r="A159" s="352" t="s">
        <v>10829</v>
      </c>
      <c r="B159" s="428" t="s">
        <v>10780</v>
      </c>
      <c r="C159" s="352" t="s">
        <v>9230</v>
      </c>
      <c r="D159" s="352">
        <v>1</v>
      </c>
      <c r="E159" s="352" t="s">
        <v>9231</v>
      </c>
      <c r="F159" s="352">
        <v>20261</v>
      </c>
      <c r="G159" s="352" t="s">
        <v>9325</v>
      </c>
      <c r="H159" s="352" t="s">
        <v>9443</v>
      </c>
      <c r="I159" s="352" t="s">
        <v>43</v>
      </c>
      <c r="J159" s="352" t="s">
        <v>9512</v>
      </c>
      <c r="K159" s="352" t="s">
        <v>9513</v>
      </c>
      <c r="L159" s="352" t="s">
        <v>9523</v>
      </c>
      <c r="M159" s="352" t="s">
        <v>9524</v>
      </c>
      <c r="N159" s="352" t="str">
        <f t="shared" si="2"/>
        <v>BMW X3 xDrive 30e M Sport Package</v>
      </c>
      <c r="O159" s="480">
        <v>1</v>
      </c>
      <c r="P159" s="480" t="s">
        <v>9341</v>
      </c>
      <c r="Q159" s="352">
        <v>0</v>
      </c>
      <c r="R159" s="352" t="s">
        <v>9524</v>
      </c>
      <c r="S159" s="480">
        <v>7</v>
      </c>
      <c r="T159" s="352">
        <v>0</v>
      </c>
      <c r="U159" s="479">
        <v>15</v>
      </c>
    </row>
    <row r="160" spans="1:21">
      <c r="A160" s="352" t="s">
        <v>10827</v>
      </c>
      <c r="B160" s="428" t="s">
        <v>10780</v>
      </c>
      <c r="C160" s="352" t="s">
        <v>9230</v>
      </c>
      <c r="D160" s="352">
        <v>1</v>
      </c>
      <c r="E160" s="352" t="s">
        <v>9231</v>
      </c>
      <c r="F160" s="352">
        <v>20159</v>
      </c>
      <c r="G160" s="352" t="s">
        <v>9279</v>
      </c>
      <c r="H160" s="352" t="s">
        <v>9443</v>
      </c>
      <c r="I160" s="352" t="s">
        <v>43</v>
      </c>
      <c r="J160" s="352" t="s">
        <v>9512</v>
      </c>
      <c r="K160" s="352" t="s">
        <v>9513</v>
      </c>
      <c r="L160" s="352" t="s">
        <v>9525</v>
      </c>
      <c r="M160" s="352" t="s">
        <v>9526</v>
      </c>
      <c r="N160" s="352" t="str">
        <f t="shared" si="2"/>
        <v>BMW X3 M40i</v>
      </c>
      <c r="O160" s="480">
        <v>5</v>
      </c>
      <c r="P160" s="480" t="s">
        <v>9254</v>
      </c>
      <c r="Q160" s="352">
        <v>0</v>
      </c>
      <c r="R160" s="352" t="s">
        <v>9526</v>
      </c>
      <c r="S160" s="480">
        <v>7</v>
      </c>
      <c r="T160" s="352">
        <v>0</v>
      </c>
      <c r="U160" s="479">
        <v>15</v>
      </c>
    </row>
    <row r="161" spans="1:21">
      <c r="A161" s="352" t="s">
        <v>10826</v>
      </c>
      <c r="B161" s="428" t="s">
        <v>10780</v>
      </c>
      <c r="C161" s="352" t="s">
        <v>9230</v>
      </c>
      <c r="D161" s="352">
        <v>1</v>
      </c>
      <c r="E161" s="352" t="s">
        <v>9231</v>
      </c>
      <c r="F161" s="352">
        <v>20261</v>
      </c>
      <c r="G161" s="352" t="s">
        <v>9325</v>
      </c>
      <c r="H161" s="352" t="s">
        <v>9443</v>
      </c>
      <c r="I161" s="352" t="s">
        <v>43</v>
      </c>
      <c r="J161" s="352" t="s">
        <v>9512</v>
      </c>
      <c r="K161" s="352" t="s">
        <v>9513</v>
      </c>
      <c r="L161" s="352" t="s">
        <v>9527</v>
      </c>
      <c r="M161" s="352" t="s">
        <v>9528</v>
      </c>
      <c r="N161" s="352" t="str">
        <f t="shared" si="2"/>
        <v>BMW X3 xDrive 20i M Sport Package</v>
      </c>
      <c r="O161" s="480">
        <v>1</v>
      </c>
      <c r="P161" s="480" t="s">
        <v>9341</v>
      </c>
      <c r="Q161" s="352">
        <v>0</v>
      </c>
      <c r="R161" s="352" t="s">
        <v>9528</v>
      </c>
      <c r="S161" s="480">
        <v>4</v>
      </c>
      <c r="T161" s="352">
        <v>0</v>
      </c>
      <c r="U161" s="479">
        <v>12</v>
      </c>
    </row>
    <row r="162" spans="1:21">
      <c r="A162" s="352" t="s">
        <v>10825</v>
      </c>
      <c r="B162" s="428" t="s">
        <v>10780</v>
      </c>
      <c r="C162" s="352" t="s">
        <v>9230</v>
      </c>
      <c r="D162" s="352">
        <v>1</v>
      </c>
      <c r="E162" s="352" t="s">
        <v>9231</v>
      </c>
      <c r="F162" s="352">
        <v>20261</v>
      </c>
      <c r="G162" s="352" t="s">
        <v>9325</v>
      </c>
      <c r="H162" s="352" t="s">
        <v>9443</v>
      </c>
      <c r="I162" s="352" t="s">
        <v>43</v>
      </c>
      <c r="J162" s="352" t="s">
        <v>9512</v>
      </c>
      <c r="K162" s="352" t="s">
        <v>9513</v>
      </c>
      <c r="L162" s="352" t="s">
        <v>9529</v>
      </c>
      <c r="M162" s="352" t="s">
        <v>9502</v>
      </c>
      <c r="N162" s="352" t="str">
        <f t="shared" si="2"/>
        <v>BMW X3 xDrive 20i xLine</v>
      </c>
      <c r="O162" s="480">
        <v>1</v>
      </c>
      <c r="P162" s="480" t="s">
        <v>9341</v>
      </c>
      <c r="Q162" s="352">
        <v>0</v>
      </c>
      <c r="R162" s="352" t="s">
        <v>9502</v>
      </c>
      <c r="S162" s="480">
        <v>4</v>
      </c>
      <c r="T162" s="352">
        <v>0</v>
      </c>
      <c r="U162" s="479">
        <v>12</v>
      </c>
    </row>
    <row r="163" spans="1:21">
      <c r="A163" s="352" t="s">
        <v>10830</v>
      </c>
      <c r="B163" s="428" t="s">
        <v>10780</v>
      </c>
      <c r="C163" s="352" t="s">
        <v>9230</v>
      </c>
      <c r="D163" s="352">
        <v>1</v>
      </c>
      <c r="E163" s="352" t="s">
        <v>9231</v>
      </c>
      <c r="F163" s="352">
        <v>20261</v>
      </c>
      <c r="G163" s="352" t="s">
        <v>9325</v>
      </c>
      <c r="H163" s="352" t="s">
        <v>9443</v>
      </c>
      <c r="I163" s="352" t="s">
        <v>43</v>
      </c>
      <c r="J163" s="352" t="s">
        <v>9530</v>
      </c>
      <c r="K163" s="352" t="s">
        <v>9531</v>
      </c>
      <c r="L163" s="352" t="s">
        <v>9532</v>
      </c>
      <c r="M163" s="352" t="s">
        <v>9515</v>
      </c>
      <c r="N163" s="352" t="str">
        <f t="shared" si="2"/>
        <v>BMW X4 xDrive 20d xLine</v>
      </c>
      <c r="O163" s="480">
        <v>2</v>
      </c>
      <c r="P163" s="480" t="s">
        <v>9330</v>
      </c>
      <c r="Q163" s="352">
        <v>0</v>
      </c>
      <c r="R163" s="352" t="s">
        <v>9515</v>
      </c>
      <c r="S163" s="480">
        <v>4</v>
      </c>
      <c r="T163" s="352">
        <v>0</v>
      </c>
      <c r="U163" s="479">
        <v>12</v>
      </c>
    </row>
    <row r="164" spans="1:21">
      <c r="A164" s="352" t="s">
        <v>1872</v>
      </c>
      <c r="B164" s="428" t="s">
        <v>10780</v>
      </c>
      <c r="C164" s="352" t="s">
        <v>9230</v>
      </c>
      <c r="D164" s="352">
        <v>1</v>
      </c>
      <c r="E164" s="352" t="s">
        <v>9231</v>
      </c>
      <c r="F164" s="352">
        <v>20261</v>
      </c>
      <c r="G164" s="352" t="s">
        <v>9325</v>
      </c>
      <c r="H164" s="352" t="s">
        <v>9443</v>
      </c>
      <c r="I164" s="352" t="s">
        <v>43</v>
      </c>
      <c r="J164" s="352" t="s">
        <v>9530</v>
      </c>
      <c r="K164" s="352" t="s">
        <v>9531</v>
      </c>
      <c r="L164" s="352" t="s">
        <v>9533</v>
      </c>
      <c r="M164" s="352" t="s">
        <v>9526</v>
      </c>
      <c r="N164" s="352" t="str">
        <f t="shared" si="2"/>
        <v>BMW X4 M40i</v>
      </c>
      <c r="O164" s="480">
        <v>5</v>
      </c>
      <c r="P164" s="480" t="s">
        <v>9254</v>
      </c>
      <c r="Q164" s="352">
        <v>0</v>
      </c>
      <c r="R164" s="352" t="s">
        <v>9526</v>
      </c>
      <c r="S164" s="480">
        <v>7</v>
      </c>
      <c r="T164" s="352">
        <v>0</v>
      </c>
      <c r="U164" s="479">
        <v>15</v>
      </c>
    </row>
    <row r="165" spans="1:21" customFormat="1">
      <c r="A165" s="428"/>
      <c r="B165" s="428" t="s">
        <v>10780</v>
      </c>
      <c r="C165" t="s">
        <v>9230</v>
      </c>
      <c r="D165">
        <v>1</v>
      </c>
      <c r="E165" t="s">
        <v>9231</v>
      </c>
      <c r="F165">
        <v>20261</v>
      </c>
      <c r="G165" t="s">
        <v>9325</v>
      </c>
      <c r="H165" t="s">
        <v>9443</v>
      </c>
      <c r="I165" t="s">
        <v>43</v>
      </c>
      <c r="J165" t="s">
        <v>9530</v>
      </c>
      <c r="K165" t="s">
        <v>9531</v>
      </c>
      <c r="L165" t="s">
        <v>9534</v>
      </c>
      <c r="M165" t="s">
        <v>9535</v>
      </c>
      <c r="N165" t="str">
        <f t="shared" si="2"/>
        <v>BMW X4 xDrive 20d M Sport X</v>
      </c>
      <c r="O165" s="480">
        <v>2</v>
      </c>
      <c r="P165" s="480" t="s">
        <v>9330</v>
      </c>
      <c r="Q165">
        <v>0</v>
      </c>
      <c r="R165" t="s">
        <v>9535</v>
      </c>
      <c r="S165" s="480">
        <v>4</v>
      </c>
      <c r="T165">
        <v>0</v>
      </c>
      <c r="U165" s="479">
        <v>12</v>
      </c>
    </row>
    <row r="166" spans="1:21">
      <c r="A166" s="352" t="s">
        <v>10831</v>
      </c>
      <c r="B166" s="428" t="s">
        <v>10780</v>
      </c>
      <c r="C166" s="352" t="s">
        <v>9230</v>
      </c>
      <c r="D166" s="352">
        <v>1</v>
      </c>
      <c r="E166" s="352" t="s">
        <v>9231</v>
      </c>
      <c r="F166" s="352">
        <v>20261</v>
      </c>
      <c r="G166" s="352" t="s">
        <v>9325</v>
      </c>
      <c r="H166" s="352" t="s">
        <v>9443</v>
      </c>
      <c r="I166" s="352" t="s">
        <v>43</v>
      </c>
      <c r="J166" s="352" t="s">
        <v>9530</v>
      </c>
      <c r="K166" s="352" t="s">
        <v>9531</v>
      </c>
      <c r="L166" s="352" t="s">
        <v>9536</v>
      </c>
      <c r="M166" s="352" t="s">
        <v>9537</v>
      </c>
      <c r="N166" s="352" t="str">
        <f t="shared" si="2"/>
        <v>BMW X4 xDrive 20d M Sport Package</v>
      </c>
      <c r="O166" s="480">
        <v>2</v>
      </c>
      <c r="P166" s="480" t="s">
        <v>9330</v>
      </c>
      <c r="Q166" s="352">
        <v>0</v>
      </c>
      <c r="R166" s="352" t="s">
        <v>9537</v>
      </c>
      <c r="S166" s="480">
        <v>4</v>
      </c>
      <c r="T166" s="352">
        <v>0</v>
      </c>
      <c r="U166" s="479">
        <v>12</v>
      </c>
    </row>
    <row r="167" spans="1:21">
      <c r="A167" s="352" t="s">
        <v>10833</v>
      </c>
      <c r="B167" s="428" t="s">
        <v>10780</v>
      </c>
      <c r="C167" s="352" t="s">
        <v>9230</v>
      </c>
      <c r="D167" s="352">
        <v>1</v>
      </c>
      <c r="E167" s="352" t="s">
        <v>9231</v>
      </c>
      <c r="F167" s="352">
        <v>20159</v>
      </c>
      <c r="G167" s="352" t="s">
        <v>9279</v>
      </c>
      <c r="H167" s="352" t="s">
        <v>9443</v>
      </c>
      <c r="I167" s="352" t="s">
        <v>43</v>
      </c>
      <c r="J167" s="352" t="s">
        <v>9530</v>
      </c>
      <c r="K167" s="352" t="s">
        <v>9531</v>
      </c>
      <c r="L167" s="352" t="s">
        <v>9538</v>
      </c>
      <c r="M167" s="352" t="s">
        <v>6878</v>
      </c>
      <c r="N167" s="352" t="str">
        <f t="shared" si="2"/>
        <v>BMW X4 M</v>
      </c>
      <c r="O167" s="480">
        <v>5</v>
      </c>
      <c r="P167" s="480" t="s">
        <v>9254</v>
      </c>
      <c r="Q167" s="352">
        <v>0</v>
      </c>
      <c r="R167" s="352" t="s">
        <v>6878</v>
      </c>
      <c r="S167" s="480">
        <v>10</v>
      </c>
      <c r="T167" s="352">
        <v>0</v>
      </c>
      <c r="U167" s="479">
        <v>18</v>
      </c>
    </row>
    <row r="168" spans="1:21">
      <c r="A168" s="352" t="s">
        <v>10832</v>
      </c>
      <c r="B168" s="428" t="s">
        <v>10780</v>
      </c>
      <c r="C168" s="352" t="s">
        <v>9230</v>
      </c>
      <c r="D168" s="352">
        <v>1</v>
      </c>
      <c r="E168" s="352" t="s">
        <v>9231</v>
      </c>
      <c r="F168" s="352">
        <v>20158</v>
      </c>
      <c r="G168" s="352" t="s">
        <v>9255</v>
      </c>
      <c r="H168" s="352" t="s">
        <v>9443</v>
      </c>
      <c r="I168" s="352" t="s">
        <v>43</v>
      </c>
      <c r="J168" s="352" t="s">
        <v>9530</v>
      </c>
      <c r="K168" s="352" t="s">
        <v>9531</v>
      </c>
      <c r="L168" s="352" t="s">
        <v>9539</v>
      </c>
      <c r="M168" s="352" t="s">
        <v>9502</v>
      </c>
      <c r="N168" s="352" t="str">
        <f t="shared" si="2"/>
        <v>BMW X4 xDrive 20i xLine</v>
      </c>
      <c r="O168" s="480">
        <v>2</v>
      </c>
      <c r="P168" s="480" t="s">
        <v>9330</v>
      </c>
      <c r="Q168" s="352">
        <v>0</v>
      </c>
      <c r="R168" s="352" t="s">
        <v>9502</v>
      </c>
      <c r="S168" s="480">
        <v>4</v>
      </c>
      <c r="T168" s="352">
        <v>0</v>
      </c>
      <c r="U168" s="479">
        <v>12</v>
      </c>
    </row>
    <row r="169" spans="1:21" customFormat="1">
      <c r="A169" s="428"/>
      <c r="B169" s="428" t="s">
        <v>10780</v>
      </c>
      <c r="C169" t="s">
        <v>9230</v>
      </c>
      <c r="D169">
        <v>1</v>
      </c>
      <c r="E169" t="s">
        <v>9231</v>
      </c>
      <c r="F169">
        <v>20158</v>
      </c>
      <c r="G169" t="s">
        <v>9255</v>
      </c>
      <c r="H169" t="s">
        <v>9443</v>
      </c>
      <c r="I169" t="s">
        <v>43</v>
      </c>
      <c r="J169" t="s">
        <v>9530</v>
      </c>
      <c r="K169" t="s">
        <v>9531</v>
      </c>
      <c r="L169" t="s">
        <v>9540</v>
      </c>
      <c r="M169" t="s">
        <v>9541</v>
      </c>
      <c r="N169" t="str">
        <f t="shared" si="2"/>
        <v>BMW X4 xDrive 20i M Sport X</v>
      </c>
      <c r="O169" s="480">
        <v>2</v>
      </c>
      <c r="P169" s="480" t="s">
        <v>9330</v>
      </c>
      <c r="Q169">
        <v>0</v>
      </c>
      <c r="R169" t="s">
        <v>9541</v>
      </c>
      <c r="S169" s="480">
        <v>4</v>
      </c>
      <c r="T169">
        <v>0</v>
      </c>
      <c r="U169" s="479">
        <v>12</v>
      </c>
    </row>
    <row r="170" spans="1:21" customFormat="1">
      <c r="A170" s="428"/>
      <c r="B170" s="428" t="s">
        <v>10780</v>
      </c>
      <c r="C170" t="s">
        <v>9230</v>
      </c>
      <c r="D170">
        <v>1</v>
      </c>
      <c r="E170" t="s">
        <v>9231</v>
      </c>
      <c r="F170">
        <v>20158</v>
      </c>
      <c r="G170" t="s">
        <v>9255</v>
      </c>
      <c r="H170" t="s">
        <v>9443</v>
      </c>
      <c r="I170" t="s">
        <v>43</v>
      </c>
      <c r="J170" t="s">
        <v>9530</v>
      </c>
      <c r="K170" t="s">
        <v>9531</v>
      </c>
      <c r="L170" t="s">
        <v>9542</v>
      </c>
      <c r="M170" t="s">
        <v>9543</v>
      </c>
      <c r="N170" t="str">
        <f t="shared" si="2"/>
        <v>BMW X4 xDrive 20i M Sport Pro</v>
      </c>
      <c r="O170" s="480">
        <v>2</v>
      </c>
      <c r="P170" s="480" t="s">
        <v>9330</v>
      </c>
      <c r="Q170">
        <v>0</v>
      </c>
      <c r="R170" t="s">
        <v>9543</v>
      </c>
      <c r="S170" s="480">
        <v>4</v>
      </c>
      <c r="T170">
        <v>0</v>
      </c>
      <c r="U170" s="479">
        <v>12</v>
      </c>
    </row>
    <row r="171" spans="1:21" customFormat="1">
      <c r="A171" s="428"/>
      <c r="B171" s="428" t="s">
        <v>10780</v>
      </c>
      <c r="C171" t="s">
        <v>9230</v>
      </c>
      <c r="D171">
        <v>1</v>
      </c>
      <c r="E171" t="s">
        <v>9231</v>
      </c>
      <c r="F171">
        <v>20158</v>
      </c>
      <c r="G171" t="s">
        <v>9255</v>
      </c>
      <c r="H171" t="s">
        <v>9443</v>
      </c>
      <c r="I171" t="s">
        <v>43</v>
      </c>
      <c r="J171" t="s">
        <v>9530</v>
      </c>
      <c r="K171" t="s">
        <v>9531</v>
      </c>
      <c r="L171" t="s">
        <v>9544</v>
      </c>
      <c r="M171" t="s">
        <v>9500</v>
      </c>
      <c r="N171" t="str">
        <f t="shared" si="2"/>
        <v>BMW X4 xDrive 20i M Sport</v>
      </c>
      <c r="O171" s="480">
        <v>2</v>
      </c>
      <c r="P171" s="480" t="s">
        <v>9330</v>
      </c>
      <c r="Q171">
        <v>0</v>
      </c>
      <c r="R171" t="s">
        <v>9500</v>
      </c>
      <c r="S171" s="480">
        <v>4</v>
      </c>
      <c r="T171">
        <v>0</v>
      </c>
      <c r="U171" s="479">
        <v>12</v>
      </c>
    </row>
    <row r="172" spans="1:21" customFormat="1">
      <c r="A172" s="428"/>
      <c r="B172" s="428" t="s">
        <v>10780</v>
      </c>
      <c r="C172" t="s">
        <v>9230</v>
      </c>
      <c r="D172">
        <v>1</v>
      </c>
      <c r="E172" t="s">
        <v>9231</v>
      </c>
      <c r="F172">
        <v>20261</v>
      </c>
      <c r="G172" t="s">
        <v>9325</v>
      </c>
      <c r="H172" t="s">
        <v>9443</v>
      </c>
      <c r="I172" t="s">
        <v>43</v>
      </c>
      <c r="J172" t="s">
        <v>9545</v>
      </c>
      <c r="K172" t="s">
        <v>2705</v>
      </c>
      <c r="L172" t="s">
        <v>9546</v>
      </c>
      <c r="M172" t="s">
        <v>9547</v>
      </c>
      <c r="N172" t="str">
        <f t="shared" si="2"/>
        <v>BMW X5 xDrive 40d M Sport Package</v>
      </c>
      <c r="O172" s="480">
        <v>1</v>
      </c>
      <c r="P172" s="480" t="s">
        <v>9341</v>
      </c>
      <c r="Q172">
        <v>0</v>
      </c>
      <c r="R172" t="s">
        <v>9547</v>
      </c>
      <c r="S172" s="480">
        <v>4</v>
      </c>
      <c r="T172">
        <v>0</v>
      </c>
      <c r="U172" s="479">
        <v>12</v>
      </c>
    </row>
    <row r="173" spans="1:21">
      <c r="A173" s="352" t="s">
        <v>1888</v>
      </c>
      <c r="B173" s="428" t="s">
        <v>10780</v>
      </c>
      <c r="C173" s="352" t="s">
        <v>9230</v>
      </c>
      <c r="D173" s="352">
        <v>1</v>
      </c>
      <c r="E173" s="352" t="s">
        <v>9231</v>
      </c>
      <c r="F173" s="352">
        <v>20261</v>
      </c>
      <c r="G173" s="352" t="s">
        <v>9325</v>
      </c>
      <c r="H173" s="352" t="s">
        <v>9443</v>
      </c>
      <c r="I173" s="352" t="s">
        <v>43</v>
      </c>
      <c r="J173" s="352" t="s">
        <v>9545</v>
      </c>
      <c r="K173" s="352" t="s">
        <v>2705</v>
      </c>
      <c r="L173" s="352" t="s">
        <v>9548</v>
      </c>
      <c r="M173" s="352" t="s">
        <v>9549</v>
      </c>
      <c r="N173" s="352" t="str">
        <f t="shared" si="2"/>
        <v>BMW X5 M (가솔린)</v>
      </c>
      <c r="O173" s="480">
        <v>6</v>
      </c>
      <c r="P173" s="480" t="s">
        <v>9312</v>
      </c>
      <c r="Q173" s="352">
        <v>0</v>
      </c>
      <c r="R173" s="352" t="s">
        <v>9549</v>
      </c>
      <c r="S173" s="480">
        <v>11</v>
      </c>
      <c r="T173" s="352">
        <v>0</v>
      </c>
      <c r="U173" s="479">
        <v>19</v>
      </c>
    </row>
    <row r="174" spans="1:21">
      <c r="A174" s="352" t="s">
        <v>10834</v>
      </c>
      <c r="B174" s="428" t="s">
        <v>10780</v>
      </c>
      <c r="C174" s="352" t="s">
        <v>9230</v>
      </c>
      <c r="D174" s="352">
        <v>1</v>
      </c>
      <c r="E174" s="352" t="s">
        <v>9231</v>
      </c>
      <c r="F174" s="352">
        <v>20261</v>
      </c>
      <c r="G174" s="352" t="s">
        <v>9325</v>
      </c>
      <c r="H174" s="352" t="s">
        <v>9443</v>
      </c>
      <c r="I174" s="352" t="s">
        <v>43</v>
      </c>
      <c r="J174" s="352" t="s">
        <v>9545</v>
      </c>
      <c r="K174" s="352" t="s">
        <v>2705</v>
      </c>
      <c r="L174" s="352" t="s">
        <v>9550</v>
      </c>
      <c r="M174" s="352" t="s">
        <v>9551</v>
      </c>
      <c r="N174" s="352" t="str">
        <f t="shared" si="2"/>
        <v>BMW X5 xDrive 30d xLine</v>
      </c>
      <c r="O174" s="480">
        <v>1</v>
      </c>
      <c r="P174" s="480" t="s">
        <v>9341</v>
      </c>
      <c r="Q174" s="352">
        <v>0</v>
      </c>
      <c r="R174" s="352" t="s">
        <v>9551</v>
      </c>
      <c r="S174" s="480">
        <v>4</v>
      </c>
      <c r="T174" s="352">
        <v>0</v>
      </c>
      <c r="U174" s="479">
        <v>12</v>
      </c>
    </row>
    <row r="175" spans="1:21">
      <c r="A175" s="352" t="s">
        <v>10835</v>
      </c>
      <c r="B175" s="428" t="s">
        <v>10780</v>
      </c>
      <c r="C175" s="352" t="s">
        <v>9230</v>
      </c>
      <c r="D175" s="352">
        <v>1</v>
      </c>
      <c r="E175" s="352" t="s">
        <v>9231</v>
      </c>
      <c r="F175" s="352">
        <v>20159</v>
      </c>
      <c r="G175" s="352" t="s">
        <v>9279</v>
      </c>
      <c r="H175" s="352" t="s">
        <v>9443</v>
      </c>
      <c r="I175" s="352" t="s">
        <v>43</v>
      </c>
      <c r="J175" s="352" t="s">
        <v>9545</v>
      </c>
      <c r="K175" s="352" t="s">
        <v>2705</v>
      </c>
      <c r="L175" s="352" t="s">
        <v>9552</v>
      </c>
      <c r="M175" s="352" t="s">
        <v>9553</v>
      </c>
      <c r="N175" s="352" t="str">
        <f t="shared" si="2"/>
        <v>BMW X5 xDrive 30d M Sport Package</v>
      </c>
      <c r="O175" s="480">
        <v>1</v>
      </c>
      <c r="P175" s="480" t="s">
        <v>9341</v>
      </c>
      <c r="Q175" s="352">
        <v>0</v>
      </c>
      <c r="R175" s="352" t="s">
        <v>9553</v>
      </c>
      <c r="S175" s="480">
        <v>4</v>
      </c>
      <c r="T175" s="352">
        <v>0</v>
      </c>
      <c r="U175" s="479">
        <v>12</v>
      </c>
    </row>
    <row r="176" spans="1:21">
      <c r="A176" s="352" t="s">
        <v>10837</v>
      </c>
      <c r="B176" s="428" t="s">
        <v>10780</v>
      </c>
      <c r="C176" s="352" t="s">
        <v>9230</v>
      </c>
      <c r="D176" s="352">
        <v>1</v>
      </c>
      <c r="E176" s="352" t="s">
        <v>9231</v>
      </c>
      <c r="F176" s="352">
        <v>20261</v>
      </c>
      <c r="G176" s="352" t="s">
        <v>9325</v>
      </c>
      <c r="H176" s="352" t="s">
        <v>9443</v>
      </c>
      <c r="I176" s="352" t="s">
        <v>43</v>
      </c>
      <c r="J176" s="352" t="s">
        <v>9545</v>
      </c>
      <c r="K176" s="352" t="s">
        <v>2705</v>
      </c>
      <c r="L176" s="352" t="s">
        <v>9554</v>
      </c>
      <c r="M176" s="352" t="s">
        <v>9555</v>
      </c>
      <c r="N176" s="352" t="str">
        <f t="shared" si="2"/>
        <v>BMW X5 xDrive 40i M Sport</v>
      </c>
      <c r="O176" s="480">
        <v>1</v>
      </c>
      <c r="P176" s="480" t="s">
        <v>9341</v>
      </c>
      <c r="Q176" s="352">
        <v>0</v>
      </c>
      <c r="R176" s="352" t="s">
        <v>9555</v>
      </c>
      <c r="S176" s="480">
        <v>4</v>
      </c>
      <c r="T176" s="352">
        <v>0</v>
      </c>
      <c r="U176" s="479">
        <v>12</v>
      </c>
    </row>
    <row r="177" spans="1:21">
      <c r="A177" s="352" t="s">
        <v>10840</v>
      </c>
      <c r="B177" s="428" t="s">
        <v>10780</v>
      </c>
      <c r="C177" s="352" t="s">
        <v>9230</v>
      </c>
      <c r="D177" s="352">
        <v>1</v>
      </c>
      <c r="E177" s="352" t="s">
        <v>9231</v>
      </c>
      <c r="F177" s="352">
        <v>20261</v>
      </c>
      <c r="G177" s="352" t="s">
        <v>9325</v>
      </c>
      <c r="H177" s="352" t="s">
        <v>9443</v>
      </c>
      <c r="I177" s="352" t="s">
        <v>43</v>
      </c>
      <c r="J177" s="352" t="s">
        <v>9545</v>
      </c>
      <c r="K177" s="352" t="s">
        <v>2705</v>
      </c>
      <c r="L177" s="352" t="s">
        <v>9556</v>
      </c>
      <c r="M177" s="352" t="s">
        <v>9557</v>
      </c>
      <c r="N177" s="352" t="str">
        <f t="shared" si="2"/>
        <v>BMW X5 xDrive 45e M Sport</v>
      </c>
      <c r="O177" s="480">
        <v>1</v>
      </c>
      <c r="P177" s="480" t="s">
        <v>9341</v>
      </c>
      <c r="Q177" s="352">
        <v>0</v>
      </c>
      <c r="R177" s="352" t="s">
        <v>9557</v>
      </c>
      <c r="S177" s="480">
        <v>7</v>
      </c>
      <c r="T177" s="352">
        <v>0</v>
      </c>
      <c r="U177" s="479">
        <v>15</v>
      </c>
    </row>
    <row r="178" spans="1:21">
      <c r="A178" s="352" t="s">
        <v>11040</v>
      </c>
      <c r="B178" s="428" t="s">
        <v>10780</v>
      </c>
      <c r="C178" s="352" t="s">
        <v>9230</v>
      </c>
      <c r="D178" s="352">
        <v>1</v>
      </c>
      <c r="E178" s="352" t="s">
        <v>9231</v>
      </c>
      <c r="F178" s="352">
        <v>20261</v>
      </c>
      <c r="G178" s="352" t="s">
        <v>9325</v>
      </c>
      <c r="H178" s="352" t="s">
        <v>9443</v>
      </c>
      <c r="I178" s="352" t="s">
        <v>43</v>
      </c>
      <c r="J178" s="352" t="s">
        <v>9545</v>
      </c>
      <c r="K178" s="352" t="s">
        <v>2705</v>
      </c>
      <c r="L178" s="352" t="s">
        <v>11032</v>
      </c>
      <c r="M178" s="352" t="s">
        <v>11033</v>
      </c>
      <c r="N178" s="352" t="str">
        <f t="shared" si="2"/>
        <v>BMW X5 xDrive 50e M Sport</v>
      </c>
      <c r="O178" s="480">
        <v>1</v>
      </c>
      <c r="P178" s="480" t="s">
        <v>9341</v>
      </c>
      <c r="R178" s="352" t="s">
        <v>11033</v>
      </c>
      <c r="S178" s="480">
        <v>7</v>
      </c>
      <c r="T178" s="352">
        <v>0</v>
      </c>
      <c r="U178" s="479">
        <v>15</v>
      </c>
    </row>
    <row r="179" spans="1:21">
      <c r="A179" s="352" t="s">
        <v>11041</v>
      </c>
      <c r="B179" s="428" t="s">
        <v>10780</v>
      </c>
      <c r="C179" s="352" t="s">
        <v>9230</v>
      </c>
      <c r="D179" s="352">
        <v>1</v>
      </c>
      <c r="E179" s="352" t="s">
        <v>9231</v>
      </c>
      <c r="F179" s="352">
        <v>20261</v>
      </c>
      <c r="G179" s="352" t="s">
        <v>9325</v>
      </c>
      <c r="H179" s="352" t="s">
        <v>9443</v>
      </c>
      <c r="I179" s="352" t="s">
        <v>43</v>
      </c>
      <c r="J179" s="352" t="s">
        <v>9545</v>
      </c>
      <c r="K179" s="352" t="s">
        <v>2705</v>
      </c>
      <c r="L179" s="352" t="s">
        <v>11034</v>
      </c>
      <c r="M179" s="352" t="s">
        <v>11035</v>
      </c>
      <c r="N179" s="352" t="str">
        <f t="shared" si="2"/>
        <v>BMW X5 xDrive 50e</v>
      </c>
      <c r="O179" s="480">
        <v>1</v>
      </c>
      <c r="P179" s="480" t="s">
        <v>9341</v>
      </c>
      <c r="R179" s="352" t="s">
        <v>11035</v>
      </c>
      <c r="S179" s="480">
        <v>7</v>
      </c>
      <c r="T179" s="352">
        <v>0</v>
      </c>
      <c r="U179" s="479">
        <v>15</v>
      </c>
    </row>
    <row r="180" spans="1:21">
      <c r="A180" s="352" t="s">
        <v>10838</v>
      </c>
      <c r="B180" s="428" t="s">
        <v>10780</v>
      </c>
      <c r="C180" s="352" t="s">
        <v>9230</v>
      </c>
      <c r="D180" s="352">
        <v>1</v>
      </c>
      <c r="E180" s="352" t="s">
        <v>9231</v>
      </c>
      <c r="F180" s="352">
        <v>20261</v>
      </c>
      <c r="G180" s="352" t="s">
        <v>9325</v>
      </c>
      <c r="H180" s="352" t="s">
        <v>9443</v>
      </c>
      <c r="I180" s="352" t="s">
        <v>43</v>
      </c>
      <c r="J180" s="352" t="s">
        <v>9545</v>
      </c>
      <c r="K180" s="352" t="s">
        <v>2705</v>
      </c>
      <c r="L180" s="352" t="s">
        <v>9558</v>
      </c>
      <c r="M180" s="352" t="s">
        <v>9559</v>
      </c>
      <c r="N180" s="352" t="str">
        <f t="shared" si="2"/>
        <v>BMW X5 M50i</v>
      </c>
      <c r="O180" s="480">
        <v>6</v>
      </c>
      <c r="P180" s="480" t="s">
        <v>9312</v>
      </c>
      <c r="Q180" s="352">
        <v>0</v>
      </c>
      <c r="R180" s="352" t="s">
        <v>9559</v>
      </c>
      <c r="S180" s="480">
        <v>10</v>
      </c>
      <c r="T180" s="352">
        <v>0</v>
      </c>
      <c r="U180" s="479">
        <v>18</v>
      </c>
    </row>
    <row r="181" spans="1:21">
      <c r="A181" s="352" t="s">
        <v>10836</v>
      </c>
      <c r="B181" s="428" t="s">
        <v>10780</v>
      </c>
      <c r="C181" s="352" t="s">
        <v>9230</v>
      </c>
      <c r="D181" s="352">
        <v>1</v>
      </c>
      <c r="E181" s="352" t="s">
        <v>9231</v>
      </c>
      <c r="F181" s="352">
        <v>20261</v>
      </c>
      <c r="G181" s="352" t="s">
        <v>9325</v>
      </c>
      <c r="H181" s="352" t="s">
        <v>9443</v>
      </c>
      <c r="I181" s="352" t="s">
        <v>43</v>
      </c>
      <c r="J181" s="352" t="s">
        <v>9545</v>
      </c>
      <c r="K181" s="352" t="s">
        <v>2705</v>
      </c>
      <c r="L181" s="352" t="s">
        <v>9560</v>
      </c>
      <c r="M181" s="352" t="s">
        <v>9561</v>
      </c>
      <c r="N181" s="352" t="str">
        <f t="shared" si="2"/>
        <v>BMW X5 xDrive 40i xLine</v>
      </c>
      <c r="O181" s="480">
        <v>1</v>
      </c>
      <c r="P181" s="480" t="s">
        <v>9341</v>
      </c>
      <c r="Q181" s="352">
        <v>0</v>
      </c>
      <c r="R181" s="352" t="s">
        <v>9561</v>
      </c>
      <c r="S181" s="480">
        <v>4</v>
      </c>
      <c r="T181" s="352">
        <v>0</v>
      </c>
      <c r="U181" s="479">
        <v>12</v>
      </c>
    </row>
    <row r="182" spans="1:21" customFormat="1">
      <c r="A182" s="428"/>
      <c r="B182" s="428" t="s">
        <v>10780</v>
      </c>
      <c r="C182" t="s">
        <v>9230</v>
      </c>
      <c r="D182">
        <v>1</v>
      </c>
      <c r="E182" t="s">
        <v>9231</v>
      </c>
      <c r="F182">
        <v>20261</v>
      </c>
      <c r="G182" t="s">
        <v>9325</v>
      </c>
      <c r="H182" t="s">
        <v>9443</v>
      </c>
      <c r="I182" t="s">
        <v>43</v>
      </c>
      <c r="J182" t="s">
        <v>9545</v>
      </c>
      <c r="K182" t="s">
        <v>2705</v>
      </c>
      <c r="L182" t="s">
        <v>9562</v>
      </c>
      <c r="M182" t="s">
        <v>9563</v>
      </c>
      <c r="N182" t="str">
        <f t="shared" si="2"/>
        <v>BMW X5 M50d</v>
      </c>
      <c r="O182" s="480">
        <v>1</v>
      </c>
      <c r="P182" s="480" t="s">
        <v>9341</v>
      </c>
      <c r="Q182">
        <v>0</v>
      </c>
      <c r="R182" t="e">
        <v>#N/A</v>
      </c>
      <c r="S182" s="480" t="e">
        <v>#N/A</v>
      </c>
      <c r="T182" t="e">
        <v>#N/A</v>
      </c>
      <c r="U182" s="479" t="e">
        <v>#N/A</v>
      </c>
    </row>
    <row r="183" spans="1:21">
      <c r="A183" s="352" t="s">
        <v>10839</v>
      </c>
      <c r="B183" s="428" t="s">
        <v>10780</v>
      </c>
      <c r="C183" s="352" t="s">
        <v>9230</v>
      </c>
      <c r="D183" s="352">
        <v>1</v>
      </c>
      <c r="E183" s="352" t="s">
        <v>9231</v>
      </c>
      <c r="F183" s="352">
        <v>20159</v>
      </c>
      <c r="G183" s="352" t="s">
        <v>9279</v>
      </c>
      <c r="H183" s="352" t="s">
        <v>9443</v>
      </c>
      <c r="I183" s="352" t="s">
        <v>43</v>
      </c>
      <c r="J183" s="352" t="s">
        <v>9545</v>
      </c>
      <c r="K183" s="352" t="s">
        <v>2705</v>
      </c>
      <c r="L183" s="352" t="s">
        <v>9564</v>
      </c>
      <c r="M183" s="352" t="s">
        <v>9565</v>
      </c>
      <c r="N183" s="352" t="str">
        <f t="shared" si="2"/>
        <v>BMW X5 xDrive 45e xLine</v>
      </c>
      <c r="O183" s="480">
        <v>1</v>
      </c>
      <c r="P183" s="480" t="s">
        <v>9341</v>
      </c>
      <c r="Q183" s="352">
        <v>0</v>
      </c>
      <c r="R183" s="352" t="s">
        <v>9565</v>
      </c>
      <c r="S183" s="480">
        <v>7</v>
      </c>
      <c r="T183" s="352">
        <v>0</v>
      </c>
      <c r="U183" s="479">
        <v>15</v>
      </c>
    </row>
    <row r="184" spans="1:21" customFormat="1">
      <c r="A184" s="428" t="s">
        <v>11051</v>
      </c>
      <c r="B184" s="428" t="s">
        <v>10780</v>
      </c>
      <c r="C184" t="s">
        <v>9230</v>
      </c>
      <c r="D184">
        <v>1</v>
      </c>
      <c r="E184" t="s">
        <v>9231</v>
      </c>
      <c r="F184">
        <v>20261</v>
      </c>
      <c r="G184" t="s">
        <v>9325</v>
      </c>
      <c r="H184" t="s">
        <v>9443</v>
      </c>
      <c r="I184" t="s">
        <v>43</v>
      </c>
      <c r="J184" t="s">
        <v>9545</v>
      </c>
      <c r="K184" t="s">
        <v>2705</v>
      </c>
      <c r="L184" t="s">
        <v>9566</v>
      </c>
      <c r="M184" t="s">
        <v>9567</v>
      </c>
      <c r="N184" t="str">
        <f t="shared" si="2"/>
        <v>BMW X5 M60i</v>
      </c>
      <c r="O184" s="480">
        <v>6</v>
      </c>
      <c r="P184" s="480" t="s">
        <v>9312</v>
      </c>
      <c r="Q184">
        <v>0</v>
      </c>
      <c r="R184" t="s">
        <v>9567</v>
      </c>
      <c r="S184" s="480">
        <v>10</v>
      </c>
      <c r="T184">
        <v>0</v>
      </c>
      <c r="U184" s="479">
        <v>18</v>
      </c>
    </row>
    <row r="185" spans="1:21" customFormat="1">
      <c r="A185" s="428"/>
      <c r="B185" s="428" t="s">
        <v>10780</v>
      </c>
      <c r="C185" t="s">
        <v>9230</v>
      </c>
      <c r="D185">
        <v>1</v>
      </c>
      <c r="E185" t="s">
        <v>9231</v>
      </c>
      <c r="F185">
        <v>20261</v>
      </c>
      <c r="G185" t="s">
        <v>9325</v>
      </c>
      <c r="H185" t="s">
        <v>9443</v>
      </c>
      <c r="I185" t="s">
        <v>43</v>
      </c>
      <c r="J185" t="s">
        <v>9568</v>
      </c>
      <c r="K185" t="s">
        <v>9569</v>
      </c>
      <c r="L185" t="s">
        <v>9570</v>
      </c>
      <c r="M185" t="s">
        <v>9571</v>
      </c>
      <c r="N185" t="str">
        <f t="shared" si="2"/>
        <v>BMW X6 xDrive 30d</v>
      </c>
      <c r="O185" s="480">
        <v>1</v>
      </c>
      <c r="P185" s="480" t="s">
        <v>9341</v>
      </c>
      <c r="Q185">
        <v>0</v>
      </c>
      <c r="R185" t="s">
        <v>9571</v>
      </c>
      <c r="S185" s="480">
        <v>4</v>
      </c>
      <c r="T185">
        <v>0</v>
      </c>
      <c r="U185" s="479">
        <v>12</v>
      </c>
    </row>
    <row r="186" spans="1:21" customFormat="1">
      <c r="A186" s="428"/>
      <c r="B186" s="428" t="s">
        <v>10780</v>
      </c>
      <c r="C186" t="s">
        <v>9230</v>
      </c>
      <c r="D186">
        <v>1</v>
      </c>
      <c r="E186" t="s">
        <v>9231</v>
      </c>
      <c r="F186">
        <v>20261</v>
      </c>
      <c r="G186" t="s">
        <v>9325</v>
      </c>
      <c r="H186" t="s">
        <v>9443</v>
      </c>
      <c r="I186" t="s">
        <v>43</v>
      </c>
      <c r="J186" t="s">
        <v>9568</v>
      </c>
      <c r="K186" t="s">
        <v>9569</v>
      </c>
      <c r="L186" t="s">
        <v>9572</v>
      </c>
      <c r="M186" t="s">
        <v>9573</v>
      </c>
      <c r="N186" t="str">
        <f t="shared" si="2"/>
        <v>BMW X6 xDrive 40d M Sport Editon</v>
      </c>
      <c r="O186" s="480">
        <v>1</v>
      </c>
      <c r="P186" s="480" t="s">
        <v>9341</v>
      </c>
      <c r="Q186">
        <v>0</v>
      </c>
      <c r="R186" t="s">
        <v>9573</v>
      </c>
      <c r="S186" s="480">
        <v>4</v>
      </c>
      <c r="T186">
        <v>0</v>
      </c>
      <c r="U186" s="479">
        <v>12</v>
      </c>
    </row>
    <row r="187" spans="1:21">
      <c r="A187" s="352" t="s">
        <v>1904</v>
      </c>
      <c r="B187" s="428" t="s">
        <v>10780</v>
      </c>
      <c r="C187" s="352" t="s">
        <v>9230</v>
      </c>
      <c r="D187" s="352">
        <v>1</v>
      </c>
      <c r="E187" s="352" t="s">
        <v>9231</v>
      </c>
      <c r="F187" s="352">
        <v>20261</v>
      </c>
      <c r="G187" s="352" t="s">
        <v>9325</v>
      </c>
      <c r="H187" s="352" t="s">
        <v>9443</v>
      </c>
      <c r="I187" s="352" t="s">
        <v>43</v>
      </c>
      <c r="J187" s="352" t="s">
        <v>9568</v>
      </c>
      <c r="K187" s="352" t="s">
        <v>9569</v>
      </c>
      <c r="L187" s="352" t="s">
        <v>9574</v>
      </c>
      <c r="M187" s="352" t="s">
        <v>6878</v>
      </c>
      <c r="N187" s="352" t="str">
        <f t="shared" si="2"/>
        <v>BMW X6 M</v>
      </c>
      <c r="O187" s="480">
        <v>6</v>
      </c>
      <c r="P187" s="480" t="s">
        <v>9312</v>
      </c>
      <c r="Q187" s="352">
        <v>0</v>
      </c>
      <c r="R187" s="352" t="s">
        <v>6878</v>
      </c>
      <c r="S187" s="480">
        <v>11</v>
      </c>
      <c r="T187" s="352">
        <v>0</v>
      </c>
      <c r="U187" s="479">
        <v>19</v>
      </c>
    </row>
    <row r="188" spans="1:21" customFormat="1">
      <c r="A188" s="428"/>
      <c r="B188" s="428" t="s">
        <v>10780</v>
      </c>
      <c r="C188" t="s">
        <v>9230</v>
      </c>
      <c r="D188">
        <v>1</v>
      </c>
      <c r="E188" t="s">
        <v>9231</v>
      </c>
      <c r="F188">
        <v>20261</v>
      </c>
      <c r="G188" t="s">
        <v>9325</v>
      </c>
      <c r="H188" t="s">
        <v>9443</v>
      </c>
      <c r="I188" t="s">
        <v>43</v>
      </c>
      <c r="J188" t="s">
        <v>9568</v>
      </c>
      <c r="K188" t="s">
        <v>9569</v>
      </c>
      <c r="L188" t="s">
        <v>9575</v>
      </c>
      <c r="M188" t="s">
        <v>9576</v>
      </c>
      <c r="N188" t="str">
        <f t="shared" si="2"/>
        <v>BMW X6 30d M Sport Package First Editon xDrive</v>
      </c>
      <c r="O188" s="480">
        <v>1</v>
      </c>
      <c r="P188" s="480" t="s">
        <v>9341</v>
      </c>
      <c r="Q188">
        <v>0</v>
      </c>
      <c r="R188" t="s">
        <v>9576</v>
      </c>
      <c r="S188" s="480">
        <v>4</v>
      </c>
      <c r="T188">
        <v>0</v>
      </c>
      <c r="U188" s="479">
        <v>12</v>
      </c>
    </row>
    <row r="189" spans="1:21" customFormat="1">
      <c r="A189" s="428"/>
      <c r="B189" s="428" t="s">
        <v>10780</v>
      </c>
      <c r="C189" t="s">
        <v>9230</v>
      </c>
      <c r="D189">
        <v>1</v>
      </c>
      <c r="E189" t="s">
        <v>9231</v>
      </c>
      <c r="F189">
        <v>20159</v>
      </c>
      <c r="G189" t="s">
        <v>9279</v>
      </c>
      <c r="H189" t="s">
        <v>9443</v>
      </c>
      <c r="I189" t="s">
        <v>43</v>
      </c>
      <c r="J189" t="s">
        <v>9568</v>
      </c>
      <c r="K189" t="s">
        <v>9569</v>
      </c>
      <c r="L189" t="s">
        <v>9577</v>
      </c>
      <c r="M189" t="s">
        <v>9553</v>
      </c>
      <c r="N189" t="str">
        <f t="shared" si="2"/>
        <v>BMW X6 xDrive 30d M Sport Package</v>
      </c>
      <c r="O189" s="480">
        <v>1</v>
      </c>
      <c r="P189" s="480" t="s">
        <v>9341</v>
      </c>
      <c r="Q189">
        <v>0</v>
      </c>
      <c r="R189" t="s">
        <v>9553</v>
      </c>
      <c r="S189" s="480">
        <v>4</v>
      </c>
      <c r="T189">
        <v>0</v>
      </c>
      <c r="U189" s="479">
        <v>12</v>
      </c>
    </row>
    <row r="190" spans="1:21">
      <c r="A190" s="352" t="s">
        <v>10842</v>
      </c>
      <c r="B190" s="428" t="s">
        <v>10780</v>
      </c>
      <c r="C190" s="352" t="s">
        <v>9230</v>
      </c>
      <c r="D190" s="352">
        <v>1</v>
      </c>
      <c r="E190" s="352" t="s">
        <v>9231</v>
      </c>
      <c r="F190" s="352">
        <v>20261</v>
      </c>
      <c r="G190" s="352" t="s">
        <v>9325</v>
      </c>
      <c r="H190" s="352" t="s">
        <v>9443</v>
      </c>
      <c r="I190" s="352" t="s">
        <v>43</v>
      </c>
      <c r="J190" s="352" t="s">
        <v>9568</v>
      </c>
      <c r="K190" s="352" t="s">
        <v>9569</v>
      </c>
      <c r="L190" s="352" t="s">
        <v>9578</v>
      </c>
      <c r="M190" s="352" t="s">
        <v>9555</v>
      </c>
      <c r="N190" s="352" t="str">
        <f t="shared" si="2"/>
        <v>BMW X6 xDrive 40i M Sport</v>
      </c>
      <c r="O190" s="480">
        <v>1</v>
      </c>
      <c r="P190" s="480" t="s">
        <v>9341</v>
      </c>
      <c r="Q190" s="352">
        <v>0</v>
      </c>
      <c r="R190" s="352" t="s">
        <v>9555</v>
      </c>
      <c r="S190" s="480">
        <v>4</v>
      </c>
      <c r="T190" s="352">
        <v>0</v>
      </c>
      <c r="U190" s="479">
        <v>12</v>
      </c>
    </row>
    <row r="191" spans="1:21">
      <c r="A191" s="352" t="s">
        <v>10841</v>
      </c>
      <c r="B191" s="428" t="s">
        <v>10780</v>
      </c>
      <c r="C191" s="352" t="s">
        <v>9230</v>
      </c>
      <c r="D191" s="352">
        <v>1</v>
      </c>
      <c r="E191" s="352" t="s">
        <v>9231</v>
      </c>
      <c r="F191" s="352">
        <v>20261</v>
      </c>
      <c r="G191" s="352" t="s">
        <v>9325</v>
      </c>
      <c r="H191" s="352" t="s">
        <v>9443</v>
      </c>
      <c r="I191" s="352" t="s">
        <v>43</v>
      </c>
      <c r="J191" s="352" t="s">
        <v>9568</v>
      </c>
      <c r="K191" s="352" t="s">
        <v>9569</v>
      </c>
      <c r="L191" s="352" t="s">
        <v>9579</v>
      </c>
      <c r="M191" s="352" t="s">
        <v>9580</v>
      </c>
      <c r="N191" s="352" t="str">
        <f t="shared" si="2"/>
        <v>BMW X6 30d M Sport Package</v>
      </c>
      <c r="O191" s="480">
        <v>1</v>
      </c>
      <c r="P191" s="480" t="s">
        <v>9341</v>
      </c>
      <c r="Q191" s="352">
        <v>0</v>
      </c>
      <c r="R191" s="352" t="s">
        <v>9580</v>
      </c>
      <c r="S191" s="480">
        <v>4</v>
      </c>
      <c r="T191" s="352">
        <v>0</v>
      </c>
      <c r="U191" s="479">
        <v>12</v>
      </c>
    </row>
    <row r="192" spans="1:21">
      <c r="A192" s="352" t="s">
        <v>10843</v>
      </c>
      <c r="B192" s="428" t="s">
        <v>10780</v>
      </c>
      <c r="C192" s="352" t="s">
        <v>9230</v>
      </c>
      <c r="D192" s="352">
        <v>1</v>
      </c>
      <c r="E192" s="352" t="s">
        <v>9231</v>
      </c>
      <c r="F192" s="352">
        <v>20261</v>
      </c>
      <c r="G192" s="352" t="s">
        <v>9325</v>
      </c>
      <c r="H192" s="352" t="s">
        <v>9443</v>
      </c>
      <c r="I192" s="352" t="s">
        <v>43</v>
      </c>
      <c r="J192" s="352" t="s">
        <v>9568</v>
      </c>
      <c r="K192" s="352" t="s">
        <v>9569</v>
      </c>
      <c r="L192" s="352" t="s">
        <v>9581</v>
      </c>
      <c r="M192" s="352" t="s">
        <v>9559</v>
      </c>
      <c r="N192" s="352" t="str">
        <f t="shared" si="2"/>
        <v>BMW X6 M50i</v>
      </c>
      <c r="O192" s="480">
        <v>6</v>
      </c>
      <c r="P192" s="480" t="s">
        <v>9312</v>
      </c>
      <c r="Q192" s="352">
        <v>0</v>
      </c>
      <c r="R192" s="352" t="s">
        <v>9559</v>
      </c>
      <c r="S192" s="480">
        <v>10</v>
      </c>
      <c r="T192" s="352">
        <v>0</v>
      </c>
      <c r="U192" s="479">
        <v>18</v>
      </c>
    </row>
    <row r="193" spans="1:21" customFormat="1">
      <c r="A193" s="428"/>
      <c r="B193" s="428" t="s">
        <v>10780</v>
      </c>
      <c r="C193" t="s">
        <v>9230</v>
      </c>
      <c r="D193">
        <v>1</v>
      </c>
      <c r="E193" t="s">
        <v>9231</v>
      </c>
      <c r="F193">
        <v>20261</v>
      </c>
      <c r="G193" t="s">
        <v>9325</v>
      </c>
      <c r="H193" t="s">
        <v>9443</v>
      </c>
      <c r="I193" t="s">
        <v>43</v>
      </c>
      <c r="J193" t="s">
        <v>9568</v>
      </c>
      <c r="K193" t="s">
        <v>9569</v>
      </c>
      <c r="L193" t="s">
        <v>9582</v>
      </c>
      <c r="M193" t="s">
        <v>9583</v>
      </c>
      <c r="N193" t="str">
        <f t="shared" si="2"/>
        <v>BMW X6 xDrive 40i</v>
      </c>
      <c r="O193" s="480">
        <v>1</v>
      </c>
      <c r="P193" s="480" t="s">
        <v>9341</v>
      </c>
      <c r="Q193">
        <v>0</v>
      </c>
      <c r="R193" t="s">
        <v>9583</v>
      </c>
      <c r="S193" s="480">
        <v>4</v>
      </c>
      <c r="T193">
        <v>0</v>
      </c>
      <c r="U193" s="479">
        <v>12</v>
      </c>
    </row>
    <row r="194" spans="1:21" customFormat="1">
      <c r="A194" s="428"/>
      <c r="B194" s="428" t="s">
        <v>10780</v>
      </c>
      <c r="C194" t="s">
        <v>9230</v>
      </c>
      <c r="D194">
        <v>1</v>
      </c>
      <c r="E194" t="s">
        <v>9231</v>
      </c>
      <c r="F194">
        <v>20261</v>
      </c>
      <c r="G194" t="s">
        <v>9325</v>
      </c>
      <c r="H194" t="s">
        <v>9443</v>
      </c>
      <c r="I194" t="s">
        <v>43</v>
      </c>
      <c r="J194" t="s">
        <v>9568</v>
      </c>
      <c r="K194" t="s">
        <v>9569</v>
      </c>
      <c r="L194" t="s">
        <v>9584</v>
      </c>
      <c r="M194" t="s">
        <v>9585</v>
      </c>
      <c r="N194" t="str">
        <f t="shared" si="2"/>
        <v>BMW X6 xDrive 40d Online Exclusive</v>
      </c>
      <c r="O194" s="480">
        <v>1</v>
      </c>
      <c r="P194" s="480" t="s">
        <v>9341</v>
      </c>
      <c r="Q194">
        <v>0</v>
      </c>
      <c r="R194" t="s">
        <v>9585</v>
      </c>
      <c r="S194" s="480">
        <v>4</v>
      </c>
      <c r="T194">
        <v>0</v>
      </c>
      <c r="U194" s="479">
        <v>12</v>
      </c>
    </row>
    <row r="195" spans="1:21" s="438" customFormat="1">
      <c r="A195" s="481" t="s">
        <v>11028</v>
      </c>
      <c r="B195" s="481" t="s">
        <v>10780</v>
      </c>
      <c r="C195" s="438" t="s">
        <v>9230</v>
      </c>
      <c r="D195" s="438">
        <v>1</v>
      </c>
      <c r="E195" s="438" t="s">
        <v>9231</v>
      </c>
      <c r="F195" s="438">
        <v>20261</v>
      </c>
      <c r="G195" s="438" t="s">
        <v>9325</v>
      </c>
      <c r="H195" s="438" t="s">
        <v>9443</v>
      </c>
      <c r="I195" s="438" t="s">
        <v>43</v>
      </c>
      <c r="J195" s="438" t="s">
        <v>9568</v>
      </c>
      <c r="K195" s="438" t="s">
        <v>9569</v>
      </c>
      <c r="L195" s="438" t="s">
        <v>9586</v>
      </c>
      <c r="M195" s="438" t="s">
        <v>9587</v>
      </c>
      <c r="N195" s="438" t="str">
        <f t="shared" si="2"/>
        <v>BMW X6 M60i xDrive</v>
      </c>
      <c r="O195" s="482">
        <v>6</v>
      </c>
      <c r="P195" s="482" t="s">
        <v>9312</v>
      </c>
      <c r="Q195" s="438">
        <v>0</v>
      </c>
      <c r="R195" s="438" t="s">
        <v>9587</v>
      </c>
      <c r="S195" s="482">
        <v>10</v>
      </c>
      <c r="T195" s="438">
        <v>0</v>
      </c>
      <c r="U195" s="482">
        <v>18</v>
      </c>
    </row>
    <row r="196" spans="1:21">
      <c r="A196" s="352" t="s">
        <v>10851</v>
      </c>
      <c r="B196" s="428" t="s">
        <v>10780</v>
      </c>
      <c r="C196" s="352" t="s">
        <v>9230</v>
      </c>
      <c r="D196" s="352">
        <v>1</v>
      </c>
      <c r="E196" s="352" t="s">
        <v>9231</v>
      </c>
      <c r="F196" s="352">
        <v>20261</v>
      </c>
      <c r="G196" s="352" t="s">
        <v>9325</v>
      </c>
      <c r="H196" s="352" t="s">
        <v>9443</v>
      </c>
      <c r="I196" s="352" t="s">
        <v>43</v>
      </c>
      <c r="J196" s="352" t="s">
        <v>9588</v>
      </c>
      <c r="K196" s="352" t="s">
        <v>9589</v>
      </c>
      <c r="L196" s="352" t="s">
        <v>9590</v>
      </c>
      <c r="M196" s="352" t="s">
        <v>9591</v>
      </c>
      <c r="N196" s="352" t="str">
        <f t="shared" si="2"/>
        <v>BMW X7 xDrive 40i M Sport (6인승)</v>
      </c>
      <c r="O196" s="480">
        <v>2</v>
      </c>
      <c r="P196" s="480" t="s">
        <v>9330</v>
      </c>
      <c r="Q196" s="352">
        <v>0</v>
      </c>
      <c r="R196" s="352" t="s">
        <v>9591</v>
      </c>
      <c r="S196" s="480">
        <v>4</v>
      </c>
      <c r="T196" s="352">
        <v>0</v>
      </c>
      <c r="U196" s="479">
        <v>12</v>
      </c>
    </row>
    <row r="197" spans="1:21" customFormat="1">
      <c r="A197" s="428"/>
      <c r="B197" s="428" t="s">
        <v>10780</v>
      </c>
      <c r="C197" t="s">
        <v>9230</v>
      </c>
      <c r="D197">
        <v>1</v>
      </c>
      <c r="E197" t="s">
        <v>9231</v>
      </c>
      <c r="F197">
        <v>20261</v>
      </c>
      <c r="G197" t="s">
        <v>9325</v>
      </c>
      <c r="H197" t="s">
        <v>9443</v>
      </c>
      <c r="I197" t="s">
        <v>43</v>
      </c>
      <c r="J197" t="s">
        <v>9588</v>
      </c>
      <c r="K197" t="s">
        <v>9589</v>
      </c>
      <c r="L197" t="s">
        <v>9592</v>
      </c>
      <c r="M197" t="s">
        <v>9593</v>
      </c>
      <c r="N197" t="str">
        <f t="shared" si="2"/>
        <v>BMW X7 xDrive 40i Design Pure Excellence</v>
      </c>
      <c r="O197" s="480">
        <v>2</v>
      </c>
      <c r="P197" s="480" t="s">
        <v>9330</v>
      </c>
      <c r="Q197">
        <v>0</v>
      </c>
      <c r="R197" t="s">
        <v>9593</v>
      </c>
      <c r="S197" s="480">
        <v>4</v>
      </c>
      <c r="T197">
        <v>0</v>
      </c>
      <c r="U197" s="479">
        <v>12</v>
      </c>
    </row>
    <row r="198" spans="1:21" customFormat="1">
      <c r="A198" s="428"/>
      <c r="B198" s="428" t="s">
        <v>10780</v>
      </c>
      <c r="C198" t="s">
        <v>9230</v>
      </c>
      <c r="D198">
        <v>1</v>
      </c>
      <c r="E198" t="s">
        <v>9231</v>
      </c>
      <c r="F198">
        <v>20261</v>
      </c>
      <c r="G198" t="s">
        <v>9325</v>
      </c>
      <c r="H198" t="s">
        <v>9443</v>
      </c>
      <c r="I198" t="s">
        <v>43</v>
      </c>
      <c r="J198" t="s">
        <v>9588</v>
      </c>
      <c r="K198" t="s">
        <v>9589</v>
      </c>
      <c r="L198" t="s">
        <v>9594</v>
      </c>
      <c r="M198" t="s">
        <v>9559</v>
      </c>
      <c r="N198" t="str">
        <f t="shared" ref="N198:N261" si="3">I198&amp;" "&amp;K198&amp;" "&amp;M198</f>
        <v>BMW X7 M50i</v>
      </c>
      <c r="O198" s="480">
        <v>6</v>
      </c>
      <c r="P198" s="480" t="s">
        <v>9312</v>
      </c>
      <c r="Q198">
        <v>0</v>
      </c>
      <c r="R198" t="s">
        <v>9559</v>
      </c>
      <c r="S198" s="480">
        <v>10</v>
      </c>
      <c r="T198">
        <v>0</v>
      </c>
      <c r="U198" s="479">
        <v>18</v>
      </c>
    </row>
    <row r="199" spans="1:21" customFormat="1">
      <c r="A199" s="428"/>
      <c r="B199" s="428" t="s">
        <v>10780</v>
      </c>
      <c r="C199" t="s">
        <v>9230</v>
      </c>
      <c r="D199">
        <v>1</v>
      </c>
      <c r="E199" t="s">
        <v>9231</v>
      </c>
      <c r="F199">
        <v>20261</v>
      </c>
      <c r="G199" t="s">
        <v>9325</v>
      </c>
      <c r="H199" t="s">
        <v>9443</v>
      </c>
      <c r="I199" t="s">
        <v>43</v>
      </c>
      <c r="J199" t="s">
        <v>9588</v>
      </c>
      <c r="K199" t="s">
        <v>9589</v>
      </c>
      <c r="L199" t="s">
        <v>9595</v>
      </c>
      <c r="M199" t="s">
        <v>9596</v>
      </c>
      <c r="N199" t="str">
        <f t="shared" si="3"/>
        <v>BMW X7 xDrive 40d M Sport</v>
      </c>
      <c r="O199" s="480">
        <v>2</v>
      </c>
      <c r="P199" s="480" t="s">
        <v>9330</v>
      </c>
      <c r="Q199">
        <v>0</v>
      </c>
      <c r="R199" t="s">
        <v>9596</v>
      </c>
      <c r="S199" s="480">
        <v>4</v>
      </c>
      <c r="T199">
        <v>0</v>
      </c>
      <c r="U199" s="479">
        <v>12</v>
      </c>
    </row>
    <row r="200" spans="1:21">
      <c r="A200" s="352" t="s">
        <v>10844</v>
      </c>
      <c r="B200" s="428" t="s">
        <v>10780</v>
      </c>
      <c r="C200" s="352" t="s">
        <v>9230</v>
      </c>
      <c r="D200" s="352">
        <v>1</v>
      </c>
      <c r="E200" s="352" t="s">
        <v>9231</v>
      </c>
      <c r="F200" s="352">
        <v>20261</v>
      </c>
      <c r="G200" s="352" t="s">
        <v>9325</v>
      </c>
      <c r="H200" s="352" t="s">
        <v>9443</v>
      </c>
      <c r="I200" s="352" t="s">
        <v>43</v>
      </c>
      <c r="J200" s="352" t="s">
        <v>9588</v>
      </c>
      <c r="K200" s="352" t="s">
        <v>9589</v>
      </c>
      <c r="L200" s="352" t="s">
        <v>9597</v>
      </c>
      <c r="M200" s="352" t="s">
        <v>9598</v>
      </c>
      <c r="N200" s="352" t="str">
        <f t="shared" si="3"/>
        <v>BMW X7 xDrive 40d DPE (7인승)</v>
      </c>
      <c r="O200" s="480">
        <v>2</v>
      </c>
      <c r="P200" s="480" t="s">
        <v>9330</v>
      </c>
      <c r="Q200" s="352">
        <v>0</v>
      </c>
      <c r="R200" s="352" t="s">
        <v>9598</v>
      </c>
      <c r="S200" s="480">
        <v>4</v>
      </c>
      <c r="T200" s="352">
        <v>0</v>
      </c>
      <c r="U200" s="479">
        <v>12</v>
      </c>
    </row>
    <row r="201" spans="1:21">
      <c r="A201" s="352" t="s">
        <v>10845</v>
      </c>
      <c r="B201" s="428" t="s">
        <v>10780</v>
      </c>
      <c r="C201" s="352" t="s">
        <v>9230</v>
      </c>
      <c r="D201" s="352">
        <v>1</v>
      </c>
      <c r="E201" s="352" t="s">
        <v>9231</v>
      </c>
      <c r="F201" s="352">
        <v>20261</v>
      </c>
      <c r="G201" s="352" t="s">
        <v>9325</v>
      </c>
      <c r="H201" s="352" t="s">
        <v>9443</v>
      </c>
      <c r="I201" s="352" t="s">
        <v>43</v>
      </c>
      <c r="J201" s="352" t="s">
        <v>9588</v>
      </c>
      <c r="K201" s="352" t="s">
        <v>9589</v>
      </c>
      <c r="L201" s="352" t="s">
        <v>9599</v>
      </c>
      <c r="M201" s="352" t="s">
        <v>9600</v>
      </c>
      <c r="N201" s="352" t="str">
        <f t="shared" si="3"/>
        <v>BMW X7 xDrive 40d DPE (6인승)</v>
      </c>
      <c r="O201" s="480">
        <v>2</v>
      </c>
      <c r="P201" s="480" t="s">
        <v>9330</v>
      </c>
      <c r="Q201" s="352">
        <v>0</v>
      </c>
      <c r="R201" s="352" t="s">
        <v>9600</v>
      </c>
      <c r="S201" s="480">
        <v>4</v>
      </c>
      <c r="T201" s="352">
        <v>0</v>
      </c>
      <c r="U201" s="479">
        <v>12</v>
      </c>
    </row>
    <row r="202" spans="1:21">
      <c r="A202" s="352" t="s">
        <v>10846</v>
      </c>
      <c r="B202" s="428" t="s">
        <v>10779</v>
      </c>
      <c r="C202" s="352" t="s">
        <v>9230</v>
      </c>
      <c r="D202" s="352">
        <v>1</v>
      </c>
      <c r="E202" s="352" t="s">
        <v>9231</v>
      </c>
      <c r="F202" s="352">
        <v>20261</v>
      </c>
      <c r="G202" s="352" t="s">
        <v>9325</v>
      </c>
      <c r="H202" s="352" t="s">
        <v>9443</v>
      </c>
      <c r="I202" s="352" t="s">
        <v>43</v>
      </c>
      <c r="J202" s="352" t="s">
        <v>9588</v>
      </c>
      <c r="K202" s="352" t="s">
        <v>9589</v>
      </c>
      <c r="L202" s="352" t="s">
        <v>9595</v>
      </c>
      <c r="M202" s="352" t="s">
        <v>9596</v>
      </c>
      <c r="N202" s="352" t="str">
        <f t="shared" si="3"/>
        <v>BMW X7 xDrive 40d M Sport</v>
      </c>
      <c r="O202" s="480">
        <v>2</v>
      </c>
      <c r="P202" s="480" t="s">
        <v>9330</v>
      </c>
      <c r="Q202" s="352">
        <v>0</v>
      </c>
      <c r="R202" s="352" t="s">
        <v>9596</v>
      </c>
      <c r="S202" s="480">
        <v>4</v>
      </c>
      <c r="T202" s="352">
        <v>0</v>
      </c>
      <c r="U202" s="479">
        <v>12</v>
      </c>
    </row>
    <row r="203" spans="1:21">
      <c r="A203" s="352" t="s">
        <v>10847</v>
      </c>
      <c r="B203" s="428" t="s">
        <v>10779</v>
      </c>
      <c r="C203" s="352" t="s">
        <v>9230</v>
      </c>
      <c r="D203" s="352">
        <v>1</v>
      </c>
      <c r="E203" s="352" t="s">
        <v>9231</v>
      </c>
      <c r="F203" s="352">
        <v>20261</v>
      </c>
      <c r="G203" s="352" t="s">
        <v>9325</v>
      </c>
      <c r="H203" s="352" t="s">
        <v>9443</v>
      </c>
      <c r="I203" s="352" t="s">
        <v>43</v>
      </c>
      <c r="J203" s="352" t="s">
        <v>9588</v>
      </c>
      <c r="K203" s="352" t="s">
        <v>9589</v>
      </c>
      <c r="L203" s="352" t="s">
        <v>9595</v>
      </c>
      <c r="M203" s="352" t="s">
        <v>9596</v>
      </c>
      <c r="N203" s="352" t="str">
        <f t="shared" si="3"/>
        <v>BMW X7 xDrive 40d M Sport</v>
      </c>
      <c r="O203" s="480">
        <v>2</v>
      </c>
      <c r="P203" s="480" t="s">
        <v>9330</v>
      </c>
      <c r="Q203" s="352">
        <v>0</v>
      </c>
      <c r="R203" s="352" t="s">
        <v>9596</v>
      </c>
      <c r="S203" s="480">
        <v>4</v>
      </c>
      <c r="T203" s="352">
        <v>0</v>
      </c>
      <c r="U203" s="479">
        <v>12</v>
      </c>
    </row>
    <row r="204" spans="1:21">
      <c r="A204" s="352" t="s">
        <v>10850</v>
      </c>
      <c r="B204" s="428" t="s">
        <v>10780</v>
      </c>
      <c r="C204" s="352" t="s">
        <v>9230</v>
      </c>
      <c r="D204" s="352">
        <v>1</v>
      </c>
      <c r="E204" s="352" t="s">
        <v>9231</v>
      </c>
      <c r="F204" s="352">
        <v>20261</v>
      </c>
      <c r="G204" s="352" t="s">
        <v>9325</v>
      </c>
      <c r="H204" s="352" t="s">
        <v>9443</v>
      </c>
      <c r="I204" s="352" t="s">
        <v>43</v>
      </c>
      <c r="J204" s="352" t="s">
        <v>9588</v>
      </c>
      <c r="K204" s="352" t="s">
        <v>9589</v>
      </c>
      <c r="L204" s="352" t="s">
        <v>9601</v>
      </c>
      <c r="M204" s="352" t="s">
        <v>9602</v>
      </c>
      <c r="N204" s="352" t="str">
        <f t="shared" si="3"/>
        <v>BMW X7 xDrive 40i M Sport (7인승)</v>
      </c>
      <c r="O204" s="480">
        <v>2</v>
      </c>
      <c r="P204" s="480" t="s">
        <v>9330</v>
      </c>
      <c r="Q204" s="352">
        <v>0</v>
      </c>
      <c r="R204" s="352" t="s">
        <v>9602</v>
      </c>
      <c r="S204" s="480">
        <v>4</v>
      </c>
      <c r="T204" s="352">
        <v>0</v>
      </c>
      <c r="U204" s="479">
        <v>12</v>
      </c>
    </row>
    <row r="205" spans="1:21">
      <c r="A205" s="352" t="s">
        <v>10848</v>
      </c>
      <c r="B205" s="428" t="s">
        <v>10779</v>
      </c>
      <c r="C205" s="352" t="s">
        <v>9230</v>
      </c>
      <c r="D205" s="352">
        <v>1</v>
      </c>
      <c r="E205" s="352" t="s">
        <v>9231</v>
      </c>
      <c r="F205" s="352">
        <v>20261</v>
      </c>
      <c r="G205" s="352" t="s">
        <v>9325</v>
      </c>
      <c r="H205" s="352" t="s">
        <v>9443</v>
      </c>
      <c r="I205" s="352" t="s">
        <v>43</v>
      </c>
      <c r="J205" s="352" t="s">
        <v>9588</v>
      </c>
      <c r="K205" s="352" t="s">
        <v>9589</v>
      </c>
      <c r="L205" s="352" t="s">
        <v>9592</v>
      </c>
      <c r="M205" s="352" t="s">
        <v>9593</v>
      </c>
      <c r="N205" s="352" t="str">
        <f t="shared" si="3"/>
        <v>BMW X7 xDrive 40i Design Pure Excellence</v>
      </c>
      <c r="O205" s="480">
        <v>2</v>
      </c>
      <c r="P205" s="480" t="s">
        <v>9330</v>
      </c>
      <c r="Q205" s="352">
        <v>0</v>
      </c>
      <c r="R205" s="352" t="s">
        <v>9593</v>
      </c>
      <c r="S205" s="480">
        <v>4</v>
      </c>
      <c r="T205" s="352">
        <v>0</v>
      </c>
      <c r="U205" s="479">
        <v>12</v>
      </c>
    </row>
    <row r="206" spans="1:21">
      <c r="A206" s="352" t="s">
        <v>10849</v>
      </c>
      <c r="B206" s="428" t="s">
        <v>10779</v>
      </c>
      <c r="C206" s="352" t="s">
        <v>9230</v>
      </c>
      <c r="D206" s="352">
        <v>1</v>
      </c>
      <c r="E206" s="352" t="s">
        <v>9231</v>
      </c>
      <c r="F206" s="352">
        <v>20261</v>
      </c>
      <c r="G206" s="352" t="s">
        <v>9325</v>
      </c>
      <c r="H206" s="352" t="s">
        <v>9443</v>
      </c>
      <c r="I206" s="352" t="s">
        <v>43</v>
      </c>
      <c r="J206" s="352" t="s">
        <v>9588</v>
      </c>
      <c r="K206" s="352" t="s">
        <v>9589</v>
      </c>
      <c r="L206" s="352" t="s">
        <v>9592</v>
      </c>
      <c r="M206" s="352" t="s">
        <v>9593</v>
      </c>
      <c r="N206" s="352" t="str">
        <f t="shared" si="3"/>
        <v>BMW X7 xDrive 40i Design Pure Excellence</v>
      </c>
      <c r="O206" s="480">
        <v>2</v>
      </c>
      <c r="P206" s="480" t="s">
        <v>9330</v>
      </c>
      <c r="Q206" s="352">
        <v>0</v>
      </c>
      <c r="R206" s="352" t="s">
        <v>9593</v>
      </c>
      <c r="S206" s="480">
        <v>4</v>
      </c>
      <c r="T206" s="352">
        <v>0</v>
      </c>
      <c r="U206" s="479">
        <v>12</v>
      </c>
    </row>
    <row r="207" spans="1:21">
      <c r="A207" s="352" t="s">
        <v>10852</v>
      </c>
      <c r="B207" s="428" t="s">
        <v>10780</v>
      </c>
      <c r="C207" s="352" t="s">
        <v>9230</v>
      </c>
      <c r="D207" s="352">
        <v>1</v>
      </c>
      <c r="E207" s="352" t="s">
        <v>9231</v>
      </c>
      <c r="F207" s="352">
        <v>20261</v>
      </c>
      <c r="G207" s="352" t="s">
        <v>9325</v>
      </c>
      <c r="H207" s="352" t="s">
        <v>9443</v>
      </c>
      <c r="I207" s="352" t="s">
        <v>43</v>
      </c>
      <c r="J207" s="352" t="s">
        <v>9588</v>
      </c>
      <c r="K207" s="352" t="s">
        <v>9589</v>
      </c>
      <c r="L207" s="352" t="s">
        <v>9603</v>
      </c>
      <c r="M207" s="352" t="s">
        <v>9567</v>
      </c>
      <c r="N207" s="352" t="str">
        <f t="shared" si="3"/>
        <v>BMW X7 M60i</v>
      </c>
      <c r="O207" s="480">
        <v>6</v>
      </c>
      <c r="P207" s="480" t="s">
        <v>9312</v>
      </c>
      <c r="Q207" s="352">
        <v>0</v>
      </c>
      <c r="R207" s="352" t="s">
        <v>9567</v>
      </c>
      <c r="S207" s="480">
        <v>10</v>
      </c>
      <c r="T207" s="352">
        <v>0</v>
      </c>
      <c r="U207" s="479">
        <v>18</v>
      </c>
    </row>
    <row r="208" spans="1:21">
      <c r="A208" s="352" t="s">
        <v>10804</v>
      </c>
      <c r="B208" s="428" t="s">
        <v>10780</v>
      </c>
      <c r="C208" s="352" t="s">
        <v>9230</v>
      </c>
      <c r="D208" s="352">
        <v>1</v>
      </c>
      <c r="E208" s="352" t="s">
        <v>9231</v>
      </c>
      <c r="F208" s="352">
        <v>20160</v>
      </c>
      <c r="G208" s="352" t="s">
        <v>9232</v>
      </c>
      <c r="H208" s="352" t="s">
        <v>9443</v>
      </c>
      <c r="I208" s="352" t="s">
        <v>43</v>
      </c>
      <c r="J208" s="352" t="s">
        <v>9604</v>
      </c>
      <c r="K208" s="352" t="s">
        <v>9605</v>
      </c>
      <c r="L208" s="352" t="s">
        <v>9606</v>
      </c>
      <c r="M208" s="352" t="s">
        <v>9526</v>
      </c>
      <c r="N208" s="352" t="str">
        <f t="shared" si="3"/>
        <v>BMW Z4 M40i</v>
      </c>
      <c r="O208" s="480">
        <v>6</v>
      </c>
      <c r="P208" s="480" t="s">
        <v>9312</v>
      </c>
      <c r="Q208" s="352">
        <v>0</v>
      </c>
      <c r="R208" s="352" t="s">
        <v>9526</v>
      </c>
      <c r="S208" s="480">
        <v>11</v>
      </c>
      <c r="T208" s="352">
        <v>0</v>
      </c>
      <c r="U208" s="479">
        <v>19</v>
      </c>
    </row>
    <row r="209" spans="1:21">
      <c r="A209" s="352" t="s">
        <v>10803</v>
      </c>
      <c r="B209" s="428" t="s">
        <v>10780</v>
      </c>
      <c r="C209" s="352" t="s">
        <v>9230</v>
      </c>
      <c r="D209" s="352">
        <v>1</v>
      </c>
      <c r="E209" s="352" t="s">
        <v>9231</v>
      </c>
      <c r="F209" s="352">
        <v>20160</v>
      </c>
      <c r="G209" s="352" t="s">
        <v>9232</v>
      </c>
      <c r="H209" s="352" t="s">
        <v>9443</v>
      </c>
      <c r="I209" s="352" t="s">
        <v>43</v>
      </c>
      <c r="J209" s="352" t="s">
        <v>9604</v>
      </c>
      <c r="K209" s="352" t="s">
        <v>9605</v>
      </c>
      <c r="L209" s="352" t="s">
        <v>9607</v>
      </c>
      <c r="M209" s="352" t="s">
        <v>9608</v>
      </c>
      <c r="N209" s="352" t="str">
        <f t="shared" si="3"/>
        <v>BMW Z4 20i M Sport Package</v>
      </c>
      <c r="O209" s="480">
        <v>6</v>
      </c>
      <c r="P209" s="480" t="s">
        <v>9312</v>
      </c>
      <c r="Q209" s="352">
        <v>0</v>
      </c>
      <c r="R209" s="352" t="s">
        <v>9608</v>
      </c>
      <c r="S209" s="480">
        <v>11</v>
      </c>
      <c r="T209" s="352">
        <v>0</v>
      </c>
      <c r="U209" s="479">
        <v>19</v>
      </c>
    </row>
    <row r="210" spans="1:21">
      <c r="A210" s="352" t="s">
        <v>10802</v>
      </c>
      <c r="B210" s="428" t="s">
        <v>10780</v>
      </c>
      <c r="C210" s="352" t="s">
        <v>9230</v>
      </c>
      <c r="D210" s="352">
        <v>1</v>
      </c>
      <c r="E210" s="352" t="s">
        <v>9231</v>
      </c>
      <c r="F210" s="352">
        <v>20160</v>
      </c>
      <c r="G210" s="352" t="s">
        <v>9232</v>
      </c>
      <c r="H210" s="352" t="s">
        <v>9443</v>
      </c>
      <c r="I210" s="352" t="s">
        <v>43</v>
      </c>
      <c r="J210" s="352" t="s">
        <v>9604</v>
      </c>
      <c r="K210" s="352" t="s">
        <v>9605</v>
      </c>
      <c r="L210" s="352" t="s">
        <v>9609</v>
      </c>
      <c r="M210" s="352" t="s">
        <v>9610</v>
      </c>
      <c r="N210" s="352" t="str">
        <f t="shared" si="3"/>
        <v>BMW Z4 sDrive 20i Sport Package</v>
      </c>
      <c r="O210" s="480">
        <v>6</v>
      </c>
      <c r="P210" s="480" t="s">
        <v>9312</v>
      </c>
      <c r="Q210" s="352">
        <v>0</v>
      </c>
      <c r="R210" s="352" t="s">
        <v>9610</v>
      </c>
      <c r="S210" s="480">
        <v>11</v>
      </c>
      <c r="T210" s="352">
        <v>0</v>
      </c>
      <c r="U210" s="479">
        <v>19</v>
      </c>
    </row>
    <row r="211" spans="1:21">
      <c r="A211" s="352" t="s">
        <v>10812</v>
      </c>
      <c r="B211" s="428" t="s">
        <v>10779</v>
      </c>
      <c r="C211" s="352" t="s">
        <v>9230</v>
      </c>
      <c r="D211" s="352">
        <v>1</v>
      </c>
      <c r="E211" s="352" t="s">
        <v>9231</v>
      </c>
      <c r="F211" s="352">
        <v>20159</v>
      </c>
      <c r="G211" s="352" t="s">
        <v>9279</v>
      </c>
      <c r="H211" s="352" t="s">
        <v>9443</v>
      </c>
      <c r="I211" s="352" t="s">
        <v>43</v>
      </c>
      <c r="J211" s="352" t="s">
        <v>9716</v>
      </c>
      <c r="K211" s="352" t="s">
        <v>9717</v>
      </c>
      <c r="L211" s="352" t="s">
        <v>10901</v>
      </c>
      <c r="M211" s="352" t="s">
        <v>10902</v>
      </c>
      <c r="N211" s="352" t="str">
        <f t="shared" si="3"/>
        <v>BMW 7SERIES 750e xDrive DPE Executive Package</v>
      </c>
      <c r="O211" s="480">
        <v>4</v>
      </c>
      <c r="P211" s="480" t="s">
        <v>11009</v>
      </c>
      <c r="Q211" s="352" t="e">
        <v>#N/A</v>
      </c>
      <c r="R211" s="352" t="e">
        <v>#N/A</v>
      </c>
      <c r="S211" s="480">
        <v>9</v>
      </c>
      <c r="T211" s="352">
        <v>0</v>
      </c>
      <c r="U211" s="479">
        <v>17</v>
      </c>
    </row>
    <row r="212" spans="1:21" customFormat="1">
      <c r="A212" s="428"/>
      <c r="B212" s="428" t="s">
        <v>10780</v>
      </c>
      <c r="C212" t="s">
        <v>9230</v>
      </c>
      <c r="D212">
        <v>1</v>
      </c>
      <c r="E212" t="s">
        <v>9231</v>
      </c>
      <c r="F212">
        <v>20157</v>
      </c>
      <c r="G212" t="s">
        <v>9250</v>
      </c>
      <c r="H212" t="s">
        <v>9443</v>
      </c>
      <c r="I212" t="s">
        <v>43</v>
      </c>
      <c r="J212" t="s">
        <v>9611</v>
      </c>
      <c r="K212" t="s">
        <v>9612</v>
      </c>
      <c r="L212" t="s">
        <v>9613</v>
      </c>
      <c r="M212" t="s">
        <v>9614</v>
      </c>
      <c r="N212" t="str">
        <f t="shared" si="3"/>
        <v>BMW 1SERIES 120i</v>
      </c>
      <c r="O212" s="480">
        <v>4</v>
      </c>
      <c r="P212" s="480" t="s">
        <v>9259</v>
      </c>
      <c r="Q212">
        <v>0</v>
      </c>
      <c r="R212" t="s">
        <v>9614</v>
      </c>
      <c r="S212" s="480">
        <v>6</v>
      </c>
      <c r="T212">
        <v>0</v>
      </c>
      <c r="U212" s="479">
        <v>14</v>
      </c>
    </row>
    <row r="213" spans="1:21">
      <c r="A213" s="428" t="s">
        <v>10782</v>
      </c>
      <c r="B213" s="428" t="s">
        <v>10779</v>
      </c>
      <c r="C213" s="352" t="s">
        <v>9230</v>
      </c>
      <c r="D213" s="352">
        <v>1</v>
      </c>
      <c r="E213" s="352" t="s">
        <v>9231</v>
      </c>
      <c r="F213" s="352">
        <v>20157</v>
      </c>
      <c r="G213" s="352" t="s">
        <v>9250</v>
      </c>
      <c r="H213" s="352" t="s">
        <v>9443</v>
      </c>
      <c r="I213" s="352" t="s">
        <v>43</v>
      </c>
      <c r="J213" s="352" t="s">
        <v>9611</v>
      </c>
      <c r="K213" s="352" t="s">
        <v>9612</v>
      </c>
      <c r="L213" s="352" t="s">
        <v>9613</v>
      </c>
      <c r="M213" s="352" t="s">
        <v>9614</v>
      </c>
      <c r="N213" s="352" t="str">
        <f t="shared" si="3"/>
        <v>BMW 1SERIES 120i</v>
      </c>
      <c r="O213" s="480">
        <v>4</v>
      </c>
      <c r="P213" s="480" t="s">
        <v>9259</v>
      </c>
      <c r="Q213" s="352">
        <v>0</v>
      </c>
      <c r="R213" s="352" t="s">
        <v>9614</v>
      </c>
      <c r="S213" s="480">
        <v>6</v>
      </c>
      <c r="T213" s="352">
        <v>0</v>
      </c>
      <c r="U213" s="479">
        <v>14</v>
      </c>
    </row>
    <row r="214" spans="1:21">
      <c r="A214" s="428" t="s">
        <v>10783</v>
      </c>
      <c r="B214" s="428" t="s">
        <v>10779</v>
      </c>
      <c r="C214" s="352" t="s">
        <v>9230</v>
      </c>
      <c r="D214" s="352">
        <v>1</v>
      </c>
      <c r="E214" s="352" t="s">
        <v>9231</v>
      </c>
      <c r="F214" s="352">
        <v>20157</v>
      </c>
      <c r="G214" s="352" t="s">
        <v>9250</v>
      </c>
      <c r="H214" s="352" t="s">
        <v>9443</v>
      </c>
      <c r="I214" s="352" t="s">
        <v>43</v>
      </c>
      <c r="J214" s="352" t="s">
        <v>9611</v>
      </c>
      <c r="K214" s="352" t="s">
        <v>9612</v>
      </c>
      <c r="L214" s="352" t="s">
        <v>9613</v>
      </c>
      <c r="M214" s="352" t="s">
        <v>9614</v>
      </c>
      <c r="N214" s="352" t="str">
        <f t="shared" si="3"/>
        <v>BMW 1SERIES 120i</v>
      </c>
      <c r="O214" s="480">
        <v>4</v>
      </c>
      <c r="P214" s="480" t="s">
        <v>9259</v>
      </c>
      <c r="Q214" s="352">
        <v>0</v>
      </c>
      <c r="R214" s="352" t="s">
        <v>9614</v>
      </c>
      <c r="S214" s="480">
        <v>6</v>
      </c>
      <c r="T214" s="352">
        <v>0</v>
      </c>
      <c r="U214" s="479">
        <v>14</v>
      </c>
    </row>
    <row r="215" spans="1:21" customFormat="1">
      <c r="A215" s="428"/>
      <c r="B215" s="428" t="s">
        <v>10780</v>
      </c>
      <c r="C215" t="s">
        <v>9230</v>
      </c>
      <c r="D215">
        <v>1</v>
      </c>
      <c r="E215" t="s">
        <v>9231</v>
      </c>
      <c r="F215">
        <v>20156</v>
      </c>
      <c r="G215" t="s">
        <v>9615</v>
      </c>
      <c r="H215" t="s">
        <v>9443</v>
      </c>
      <c r="I215" t="s">
        <v>43</v>
      </c>
      <c r="J215" t="s">
        <v>9616</v>
      </c>
      <c r="K215" t="s">
        <v>9617</v>
      </c>
      <c r="L215" t="s">
        <v>9618</v>
      </c>
      <c r="M215" t="s">
        <v>9619</v>
      </c>
      <c r="N215" t="str">
        <f t="shared" si="3"/>
        <v>BMW 2SERIES Active TourerJoy</v>
      </c>
      <c r="O215" s="480">
        <v>5</v>
      </c>
      <c r="P215" s="480" t="s">
        <v>9254</v>
      </c>
      <c r="Q215">
        <v>0</v>
      </c>
      <c r="R215" t="s">
        <v>9619</v>
      </c>
      <c r="S215" s="480">
        <v>7</v>
      </c>
      <c r="T215">
        <v>0</v>
      </c>
      <c r="U215" s="479">
        <v>15</v>
      </c>
    </row>
    <row r="216" spans="1:21">
      <c r="A216" s="428" t="s">
        <v>1677</v>
      </c>
      <c r="B216" s="428" t="s">
        <v>10780</v>
      </c>
      <c r="C216" s="352" t="s">
        <v>9230</v>
      </c>
      <c r="D216" s="352">
        <v>1</v>
      </c>
      <c r="E216" s="352" t="s">
        <v>9231</v>
      </c>
      <c r="F216" s="352">
        <v>20156</v>
      </c>
      <c r="G216" s="352" t="s">
        <v>9615</v>
      </c>
      <c r="H216" s="352" t="s">
        <v>9443</v>
      </c>
      <c r="I216" s="352" t="s">
        <v>43</v>
      </c>
      <c r="J216" s="352" t="s">
        <v>9616</v>
      </c>
      <c r="K216" s="352" t="s">
        <v>9617</v>
      </c>
      <c r="L216" s="352" t="s">
        <v>9620</v>
      </c>
      <c r="M216" s="352" t="s">
        <v>1677</v>
      </c>
      <c r="N216" s="352" t="str">
        <f t="shared" si="3"/>
        <v>BMW 2SERIES Active Tourer Luxury</v>
      </c>
      <c r="O216" s="480">
        <v>5</v>
      </c>
      <c r="P216" s="480" t="s">
        <v>9254</v>
      </c>
      <c r="Q216" s="352">
        <v>0</v>
      </c>
      <c r="R216" s="352" t="s">
        <v>1677</v>
      </c>
      <c r="S216" s="480">
        <v>7</v>
      </c>
      <c r="T216" s="352">
        <v>0</v>
      </c>
      <c r="U216" s="479">
        <v>15</v>
      </c>
    </row>
    <row r="217" spans="1:21" customFormat="1">
      <c r="A217" s="428" t="s">
        <v>9622</v>
      </c>
      <c r="B217" s="428" t="s">
        <v>10780</v>
      </c>
      <c r="C217" t="s">
        <v>9230</v>
      </c>
      <c r="D217">
        <v>1</v>
      </c>
      <c r="E217" t="s">
        <v>9231</v>
      </c>
      <c r="F217">
        <v>20159</v>
      </c>
      <c r="G217" t="s">
        <v>9279</v>
      </c>
      <c r="H217" t="s">
        <v>9443</v>
      </c>
      <c r="I217" t="s">
        <v>43</v>
      </c>
      <c r="J217" t="s">
        <v>9616</v>
      </c>
      <c r="K217" t="s">
        <v>9617</v>
      </c>
      <c r="L217" t="s">
        <v>9621</v>
      </c>
      <c r="M217" t="s">
        <v>9622</v>
      </c>
      <c r="N217" t="str">
        <f t="shared" si="3"/>
        <v>BMW 2SERIES M240i xDrive Coupe</v>
      </c>
      <c r="O217" s="480">
        <v>6</v>
      </c>
      <c r="P217" s="480" t="s">
        <v>9312</v>
      </c>
      <c r="Q217">
        <v>0</v>
      </c>
      <c r="R217" t="s">
        <v>9622</v>
      </c>
      <c r="S217" s="480">
        <v>11</v>
      </c>
      <c r="T217">
        <v>0</v>
      </c>
      <c r="U217" s="479">
        <v>19</v>
      </c>
    </row>
    <row r="218" spans="1:21">
      <c r="A218" s="428" t="s">
        <v>10784</v>
      </c>
      <c r="B218" s="428" t="s">
        <v>10779</v>
      </c>
      <c r="C218" s="352" t="s">
        <v>9230</v>
      </c>
      <c r="D218" s="352">
        <v>1</v>
      </c>
      <c r="E218" s="352" t="s">
        <v>9231</v>
      </c>
      <c r="F218" s="352">
        <v>20156</v>
      </c>
      <c r="G218" s="352" t="s">
        <v>9615</v>
      </c>
      <c r="H218" s="352" t="s">
        <v>9443</v>
      </c>
      <c r="I218" s="352" t="s">
        <v>43</v>
      </c>
      <c r="J218" s="352" t="s">
        <v>9616</v>
      </c>
      <c r="K218" s="352" t="s">
        <v>9617</v>
      </c>
      <c r="L218" s="352" t="s">
        <v>10990</v>
      </c>
      <c r="M218" s="352" t="s">
        <v>10991</v>
      </c>
      <c r="N218" s="352" t="str">
        <f t="shared" si="3"/>
        <v>BMW 2SERIES 220i Gran Coupe M Sport</v>
      </c>
      <c r="O218" s="480">
        <v>4</v>
      </c>
      <c r="P218" s="480" t="s">
        <v>9259</v>
      </c>
      <c r="Q218" s="352">
        <v>0</v>
      </c>
      <c r="R218" s="352" t="e">
        <v>#N/A</v>
      </c>
      <c r="S218" s="480">
        <v>6</v>
      </c>
      <c r="T218">
        <v>0</v>
      </c>
      <c r="U218" s="479">
        <v>14</v>
      </c>
    </row>
    <row r="219" spans="1:21">
      <c r="A219" s="428" t="s">
        <v>2052</v>
      </c>
      <c r="B219" s="428" t="s">
        <v>10780</v>
      </c>
      <c r="C219" s="352" t="s">
        <v>9230</v>
      </c>
      <c r="D219" s="352">
        <v>1</v>
      </c>
      <c r="E219" s="352" t="s">
        <v>9231</v>
      </c>
      <c r="F219" s="352">
        <v>20157</v>
      </c>
      <c r="G219" s="352" t="s">
        <v>9250</v>
      </c>
      <c r="H219" s="352" t="s">
        <v>9443</v>
      </c>
      <c r="I219" s="352" t="s">
        <v>43</v>
      </c>
      <c r="J219" s="352" t="s">
        <v>9623</v>
      </c>
      <c r="K219" s="352" t="s">
        <v>9624</v>
      </c>
      <c r="L219" s="352" t="s">
        <v>9625</v>
      </c>
      <c r="M219" s="352" t="s">
        <v>2052</v>
      </c>
      <c r="N219" s="352" t="str">
        <f t="shared" si="3"/>
        <v>BMW 3SERIES 320i</v>
      </c>
      <c r="O219" s="480">
        <v>4</v>
      </c>
      <c r="P219" s="480" t="s">
        <v>9259</v>
      </c>
      <c r="Q219" s="352">
        <v>0</v>
      </c>
      <c r="R219" s="352" t="s">
        <v>2052</v>
      </c>
      <c r="S219" s="480">
        <v>5</v>
      </c>
      <c r="T219" s="352">
        <v>0</v>
      </c>
      <c r="U219" s="479">
        <v>13</v>
      </c>
    </row>
    <row r="220" spans="1:21" customFormat="1">
      <c r="A220" s="428"/>
      <c r="B220" s="428" t="s">
        <v>10780</v>
      </c>
      <c r="C220" t="s">
        <v>9230</v>
      </c>
      <c r="D220">
        <v>1</v>
      </c>
      <c r="E220" t="s">
        <v>9231</v>
      </c>
      <c r="F220">
        <v>20157</v>
      </c>
      <c r="G220" t="s">
        <v>9250</v>
      </c>
      <c r="H220" t="s">
        <v>9443</v>
      </c>
      <c r="I220" t="s">
        <v>43</v>
      </c>
      <c r="J220" t="s">
        <v>9623</v>
      </c>
      <c r="K220" t="s">
        <v>9624</v>
      </c>
      <c r="L220" t="s">
        <v>9626</v>
      </c>
      <c r="M220" t="s">
        <v>1425</v>
      </c>
      <c r="N220" t="str">
        <f t="shared" si="3"/>
        <v>BMW 3SERIES 320d Luxury Line</v>
      </c>
      <c r="O220" s="480">
        <v>3</v>
      </c>
      <c r="P220" s="480" t="s">
        <v>9243</v>
      </c>
      <c r="Q220">
        <v>0</v>
      </c>
      <c r="R220" t="s">
        <v>1425</v>
      </c>
      <c r="S220" s="480">
        <v>5</v>
      </c>
      <c r="T220">
        <v>0</v>
      </c>
      <c r="U220" s="479">
        <v>13</v>
      </c>
    </row>
    <row r="221" spans="1:21" customFormat="1">
      <c r="A221" s="428"/>
      <c r="B221" s="428" t="s">
        <v>10780</v>
      </c>
      <c r="C221" t="s">
        <v>9230</v>
      </c>
      <c r="D221">
        <v>1</v>
      </c>
      <c r="E221" t="s">
        <v>9231</v>
      </c>
      <c r="F221">
        <v>20157</v>
      </c>
      <c r="G221" t="s">
        <v>9250</v>
      </c>
      <c r="H221" t="s">
        <v>9443</v>
      </c>
      <c r="I221" t="s">
        <v>43</v>
      </c>
      <c r="J221" t="s">
        <v>9623</v>
      </c>
      <c r="K221" t="s">
        <v>9624</v>
      </c>
      <c r="L221" t="s">
        <v>9627</v>
      </c>
      <c r="M221" t="s">
        <v>9628</v>
      </c>
      <c r="N221" t="str">
        <f t="shared" si="3"/>
        <v>BMW 3SERIES 320d Touring M Sports Package</v>
      </c>
      <c r="O221" s="480">
        <v>3</v>
      </c>
      <c r="P221" s="480" t="s">
        <v>9243</v>
      </c>
      <c r="Q221">
        <v>0</v>
      </c>
      <c r="R221" t="s">
        <v>9628</v>
      </c>
      <c r="S221" s="480">
        <v>7</v>
      </c>
      <c r="T221">
        <v>0</v>
      </c>
      <c r="U221" s="479">
        <v>15</v>
      </c>
    </row>
    <row r="222" spans="1:21">
      <c r="A222" s="428" t="s">
        <v>10786</v>
      </c>
      <c r="B222" s="428" t="s">
        <v>10780</v>
      </c>
      <c r="C222" s="352" t="s">
        <v>9230</v>
      </c>
      <c r="D222" s="352">
        <v>1</v>
      </c>
      <c r="E222" s="352" t="s">
        <v>9231</v>
      </c>
      <c r="F222" s="352">
        <v>20157</v>
      </c>
      <c r="G222" s="352" t="s">
        <v>9250</v>
      </c>
      <c r="H222" s="352" t="s">
        <v>9443</v>
      </c>
      <c r="I222" s="352" t="s">
        <v>43</v>
      </c>
      <c r="J222" s="352" t="s">
        <v>9623</v>
      </c>
      <c r="K222" s="352" t="s">
        <v>9624</v>
      </c>
      <c r="L222" s="352" t="s">
        <v>9629</v>
      </c>
      <c r="M222" s="352" t="s">
        <v>9630</v>
      </c>
      <c r="N222" s="352" t="str">
        <f t="shared" si="3"/>
        <v>BMW 3SERIES 320d M Sport Package</v>
      </c>
      <c r="O222" s="480">
        <v>3</v>
      </c>
      <c r="P222" s="480" t="s">
        <v>9243</v>
      </c>
      <c r="Q222" s="352">
        <v>0</v>
      </c>
      <c r="R222" s="352" t="s">
        <v>9630</v>
      </c>
      <c r="S222" s="480">
        <v>5</v>
      </c>
      <c r="T222" s="352">
        <v>0</v>
      </c>
      <c r="U222" s="479">
        <v>13</v>
      </c>
    </row>
    <row r="223" spans="1:21">
      <c r="A223" s="428" t="s">
        <v>10787</v>
      </c>
      <c r="B223" s="428" t="s">
        <v>10780</v>
      </c>
      <c r="C223" s="352" t="s">
        <v>9230</v>
      </c>
      <c r="D223" s="352">
        <v>1</v>
      </c>
      <c r="E223" s="352" t="s">
        <v>9231</v>
      </c>
      <c r="F223" s="352">
        <v>20157</v>
      </c>
      <c r="G223" s="352" t="s">
        <v>9250</v>
      </c>
      <c r="H223" s="352" t="s">
        <v>9443</v>
      </c>
      <c r="I223" s="352" t="s">
        <v>43</v>
      </c>
      <c r="J223" s="352" t="s">
        <v>9623</v>
      </c>
      <c r="K223" s="352" t="s">
        <v>9624</v>
      </c>
      <c r="L223" s="352" t="s">
        <v>9631</v>
      </c>
      <c r="M223" s="352" t="s">
        <v>1440</v>
      </c>
      <c r="N223" s="352" t="str">
        <f t="shared" si="3"/>
        <v>BMW 3SERIES 320d xDrive M Sport Package</v>
      </c>
      <c r="O223" s="480">
        <v>3</v>
      </c>
      <c r="P223" s="480" t="s">
        <v>9243</v>
      </c>
      <c r="Q223" s="352">
        <v>0</v>
      </c>
      <c r="R223" s="352" t="s">
        <v>1440</v>
      </c>
      <c r="S223" s="480">
        <v>5</v>
      </c>
      <c r="T223" s="352">
        <v>0</v>
      </c>
      <c r="U223" s="479">
        <v>13</v>
      </c>
    </row>
    <row r="224" spans="1:21">
      <c r="A224" s="352" t="s">
        <v>10788</v>
      </c>
      <c r="B224" s="428" t="s">
        <v>10780</v>
      </c>
      <c r="C224" s="352" t="s">
        <v>9230</v>
      </c>
      <c r="D224" s="352">
        <v>1</v>
      </c>
      <c r="E224" s="352" t="s">
        <v>9231</v>
      </c>
      <c r="F224" s="352">
        <v>20158</v>
      </c>
      <c r="G224" s="352" t="s">
        <v>9255</v>
      </c>
      <c r="H224" s="352" t="s">
        <v>9443</v>
      </c>
      <c r="I224" s="352" t="s">
        <v>43</v>
      </c>
      <c r="J224" s="352" t="s">
        <v>9623</v>
      </c>
      <c r="K224" s="352" t="s">
        <v>9624</v>
      </c>
      <c r="L224" s="352" t="s">
        <v>9632</v>
      </c>
      <c r="M224" s="352" t="s">
        <v>9633</v>
      </c>
      <c r="N224" s="352" t="str">
        <f t="shared" si="3"/>
        <v>BMW 3SERIES 320i M Sport Package</v>
      </c>
      <c r="O224" s="480">
        <v>4</v>
      </c>
      <c r="P224" s="480" t="s">
        <v>9259</v>
      </c>
      <c r="Q224" s="352">
        <v>0</v>
      </c>
      <c r="R224" s="352" t="s">
        <v>9633</v>
      </c>
      <c r="S224" s="480">
        <v>5</v>
      </c>
      <c r="T224" s="352">
        <v>0</v>
      </c>
      <c r="U224" s="479">
        <v>13</v>
      </c>
    </row>
    <row r="225" spans="1:21">
      <c r="A225" s="352" t="s">
        <v>255</v>
      </c>
      <c r="B225" s="428" t="s">
        <v>10780</v>
      </c>
      <c r="C225" s="352" t="s">
        <v>9230</v>
      </c>
      <c r="D225" s="352">
        <v>1</v>
      </c>
      <c r="E225" s="352" t="s">
        <v>9231</v>
      </c>
      <c r="F225" s="352">
        <v>20158</v>
      </c>
      <c r="G225" s="352" t="s">
        <v>9255</v>
      </c>
      <c r="H225" s="352" t="s">
        <v>9443</v>
      </c>
      <c r="I225" s="352" t="s">
        <v>43</v>
      </c>
      <c r="J225" s="352" t="s">
        <v>9623</v>
      </c>
      <c r="K225" s="352" t="s">
        <v>9624</v>
      </c>
      <c r="L225" s="352" t="s">
        <v>9634</v>
      </c>
      <c r="M225" s="352" t="s">
        <v>9635</v>
      </c>
      <c r="N225" s="352" t="str">
        <f t="shared" si="3"/>
        <v>BMW 3SERIES 320i Luxury</v>
      </c>
      <c r="O225" s="480">
        <v>4</v>
      </c>
      <c r="P225" s="480" t="s">
        <v>9259</v>
      </c>
      <c r="Q225" s="352">
        <v>0</v>
      </c>
      <c r="R225" s="352" t="s">
        <v>9635</v>
      </c>
      <c r="S225" s="480">
        <v>5</v>
      </c>
      <c r="T225" s="352">
        <v>0</v>
      </c>
      <c r="U225" s="479">
        <v>13</v>
      </c>
    </row>
    <row r="226" spans="1:21" customFormat="1">
      <c r="A226" s="428"/>
      <c r="B226" s="428" t="s">
        <v>10780</v>
      </c>
      <c r="C226" t="s">
        <v>9230</v>
      </c>
      <c r="D226">
        <v>1</v>
      </c>
      <c r="E226" t="s">
        <v>9231</v>
      </c>
      <c r="F226">
        <v>20158</v>
      </c>
      <c r="G226" t="s">
        <v>9255</v>
      </c>
      <c r="H226" t="s">
        <v>9443</v>
      </c>
      <c r="I226" t="s">
        <v>43</v>
      </c>
      <c r="J226" t="s">
        <v>9623</v>
      </c>
      <c r="K226" t="s">
        <v>9624</v>
      </c>
      <c r="L226" t="s">
        <v>9636</v>
      </c>
      <c r="M226" t="s">
        <v>9637</v>
      </c>
      <c r="N226" t="str">
        <f t="shared" si="3"/>
        <v>BMW 3SERIES 320d GT M Sport Premium</v>
      </c>
      <c r="O226" s="480">
        <v>3</v>
      </c>
      <c r="P226" s="480" t="s">
        <v>9243</v>
      </c>
      <c r="Q226">
        <v>0</v>
      </c>
      <c r="R226" t="s">
        <v>9637</v>
      </c>
      <c r="S226" s="480">
        <v>5</v>
      </c>
      <c r="T226">
        <v>0</v>
      </c>
      <c r="U226" s="479">
        <v>13</v>
      </c>
    </row>
    <row r="227" spans="1:21">
      <c r="A227" s="352" t="s">
        <v>10790</v>
      </c>
      <c r="B227" s="428" t="s">
        <v>10780</v>
      </c>
      <c r="C227" s="352" t="s">
        <v>9230</v>
      </c>
      <c r="D227" s="352">
        <v>1</v>
      </c>
      <c r="E227" s="352" t="s">
        <v>9231</v>
      </c>
      <c r="F227" s="352">
        <v>20158</v>
      </c>
      <c r="G227" s="352" t="s">
        <v>9255</v>
      </c>
      <c r="H227" s="352" t="s">
        <v>9443</v>
      </c>
      <c r="I227" s="352" t="s">
        <v>43</v>
      </c>
      <c r="J227" s="352" t="s">
        <v>9623</v>
      </c>
      <c r="K227" s="352" t="s">
        <v>9624</v>
      </c>
      <c r="L227" s="352" t="s">
        <v>9638</v>
      </c>
      <c r="M227" s="352" t="s">
        <v>1471</v>
      </c>
      <c r="N227" s="352" t="str">
        <f t="shared" si="3"/>
        <v>BMW 3SERIES 330e M Sport Package</v>
      </c>
      <c r="O227" s="480">
        <v>3</v>
      </c>
      <c r="P227" s="480" t="s">
        <v>9243</v>
      </c>
      <c r="Q227" s="352">
        <v>0</v>
      </c>
      <c r="R227" s="352" t="s">
        <v>1471</v>
      </c>
      <c r="S227" s="480">
        <v>7</v>
      </c>
      <c r="T227" s="352">
        <v>0</v>
      </c>
      <c r="U227" s="479">
        <v>15</v>
      </c>
    </row>
    <row r="228" spans="1:21" customFormat="1">
      <c r="A228" s="428"/>
      <c r="B228" s="428" t="s">
        <v>10780</v>
      </c>
      <c r="C228" t="s">
        <v>9230</v>
      </c>
      <c r="D228">
        <v>1</v>
      </c>
      <c r="E228" t="s">
        <v>9231</v>
      </c>
      <c r="F228">
        <v>20158</v>
      </c>
      <c r="G228" t="s">
        <v>9255</v>
      </c>
      <c r="H228" t="s">
        <v>9443</v>
      </c>
      <c r="I228" t="s">
        <v>43</v>
      </c>
      <c r="J228" t="s">
        <v>9623</v>
      </c>
      <c r="K228" t="s">
        <v>9624</v>
      </c>
      <c r="L228" t="s">
        <v>9639</v>
      </c>
      <c r="M228" t="s">
        <v>9640</v>
      </c>
      <c r="N228" t="str">
        <f t="shared" si="3"/>
        <v>BMW 3SERIES 320e Lux</v>
      </c>
      <c r="O228" s="480">
        <v>3</v>
      </c>
      <c r="P228" s="480" t="s">
        <v>9243</v>
      </c>
      <c r="Q228">
        <v>0</v>
      </c>
      <c r="R228" t="s">
        <v>9640</v>
      </c>
      <c r="S228" s="480">
        <v>7</v>
      </c>
      <c r="T228">
        <v>0</v>
      </c>
      <c r="U228" s="479">
        <v>15</v>
      </c>
    </row>
    <row r="229" spans="1:21" customFormat="1">
      <c r="A229" s="428"/>
      <c r="B229" s="428" t="s">
        <v>10780</v>
      </c>
      <c r="C229" t="s">
        <v>9230</v>
      </c>
      <c r="D229">
        <v>1</v>
      </c>
      <c r="E229" t="s">
        <v>9231</v>
      </c>
      <c r="F229">
        <v>20158</v>
      </c>
      <c r="G229" t="s">
        <v>9255</v>
      </c>
      <c r="H229" t="s">
        <v>9443</v>
      </c>
      <c r="I229" t="s">
        <v>43</v>
      </c>
      <c r="J229" t="s">
        <v>9623</v>
      </c>
      <c r="K229" t="s">
        <v>9624</v>
      </c>
      <c r="L229" t="s">
        <v>9641</v>
      </c>
      <c r="M229" t="s">
        <v>9642</v>
      </c>
      <c r="N229" t="str">
        <f t="shared" si="3"/>
        <v>BMW 3SERIES 320i Touring M Sport Package</v>
      </c>
      <c r="O229" s="480">
        <v>4</v>
      </c>
      <c r="P229" s="480" t="s">
        <v>9259</v>
      </c>
      <c r="Q229">
        <v>0</v>
      </c>
      <c r="R229" t="s">
        <v>9642</v>
      </c>
      <c r="S229" s="480">
        <v>7</v>
      </c>
      <c r="T229">
        <v>0</v>
      </c>
      <c r="U229" s="479">
        <v>15</v>
      </c>
    </row>
    <row r="230" spans="1:21">
      <c r="A230" s="352" t="s">
        <v>10785</v>
      </c>
      <c r="B230" s="428" t="s">
        <v>10779</v>
      </c>
      <c r="I230" s="352" t="s">
        <v>43</v>
      </c>
      <c r="M230" s="352" t="s">
        <v>10861</v>
      </c>
      <c r="N230" s="352" t="str">
        <f t="shared" si="3"/>
        <v>BMW  ???</v>
      </c>
      <c r="O230" s="480" t="e">
        <v>#N/A</v>
      </c>
      <c r="P230" s="480" t="e">
        <v>#N/A</v>
      </c>
      <c r="Q230" s="352" t="e">
        <v>#N/A</v>
      </c>
      <c r="R230" s="352" t="e">
        <v>#N/A</v>
      </c>
      <c r="S230" s="480" t="e">
        <v>#N/A</v>
      </c>
      <c r="T230" s="352" t="e">
        <v>#N/A</v>
      </c>
      <c r="U230" s="479" t="e">
        <v>#N/A</v>
      </c>
    </row>
    <row r="231" spans="1:21">
      <c r="A231" s="352" t="s">
        <v>2396</v>
      </c>
      <c r="B231" s="428" t="s">
        <v>10779</v>
      </c>
      <c r="C231" s="352" t="s">
        <v>9230</v>
      </c>
      <c r="D231" s="352">
        <v>1</v>
      </c>
      <c r="E231" s="352" t="s">
        <v>9231</v>
      </c>
      <c r="F231" s="352">
        <v>20158</v>
      </c>
      <c r="G231" s="352" t="s">
        <v>9255</v>
      </c>
      <c r="H231" s="352" t="s">
        <v>9443</v>
      </c>
      <c r="I231" s="352" t="s">
        <v>43</v>
      </c>
      <c r="J231" s="352" t="s">
        <v>9616</v>
      </c>
      <c r="K231" s="352" t="s">
        <v>9617</v>
      </c>
      <c r="L231" s="352" t="s">
        <v>10889</v>
      </c>
      <c r="M231" s="352" t="s">
        <v>10890</v>
      </c>
      <c r="N231" s="352" t="str">
        <f t="shared" si="3"/>
        <v>BMW 2SERIES M235i Gran Coupe M Performance Edition xDrive</v>
      </c>
      <c r="O231" s="480">
        <v>6</v>
      </c>
      <c r="P231" s="480" t="s">
        <v>11008</v>
      </c>
      <c r="Q231" s="352" t="e">
        <v>#N/A</v>
      </c>
      <c r="R231" s="352" t="e">
        <v>#N/A</v>
      </c>
      <c r="S231" s="480">
        <v>11</v>
      </c>
      <c r="T231" s="352">
        <v>0</v>
      </c>
      <c r="U231" s="479">
        <v>19</v>
      </c>
    </row>
    <row r="232" spans="1:21">
      <c r="A232" s="352" t="s">
        <v>10789</v>
      </c>
      <c r="B232" s="428" t="s">
        <v>10779</v>
      </c>
      <c r="C232" s="352" t="s">
        <v>9230</v>
      </c>
      <c r="D232" s="352">
        <v>1</v>
      </c>
      <c r="E232" s="352" t="s">
        <v>9231</v>
      </c>
      <c r="F232" s="352">
        <v>20159</v>
      </c>
      <c r="G232" s="352" t="s">
        <v>9279</v>
      </c>
      <c r="H232" s="352" t="s">
        <v>9443</v>
      </c>
      <c r="I232" s="352" t="s">
        <v>43</v>
      </c>
      <c r="J232" s="352" t="s">
        <v>9623</v>
      </c>
      <c r="K232" s="352" t="s">
        <v>9624</v>
      </c>
      <c r="L232" s="352" t="s">
        <v>10743</v>
      </c>
      <c r="M232" s="352" t="s">
        <v>2409</v>
      </c>
      <c r="N232" s="352" t="str">
        <f t="shared" si="3"/>
        <v>BMW 3SERIES M340i xDrive Touring</v>
      </c>
      <c r="O232" s="480">
        <v>6</v>
      </c>
      <c r="P232" s="480" t="s">
        <v>11008</v>
      </c>
      <c r="Q232" s="352" t="e">
        <v>#N/A</v>
      </c>
      <c r="R232" s="352" t="s">
        <v>2409</v>
      </c>
      <c r="S232" s="480">
        <v>11</v>
      </c>
      <c r="T232" s="352">
        <v>0</v>
      </c>
      <c r="U232" s="479">
        <v>19</v>
      </c>
    </row>
    <row r="233" spans="1:21" customFormat="1">
      <c r="A233" s="428"/>
      <c r="B233" s="428" t="s">
        <v>10780</v>
      </c>
      <c r="C233" t="s">
        <v>9230</v>
      </c>
      <c r="D233">
        <v>1</v>
      </c>
      <c r="E233" t="s">
        <v>9231</v>
      </c>
      <c r="F233">
        <v>20158</v>
      </c>
      <c r="G233" t="s">
        <v>9255</v>
      </c>
      <c r="H233" t="s">
        <v>9443</v>
      </c>
      <c r="I233" t="s">
        <v>43</v>
      </c>
      <c r="J233" t="s">
        <v>9643</v>
      </c>
      <c r="K233" t="s">
        <v>9644</v>
      </c>
      <c r="L233" t="s">
        <v>9645</v>
      </c>
      <c r="M233" t="s">
        <v>9646</v>
      </c>
      <c r="N233" t="str">
        <f t="shared" si="3"/>
        <v>BMW IX3 M Sport Package</v>
      </c>
      <c r="O233" s="480">
        <v>2</v>
      </c>
      <c r="P233" s="480" t="s">
        <v>9330</v>
      </c>
      <c r="Q233">
        <v>0</v>
      </c>
      <c r="R233" t="s">
        <v>9646</v>
      </c>
      <c r="S233" s="480">
        <v>7</v>
      </c>
      <c r="T233">
        <v>0</v>
      </c>
      <c r="U233" s="479">
        <v>15</v>
      </c>
    </row>
    <row r="234" spans="1:21" customFormat="1">
      <c r="A234" s="428"/>
      <c r="B234" s="428" t="s">
        <v>10780</v>
      </c>
      <c r="C234" t="s">
        <v>9230</v>
      </c>
      <c r="D234">
        <v>1</v>
      </c>
      <c r="E234" t="s">
        <v>9231</v>
      </c>
      <c r="F234">
        <v>20157</v>
      </c>
      <c r="G234" t="s">
        <v>9250</v>
      </c>
      <c r="H234" t="s">
        <v>9443</v>
      </c>
      <c r="I234" t="s">
        <v>43</v>
      </c>
      <c r="J234" t="s">
        <v>9647</v>
      </c>
      <c r="K234" t="s">
        <v>9648</v>
      </c>
      <c r="L234" t="s">
        <v>9649</v>
      </c>
      <c r="M234" t="s">
        <v>9650</v>
      </c>
      <c r="N234" t="str">
        <f t="shared" si="3"/>
        <v>BMW 4SERIES 420d xDrive Sport LCI (Gran Coupe)</v>
      </c>
      <c r="O234" s="480">
        <v>3</v>
      </c>
      <c r="P234" s="480" t="s">
        <v>9243</v>
      </c>
      <c r="Q234">
        <v>0</v>
      </c>
      <c r="R234" t="s">
        <v>9650</v>
      </c>
      <c r="S234" s="480">
        <v>5</v>
      </c>
      <c r="T234">
        <v>0</v>
      </c>
      <c r="U234" s="479">
        <v>13</v>
      </c>
    </row>
    <row r="235" spans="1:21" customFormat="1">
      <c r="A235" s="428"/>
      <c r="B235" s="428" t="s">
        <v>10780</v>
      </c>
      <c r="C235" t="s">
        <v>9230</v>
      </c>
      <c r="D235">
        <v>1</v>
      </c>
      <c r="E235" t="s">
        <v>9231</v>
      </c>
      <c r="F235">
        <v>20157</v>
      </c>
      <c r="G235" t="s">
        <v>9250</v>
      </c>
      <c r="H235" t="s">
        <v>9443</v>
      </c>
      <c r="I235" t="s">
        <v>43</v>
      </c>
      <c r="J235" t="s">
        <v>9647</v>
      </c>
      <c r="K235" t="s">
        <v>9648</v>
      </c>
      <c r="L235" t="s">
        <v>9651</v>
      </c>
      <c r="M235" t="s">
        <v>9652</v>
      </c>
      <c r="N235" t="str">
        <f t="shared" si="3"/>
        <v>BMW 4SERIES 420d Luxury LCI (Gran Coupe)</v>
      </c>
      <c r="O235" s="480">
        <v>3</v>
      </c>
      <c r="P235" s="480" t="s">
        <v>9243</v>
      </c>
      <c r="Q235">
        <v>0</v>
      </c>
      <c r="R235" t="s">
        <v>9652</v>
      </c>
      <c r="S235" s="480">
        <v>5</v>
      </c>
      <c r="T235">
        <v>0</v>
      </c>
      <c r="U235" s="479">
        <v>13</v>
      </c>
    </row>
    <row r="236" spans="1:21">
      <c r="A236" s="352" t="s">
        <v>10791</v>
      </c>
      <c r="B236" s="428" t="s">
        <v>10780</v>
      </c>
      <c r="C236" s="352" t="s">
        <v>9230</v>
      </c>
      <c r="D236" s="352">
        <v>1</v>
      </c>
      <c r="E236" s="352" t="s">
        <v>9231</v>
      </c>
      <c r="F236" s="352">
        <v>20157</v>
      </c>
      <c r="G236" s="352" t="s">
        <v>9250</v>
      </c>
      <c r="H236" s="352" t="s">
        <v>9443</v>
      </c>
      <c r="I236" s="352" t="s">
        <v>43</v>
      </c>
      <c r="J236" s="352" t="s">
        <v>9647</v>
      </c>
      <c r="K236" s="352" t="s">
        <v>9648</v>
      </c>
      <c r="L236" s="352" t="s">
        <v>9653</v>
      </c>
      <c r="M236" s="352" t="s">
        <v>9654</v>
      </c>
      <c r="N236" s="352" t="str">
        <f t="shared" si="3"/>
        <v>BMW 4SERIES 420i Gran Coupe</v>
      </c>
      <c r="O236" s="480">
        <v>3</v>
      </c>
      <c r="P236" s="480" t="s">
        <v>9243</v>
      </c>
      <c r="Q236" s="352">
        <v>0</v>
      </c>
      <c r="R236" s="352" t="s">
        <v>9654</v>
      </c>
      <c r="S236" s="480">
        <v>5</v>
      </c>
      <c r="T236" s="352">
        <v>0</v>
      </c>
      <c r="U236" s="479">
        <v>13</v>
      </c>
    </row>
    <row r="237" spans="1:21" customFormat="1">
      <c r="A237" s="428"/>
      <c r="B237" s="428" t="s">
        <v>10780</v>
      </c>
      <c r="C237" t="s">
        <v>9230</v>
      </c>
      <c r="D237">
        <v>1</v>
      </c>
      <c r="E237" t="s">
        <v>9231</v>
      </c>
      <c r="F237">
        <v>20157</v>
      </c>
      <c r="G237" t="s">
        <v>9250</v>
      </c>
      <c r="H237" t="s">
        <v>9443</v>
      </c>
      <c r="I237" t="s">
        <v>43</v>
      </c>
      <c r="J237" t="s">
        <v>9647</v>
      </c>
      <c r="K237" t="s">
        <v>9648</v>
      </c>
      <c r="L237" t="s">
        <v>9655</v>
      </c>
      <c r="M237" t="s">
        <v>9656</v>
      </c>
      <c r="N237" t="str">
        <f t="shared" si="3"/>
        <v>BMW 4SERIES 420d M Sport LCI (Coupe)</v>
      </c>
      <c r="O237" s="480">
        <v>3</v>
      </c>
      <c r="P237" s="480" t="s">
        <v>9243</v>
      </c>
      <c r="Q237">
        <v>0</v>
      </c>
      <c r="R237" t="s">
        <v>9656</v>
      </c>
      <c r="S237" s="480">
        <v>5</v>
      </c>
      <c r="T237">
        <v>0</v>
      </c>
      <c r="U237" s="479">
        <v>13</v>
      </c>
    </row>
    <row r="238" spans="1:21" customFormat="1">
      <c r="A238" s="428"/>
      <c r="B238" s="428" t="s">
        <v>10780</v>
      </c>
      <c r="C238" t="s">
        <v>9230</v>
      </c>
      <c r="D238">
        <v>1</v>
      </c>
      <c r="E238" t="s">
        <v>9231</v>
      </c>
      <c r="F238">
        <v>20158</v>
      </c>
      <c r="G238" t="s">
        <v>9255</v>
      </c>
      <c r="H238" t="s">
        <v>9443</v>
      </c>
      <c r="I238" t="s">
        <v>43</v>
      </c>
      <c r="J238" t="s">
        <v>9647</v>
      </c>
      <c r="K238" t="s">
        <v>9648</v>
      </c>
      <c r="L238" t="s">
        <v>9657</v>
      </c>
      <c r="M238" t="s">
        <v>9658</v>
      </c>
      <c r="N238" t="str">
        <f t="shared" si="3"/>
        <v>BMW 4SERIES 420i Luxury LCI (Gran Coupe)</v>
      </c>
      <c r="O238" s="480">
        <v>3</v>
      </c>
      <c r="P238" s="480" t="s">
        <v>9243</v>
      </c>
      <c r="Q238">
        <v>0</v>
      </c>
      <c r="R238" t="s">
        <v>9658</v>
      </c>
      <c r="S238" s="480">
        <v>5</v>
      </c>
      <c r="T238">
        <v>0</v>
      </c>
      <c r="U238" s="479">
        <v>13</v>
      </c>
    </row>
    <row r="239" spans="1:21">
      <c r="A239" s="352" t="s">
        <v>583</v>
      </c>
      <c r="B239" s="428" t="s">
        <v>10780</v>
      </c>
      <c r="C239" s="352" t="s">
        <v>9230</v>
      </c>
      <c r="D239" s="352">
        <v>1</v>
      </c>
      <c r="E239" s="352" t="s">
        <v>9231</v>
      </c>
      <c r="F239" s="352">
        <v>20158</v>
      </c>
      <c r="G239" s="352" t="s">
        <v>9255</v>
      </c>
      <c r="H239" s="352" t="s">
        <v>9443</v>
      </c>
      <c r="I239" s="352" t="s">
        <v>43</v>
      </c>
      <c r="J239" s="352" t="s">
        <v>9647</v>
      </c>
      <c r="K239" s="352" t="s">
        <v>9648</v>
      </c>
      <c r="L239" s="352" t="s">
        <v>9659</v>
      </c>
      <c r="M239" s="352" t="s">
        <v>9660</v>
      </c>
      <c r="N239" s="352" t="str">
        <f t="shared" si="3"/>
        <v>BMW 4SERIES 420i M Sport LCI (Coupe)</v>
      </c>
      <c r="O239" s="480">
        <v>3</v>
      </c>
      <c r="P239" s="480" t="s">
        <v>9243</v>
      </c>
      <c r="Q239" s="352">
        <v>0</v>
      </c>
      <c r="R239" s="352" t="s">
        <v>9660</v>
      </c>
      <c r="S239" s="480">
        <v>5</v>
      </c>
      <c r="T239" s="352">
        <v>0</v>
      </c>
      <c r="U239" s="479">
        <v>13</v>
      </c>
    </row>
    <row r="240" spans="1:21" customFormat="1">
      <c r="A240" s="428"/>
      <c r="B240" s="428" t="s">
        <v>10780</v>
      </c>
      <c r="C240" t="s">
        <v>9230</v>
      </c>
      <c r="D240">
        <v>1</v>
      </c>
      <c r="E240" t="s">
        <v>9231</v>
      </c>
      <c r="F240">
        <v>20158</v>
      </c>
      <c r="G240" t="s">
        <v>9255</v>
      </c>
      <c r="H240" t="s">
        <v>9443</v>
      </c>
      <c r="I240" t="s">
        <v>43</v>
      </c>
      <c r="J240" t="s">
        <v>9647</v>
      </c>
      <c r="K240" t="s">
        <v>9648</v>
      </c>
      <c r="L240" t="s">
        <v>9661</v>
      </c>
      <c r="M240" t="s">
        <v>9662</v>
      </c>
      <c r="N240" t="str">
        <f t="shared" si="3"/>
        <v>BMW 4SERIES 420d Coupe M Sport Package</v>
      </c>
      <c r="O240" s="480">
        <v>3</v>
      </c>
      <c r="P240" s="480" t="s">
        <v>9243</v>
      </c>
      <c r="Q240">
        <v>0</v>
      </c>
      <c r="R240" t="s">
        <v>9662</v>
      </c>
      <c r="S240" s="480">
        <v>5</v>
      </c>
      <c r="T240">
        <v>0</v>
      </c>
      <c r="U240" s="479">
        <v>13</v>
      </c>
    </row>
    <row r="241" spans="1:21" customFormat="1">
      <c r="A241" s="428"/>
      <c r="B241" s="428" t="s">
        <v>10780</v>
      </c>
      <c r="C241" t="s">
        <v>9230</v>
      </c>
      <c r="D241">
        <v>1</v>
      </c>
      <c r="E241" t="s">
        <v>9231</v>
      </c>
      <c r="F241">
        <v>20158</v>
      </c>
      <c r="G241" t="s">
        <v>9255</v>
      </c>
      <c r="H241" t="s">
        <v>9443</v>
      </c>
      <c r="I241" t="s">
        <v>43</v>
      </c>
      <c r="J241" t="s">
        <v>9647</v>
      </c>
      <c r="K241" t="s">
        <v>9648</v>
      </c>
      <c r="L241" t="s">
        <v>9663</v>
      </c>
      <c r="M241" t="s">
        <v>9662</v>
      </c>
      <c r="N241" t="str">
        <f t="shared" si="3"/>
        <v>BMW 4SERIES 420d Coupe M Sport Package</v>
      </c>
      <c r="O241" s="480">
        <v>3</v>
      </c>
      <c r="P241" s="480" t="s">
        <v>9243</v>
      </c>
      <c r="Q241">
        <v>0</v>
      </c>
      <c r="R241" t="s">
        <v>9662</v>
      </c>
      <c r="S241" s="480">
        <v>5</v>
      </c>
      <c r="T241">
        <v>0</v>
      </c>
      <c r="U241" s="479">
        <v>13</v>
      </c>
    </row>
    <row r="242" spans="1:21">
      <c r="A242" s="352" t="s">
        <v>10792</v>
      </c>
      <c r="B242" s="428" t="s">
        <v>10780</v>
      </c>
      <c r="C242" s="352" t="s">
        <v>9230</v>
      </c>
      <c r="D242" s="352">
        <v>1</v>
      </c>
      <c r="E242" s="352" t="s">
        <v>9231</v>
      </c>
      <c r="F242" s="352">
        <v>20158</v>
      </c>
      <c r="G242" s="352" t="s">
        <v>9255</v>
      </c>
      <c r="H242" s="352" t="s">
        <v>9443</v>
      </c>
      <c r="I242" s="352" t="s">
        <v>43</v>
      </c>
      <c r="J242" s="352" t="s">
        <v>9647</v>
      </c>
      <c r="K242" s="352" t="s">
        <v>9648</v>
      </c>
      <c r="L242" s="352" t="s">
        <v>9664</v>
      </c>
      <c r="M242" s="352" t="s">
        <v>9665</v>
      </c>
      <c r="N242" s="352" t="str">
        <f t="shared" si="3"/>
        <v>BMW 4SERIES 420i Convertible M Sport Package</v>
      </c>
      <c r="O242" s="480">
        <v>3</v>
      </c>
      <c r="P242" s="480" t="s">
        <v>9243</v>
      </c>
      <c r="Q242" s="352">
        <v>0</v>
      </c>
      <c r="R242" s="352" t="s">
        <v>9665</v>
      </c>
      <c r="S242" s="480">
        <v>5</v>
      </c>
      <c r="T242" s="352">
        <v>0</v>
      </c>
      <c r="U242" s="479">
        <v>13</v>
      </c>
    </row>
    <row r="243" spans="1:21">
      <c r="A243" s="428" t="s">
        <v>9667</v>
      </c>
      <c r="B243" s="428" t="s">
        <v>10780</v>
      </c>
      <c r="C243" s="352" t="s">
        <v>9230</v>
      </c>
      <c r="D243" s="352">
        <v>1</v>
      </c>
      <c r="E243" s="352" t="s">
        <v>9231</v>
      </c>
      <c r="F243" s="352">
        <v>20157</v>
      </c>
      <c r="G243" s="352" t="s">
        <v>9250</v>
      </c>
      <c r="H243" s="352" t="s">
        <v>9443</v>
      </c>
      <c r="I243" s="352" t="s">
        <v>43</v>
      </c>
      <c r="J243" s="352" t="s">
        <v>9647</v>
      </c>
      <c r="K243" s="352" t="s">
        <v>9648</v>
      </c>
      <c r="L243" s="352" t="s">
        <v>9666</v>
      </c>
      <c r="M243" s="352" t="s">
        <v>9667</v>
      </c>
      <c r="N243" s="352" t="str">
        <f t="shared" si="3"/>
        <v>BMW 4SERIES 420d Gran Coupe M Sport</v>
      </c>
      <c r="O243" s="480">
        <v>3</v>
      </c>
      <c r="P243" s="480" t="s">
        <v>9243</v>
      </c>
      <c r="Q243" s="352">
        <v>0</v>
      </c>
      <c r="R243" s="352" t="s">
        <v>9667</v>
      </c>
      <c r="S243" s="480">
        <v>5</v>
      </c>
      <c r="T243" s="352">
        <v>0</v>
      </c>
      <c r="U243" s="479">
        <v>13</v>
      </c>
    </row>
    <row r="244" spans="1:21" customFormat="1">
      <c r="A244" s="428"/>
      <c r="B244" s="428" t="s">
        <v>10780</v>
      </c>
      <c r="C244" t="s">
        <v>9230</v>
      </c>
      <c r="D244">
        <v>1</v>
      </c>
      <c r="E244" t="s">
        <v>9231</v>
      </c>
      <c r="F244">
        <v>20158</v>
      </c>
      <c r="G244" t="s">
        <v>9255</v>
      </c>
      <c r="H244" t="s">
        <v>9443</v>
      </c>
      <c r="I244" t="s">
        <v>43</v>
      </c>
      <c r="J244" t="s">
        <v>9668</v>
      </c>
      <c r="K244" t="s">
        <v>9669</v>
      </c>
      <c r="L244" t="s">
        <v>9670</v>
      </c>
      <c r="M244" t="s">
        <v>9671</v>
      </c>
      <c r="N244" t="str">
        <f t="shared" si="3"/>
        <v>BMW 5SERIES 530i xDrive M Sport Package</v>
      </c>
      <c r="O244" s="480">
        <v>1</v>
      </c>
      <c r="P244" s="480" t="s">
        <v>9341</v>
      </c>
      <c r="Q244">
        <v>0</v>
      </c>
      <c r="R244" t="s">
        <v>9671</v>
      </c>
      <c r="S244" s="480">
        <v>4</v>
      </c>
      <c r="T244">
        <v>0</v>
      </c>
      <c r="U244" s="479">
        <v>12</v>
      </c>
    </row>
    <row r="245" spans="1:21">
      <c r="A245" s="352" t="s">
        <v>10798</v>
      </c>
      <c r="B245" s="428" t="s">
        <v>10780</v>
      </c>
      <c r="C245" s="352" t="s">
        <v>9230</v>
      </c>
      <c r="D245" s="352">
        <v>1</v>
      </c>
      <c r="E245" s="352" t="s">
        <v>9231</v>
      </c>
      <c r="F245" s="352">
        <v>20158</v>
      </c>
      <c r="G245" s="352" t="s">
        <v>9255</v>
      </c>
      <c r="H245" s="352" t="s">
        <v>9443</v>
      </c>
      <c r="I245" s="352" t="s">
        <v>43</v>
      </c>
      <c r="J245" s="352" t="s">
        <v>9668</v>
      </c>
      <c r="K245" s="352" t="s">
        <v>9669</v>
      </c>
      <c r="L245" s="352" t="s">
        <v>9672</v>
      </c>
      <c r="M245" s="352" t="s">
        <v>9673</v>
      </c>
      <c r="N245" s="352" t="str">
        <f t="shared" si="3"/>
        <v>BMW 5SERIES 530i M Sport Package</v>
      </c>
      <c r="O245" s="480">
        <v>1</v>
      </c>
      <c r="P245" s="480" t="s">
        <v>9341</v>
      </c>
      <c r="Q245" s="352">
        <v>0</v>
      </c>
      <c r="R245" s="352" t="s">
        <v>9673</v>
      </c>
      <c r="S245" s="480">
        <v>4</v>
      </c>
      <c r="T245" s="352">
        <v>0</v>
      </c>
      <c r="U245" s="479">
        <v>12</v>
      </c>
    </row>
    <row r="246" spans="1:21" customFormat="1">
      <c r="A246" s="428"/>
      <c r="B246" s="428" t="s">
        <v>10780</v>
      </c>
      <c r="C246" t="s">
        <v>9230</v>
      </c>
      <c r="D246">
        <v>1</v>
      </c>
      <c r="E246" t="s">
        <v>9231</v>
      </c>
      <c r="F246">
        <v>20158</v>
      </c>
      <c r="G246" t="s">
        <v>9255</v>
      </c>
      <c r="H246" t="s">
        <v>9443</v>
      </c>
      <c r="I246" t="s">
        <v>43</v>
      </c>
      <c r="J246" t="s">
        <v>9668</v>
      </c>
      <c r="K246" t="s">
        <v>9669</v>
      </c>
      <c r="L246" t="s">
        <v>9674</v>
      </c>
      <c r="M246" t="s">
        <v>1573</v>
      </c>
      <c r="N246" t="str">
        <f t="shared" si="3"/>
        <v>BMW 5SERIES 530i M Sport Package Plus</v>
      </c>
      <c r="O246" s="480">
        <v>1</v>
      </c>
      <c r="P246" s="480" t="s">
        <v>9341</v>
      </c>
      <c r="Q246">
        <v>0</v>
      </c>
      <c r="R246" t="s">
        <v>1573</v>
      </c>
      <c r="S246" s="480">
        <v>4</v>
      </c>
      <c r="T246">
        <v>0</v>
      </c>
      <c r="U246" s="479">
        <v>12</v>
      </c>
    </row>
    <row r="247" spans="1:21">
      <c r="A247" s="352" t="s">
        <v>10800</v>
      </c>
      <c r="B247" s="428" t="s">
        <v>10780</v>
      </c>
      <c r="C247" s="352" t="s">
        <v>9230</v>
      </c>
      <c r="D247" s="352">
        <v>1</v>
      </c>
      <c r="E247" s="352" t="s">
        <v>9231</v>
      </c>
      <c r="F247" s="352">
        <v>20158</v>
      </c>
      <c r="G247" s="352" t="s">
        <v>9255</v>
      </c>
      <c r="H247" s="352" t="s">
        <v>9443</v>
      </c>
      <c r="I247" s="352" t="s">
        <v>43</v>
      </c>
      <c r="J247" s="352" t="s">
        <v>9668</v>
      </c>
      <c r="K247" s="352" t="s">
        <v>9669</v>
      </c>
      <c r="L247" s="352" t="s">
        <v>9675</v>
      </c>
      <c r="M247" s="352" t="s">
        <v>9671</v>
      </c>
      <c r="N247" s="352" t="str">
        <f t="shared" si="3"/>
        <v>BMW 5SERIES 530i xDrive M Sport Package</v>
      </c>
      <c r="O247" s="480">
        <v>1</v>
      </c>
      <c r="P247" s="480" t="s">
        <v>9341</v>
      </c>
      <c r="Q247" s="352">
        <v>0</v>
      </c>
      <c r="R247" s="352" t="s">
        <v>9671</v>
      </c>
      <c r="S247" s="480">
        <v>4</v>
      </c>
      <c r="T247" s="352">
        <v>0</v>
      </c>
      <c r="U247" s="479">
        <v>12</v>
      </c>
    </row>
    <row r="248" spans="1:21">
      <c r="A248" s="428" t="s">
        <v>2141</v>
      </c>
      <c r="B248" s="428" t="s">
        <v>10780</v>
      </c>
      <c r="C248" s="352" t="s">
        <v>9230</v>
      </c>
      <c r="D248" s="352">
        <v>1</v>
      </c>
      <c r="E248" s="352" t="s">
        <v>9231</v>
      </c>
      <c r="F248" s="352">
        <v>20158</v>
      </c>
      <c r="G248" s="352" t="s">
        <v>9255</v>
      </c>
      <c r="H248" s="352" t="s">
        <v>9443</v>
      </c>
      <c r="I248" s="352" t="s">
        <v>43</v>
      </c>
      <c r="J248" s="352" t="s">
        <v>9668</v>
      </c>
      <c r="K248" s="352" t="s">
        <v>9669</v>
      </c>
      <c r="L248" s="352" t="s">
        <v>9676</v>
      </c>
      <c r="M248" s="352" t="s">
        <v>2141</v>
      </c>
      <c r="N248" s="352" t="str">
        <f t="shared" si="3"/>
        <v>BMW 5SERIES 520i Luxury</v>
      </c>
      <c r="O248" s="480">
        <v>1</v>
      </c>
      <c r="P248" s="480" t="s">
        <v>9341</v>
      </c>
      <c r="Q248" s="352">
        <v>0</v>
      </c>
      <c r="R248" s="352" t="s">
        <v>2141</v>
      </c>
      <c r="S248" s="480">
        <v>4</v>
      </c>
      <c r="T248" s="352">
        <v>0</v>
      </c>
      <c r="U248" s="479">
        <v>12</v>
      </c>
    </row>
    <row r="249" spans="1:21">
      <c r="A249" s="352" t="s">
        <v>2176</v>
      </c>
      <c r="B249" s="428" t="s">
        <v>10780</v>
      </c>
      <c r="C249" s="352" t="s">
        <v>9230</v>
      </c>
      <c r="D249" s="352">
        <v>1</v>
      </c>
      <c r="E249" s="352" t="s">
        <v>9231</v>
      </c>
      <c r="F249" s="352">
        <v>20158</v>
      </c>
      <c r="G249" s="352" t="s">
        <v>9255</v>
      </c>
      <c r="H249" s="352" t="s">
        <v>9443</v>
      </c>
      <c r="I249" s="352" t="s">
        <v>43</v>
      </c>
      <c r="J249" s="352" t="s">
        <v>9668</v>
      </c>
      <c r="K249" s="352" t="s">
        <v>9669</v>
      </c>
      <c r="L249" s="352" t="s">
        <v>9677</v>
      </c>
      <c r="M249" s="352" t="s">
        <v>1571</v>
      </c>
      <c r="N249" s="352" t="str">
        <f t="shared" si="3"/>
        <v>BMW 5SERIES 530i Luxury Line Plus</v>
      </c>
      <c r="O249" s="480">
        <v>1</v>
      </c>
      <c r="P249" s="480" t="s">
        <v>9341</v>
      </c>
      <c r="Q249" s="352">
        <v>0</v>
      </c>
      <c r="R249" s="352" t="s">
        <v>1571</v>
      </c>
      <c r="S249" s="480">
        <v>4</v>
      </c>
      <c r="T249" s="352">
        <v>0</v>
      </c>
      <c r="U249" s="479">
        <v>12</v>
      </c>
    </row>
    <row r="250" spans="1:21">
      <c r="A250" s="352" t="s">
        <v>10799</v>
      </c>
      <c r="B250" s="428" t="s">
        <v>10780</v>
      </c>
      <c r="C250" s="352" t="s">
        <v>9230</v>
      </c>
      <c r="D250" s="352">
        <v>1</v>
      </c>
      <c r="E250" s="352" t="s">
        <v>9231</v>
      </c>
      <c r="F250" s="352">
        <v>20158</v>
      </c>
      <c r="G250" s="352" t="s">
        <v>9255</v>
      </c>
      <c r="H250" s="352" t="s">
        <v>9443</v>
      </c>
      <c r="I250" s="352" t="s">
        <v>43</v>
      </c>
      <c r="J250" s="352" t="s">
        <v>9668</v>
      </c>
      <c r="K250" s="352" t="s">
        <v>9669</v>
      </c>
      <c r="L250" s="352" t="s">
        <v>9678</v>
      </c>
      <c r="M250" s="352" t="s">
        <v>1577</v>
      </c>
      <c r="N250" s="352" t="str">
        <f t="shared" si="3"/>
        <v>BMW 5SERIES 530i xDrive Luxury Line Plus</v>
      </c>
      <c r="O250" s="480">
        <v>1</v>
      </c>
      <c r="P250" s="480" t="s">
        <v>9341</v>
      </c>
      <c r="Q250" s="352">
        <v>0</v>
      </c>
      <c r="R250" s="352" t="s">
        <v>1577</v>
      </c>
      <c r="S250" s="480">
        <v>4</v>
      </c>
      <c r="T250" s="352">
        <v>0</v>
      </c>
      <c r="U250" s="479">
        <v>12</v>
      </c>
    </row>
    <row r="251" spans="1:21" customFormat="1">
      <c r="A251" s="428"/>
      <c r="B251" s="428" t="s">
        <v>10780</v>
      </c>
      <c r="C251" t="s">
        <v>9230</v>
      </c>
      <c r="D251">
        <v>1</v>
      </c>
      <c r="E251" t="s">
        <v>9231</v>
      </c>
      <c r="F251">
        <v>20158</v>
      </c>
      <c r="G251" t="s">
        <v>9255</v>
      </c>
      <c r="H251" t="s">
        <v>9443</v>
      </c>
      <c r="I251" t="s">
        <v>43</v>
      </c>
      <c r="J251" t="s">
        <v>9668</v>
      </c>
      <c r="K251" t="s">
        <v>9669</v>
      </c>
      <c r="L251" t="s">
        <v>9679</v>
      </c>
      <c r="M251" t="s">
        <v>9680</v>
      </c>
      <c r="N251" t="str">
        <f t="shared" si="3"/>
        <v>BMW 5SERIES 530e Luxury Line Plus</v>
      </c>
      <c r="O251" s="480">
        <v>1</v>
      </c>
      <c r="P251" s="480" t="s">
        <v>9341</v>
      </c>
      <c r="Q251">
        <v>0</v>
      </c>
      <c r="R251" t="s">
        <v>9680</v>
      </c>
      <c r="S251" s="480">
        <v>7</v>
      </c>
      <c r="T251">
        <v>0</v>
      </c>
      <c r="U251" s="479">
        <v>15</v>
      </c>
    </row>
    <row r="252" spans="1:21">
      <c r="A252" s="352" t="s">
        <v>10797</v>
      </c>
      <c r="B252" s="428" t="s">
        <v>10780</v>
      </c>
      <c r="C252" s="352" t="s">
        <v>9230</v>
      </c>
      <c r="D252" s="352">
        <v>1</v>
      </c>
      <c r="E252" s="352" t="s">
        <v>9231</v>
      </c>
      <c r="F252" s="352">
        <v>20158</v>
      </c>
      <c r="G252" s="352" t="s">
        <v>9255</v>
      </c>
      <c r="H252" s="352" t="s">
        <v>9443</v>
      </c>
      <c r="I252" s="352" t="s">
        <v>43</v>
      </c>
      <c r="J252" s="352" t="s">
        <v>9668</v>
      </c>
      <c r="K252" s="352" t="s">
        <v>9669</v>
      </c>
      <c r="L252" s="352" t="s">
        <v>9681</v>
      </c>
      <c r="M252" s="352" t="s">
        <v>9682</v>
      </c>
      <c r="N252" s="352" t="str">
        <f t="shared" si="3"/>
        <v>BMW 5SERIES 520i M Sport Package</v>
      </c>
      <c r="O252" s="480">
        <v>1</v>
      </c>
      <c r="P252" s="480" t="s">
        <v>9341</v>
      </c>
      <c r="Q252" s="352">
        <v>0</v>
      </c>
      <c r="R252" s="352" t="s">
        <v>9682</v>
      </c>
      <c r="S252" s="480">
        <v>4</v>
      </c>
      <c r="T252" s="352">
        <v>0</v>
      </c>
      <c r="U252" s="479">
        <v>12</v>
      </c>
    </row>
    <row r="253" spans="1:21">
      <c r="A253" s="352" t="s">
        <v>10794</v>
      </c>
      <c r="B253" s="428" t="s">
        <v>10780</v>
      </c>
      <c r="C253" s="352" t="s">
        <v>9230</v>
      </c>
      <c r="D253" s="352">
        <v>1</v>
      </c>
      <c r="E253" s="352" t="s">
        <v>9231</v>
      </c>
      <c r="F253" s="352">
        <v>20158</v>
      </c>
      <c r="G253" s="352" t="s">
        <v>9255</v>
      </c>
      <c r="H253" s="352" t="s">
        <v>9443</v>
      </c>
      <c r="I253" s="352" t="s">
        <v>43</v>
      </c>
      <c r="J253" s="352" t="s">
        <v>9668</v>
      </c>
      <c r="K253" s="352" t="s">
        <v>9669</v>
      </c>
      <c r="L253" s="352" t="s">
        <v>9683</v>
      </c>
      <c r="M253" s="352" t="s">
        <v>9684</v>
      </c>
      <c r="N253" s="352" t="str">
        <f t="shared" si="3"/>
        <v>BMW 5SERIES 523d M Sport Package</v>
      </c>
      <c r="O253" s="480">
        <v>1</v>
      </c>
      <c r="P253" s="480" t="s">
        <v>9341</v>
      </c>
      <c r="Q253" s="352">
        <v>0</v>
      </c>
      <c r="R253" s="352" t="s">
        <v>9684</v>
      </c>
      <c r="S253" s="480">
        <v>4</v>
      </c>
      <c r="T253" s="352">
        <v>0</v>
      </c>
      <c r="U253" s="479">
        <v>12</v>
      </c>
    </row>
    <row r="254" spans="1:21">
      <c r="A254" s="352" t="s">
        <v>10793</v>
      </c>
      <c r="B254" s="428" t="s">
        <v>10780</v>
      </c>
      <c r="C254" s="352" t="s">
        <v>9230</v>
      </c>
      <c r="D254" s="352">
        <v>1</v>
      </c>
      <c r="E254" s="352" t="s">
        <v>9231</v>
      </c>
      <c r="F254" s="352">
        <v>20158</v>
      </c>
      <c r="G254" s="352" t="s">
        <v>9255</v>
      </c>
      <c r="H254" s="352" t="s">
        <v>9443</v>
      </c>
      <c r="I254" s="352" t="s">
        <v>43</v>
      </c>
      <c r="J254" s="352" t="s">
        <v>9668</v>
      </c>
      <c r="K254" s="352" t="s">
        <v>9669</v>
      </c>
      <c r="L254" s="352" t="s">
        <v>9685</v>
      </c>
      <c r="M254" s="352" t="s">
        <v>9686</v>
      </c>
      <c r="N254" s="352" t="str">
        <f t="shared" si="3"/>
        <v>BMW 5SERIES 523d Luxury LCI</v>
      </c>
      <c r="O254" s="480">
        <v>1</v>
      </c>
      <c r="P254" s="480" t="s">
        <v>9341</v>
      </c>
      <c r="Q254" s="352">
        <v>0</v>
      </c>
      <c r="R254" s="352" t="s">
        <v>9686</v>
      </c>
      <c r="S254" s="480">
        <v>4</v>
      </c>
      <c r="T254" s="352">
        <v>0</v>
      </c>
      <c r="U254" s="479">
        <v>12</v>
      </c>
    </row>
    <row r="255" spans="1:21">
      <c r="A255" s="352" t="s">
        <v>10801</v>
      </c>
      <c r="B255" s="428" t="s">
        <v>10780</v>
      </c>
      <c r="C255" s="352" t="s">
        <v>9230</v>
      </c>
      <c r="D255" s="352">
        <v>1</v>
      </c>
      <c r="E255" s="352" t="s">
        <v>9231</v>
      </c>
      <c r="F255" s="352">
        <v>20158</v>
      </c>
      <c r="G255" s="352" t="s">
        <v>9255</v>
      </c>
      <c r="H255" s="352" t="s">
        <v>9443</v>
      </c>
      <c r="I255" s="352" t="s">
        <v>43</v>
      </c>
      <c r="J255" s="352" t="s">
        <v>9668</v>
      </c>
      <c r="K255" s="352" t="s">
        <v>9669</v>
      </c>
      <c r="L255" s="352" t="s">
        <v>9687</v>
      </c>
      <c r="M255" s="352" t="s">
        <v>9688</v>
      </c>
      <c r="N255" s="352" t="str">
        <f t="shared" si="3"/>
        <v>BMW 5SERIES 530e M Sport Package</v>
      </c>
      <c r="O255" s="480">
        <v>1</v>
      </c>
      <c r="P255" s="480" t="s">
        <v>9341</v>
      </c>
      <c r="Q255" s="352">
        <v>0</v>
      </c>
      <c r="R255" s="352" t="s">
        <v>9688</v>
      </c>
      <c r="S255" s="480">
        <v>7</v>
      </c>
      <c r="T255" s="352">
        <v>0</v>
      </c>
      <c r="U255" s="479">
        <v>15</v>
      </c>
    </row>
    <row r="256" spans="1:21" customFormat="1">
      <c r="A256" s="428"/>
      <c r="B256" s="428" t="s">
        <v>10780</v>
      </c>
      <c r="C256" t="s">
        <v>9230</v>
      </c>
      <c r="D256">
        <v>1</v>
      </c>
      <c r="E256" t="s">
        <v>9231</v>
      </c>
      <c r="F256">
        <v>20158</v>
      </c>
      <c r="G256" t="s">
        <v>9255</v>
      </c>
      <c r="H256" t="s">
        <v>9443</v>
      </c>
      <c r="I256" t="s">
        <v>43</v>
      </c>
      <c r="J256" t="s">
        <v>9668</v>
      </c>
      <c r="K256" t="s">
        <v>9669</v>
      </c>
      <c r="L256" t="s">
        <v>9689</v>
      </c>
      <c r="M256" t="s">
        <v>9690</v>
      </c>
      <c r="N256" t="str">
        <f t="shared" si="3"/>
        <v>BMW 5SERIES 530i Luxury Line (OC)</v>
      </c>
      <c r="O256" s="480">
        <v>1</v>
      </c>
      <c r="P256" s="480" t="s">
        <v>9341</v>
      </c>
      <c r="Q256">
        <v>0</v>
      </c>
      <c r="R256" t="s">
        <v>9690</v>
      </c>
      <c r="S256" s="480">
        <v>4</v>
      </c>
      <c r="T256">
        <v>0</v>
      </c>
      <c r="U256" s="479">
        <v>12</v>
      </c>
    </row>
    <row r="257" spans="1:21">
      <c r="A257" s="352" t="s">
        <v>10796</v>
      </c>
      <c r="B257" s="428" t="s">
        <v>10780</v>
      </c>
      <c r="C257" s="352" t="s">
        <v>9230</v>
      </c>
      <c r="D257" s="352">
        <v>1</v>
      </c>
      <c r="E257" s="352" t="s">
        <v>9231</v>
      </c>
      <c r="F257" s="352">
        <v>20158</v>
      </c>
      <c r="G257" s="352" t="s">
        <v>9255</v>
      </c>
      <c r="H257" s="352" t="s">
        <v>9443</v>
      </c>
      <c r="I257" s="352" t="s">
        <v>43</v>
      </c>
      <c r="J257" s="352" t="s">
        <v>9668</v>
      </c>
      <c r="K257" s="352" t="s">
        <v>9669</v>
      </c>
      <c r="L257" s="352" t="s">
        <v>9691</v>
      </c>
      <c r="M257" s="352" t="s">
        <v>9692</v>
      </c>
      <c r="N257" s="352" t="str">
        <f t="shared" si="3"/>
        <v>BMW 5SERIES 523d xDrive M Sport Package</v>
      </c>
      <c r="O257" s="480">
        <v>1</v>
      </c>
      <c r="P257" s="480" t="s">
        <v>9341</v>
      </c>
      <c r="Q257" s="352">
        <v>0</v>
      </c>
      <c r="R257" s="352" t="s">
        <v>9692</v>
      </c>
      <c r="S257" s="480">
        <v>4</v>
      </c>
      <c r="T257" s="352">
        <v>0</v>
      </c>
      <c r="U257" s="479">
        <v>12</v>
      </c>
    </row>
    <row r="258" spans="1:21">
      <c r="A258" s="352" t="s">
        <v>10795</v>
      </c>
      <c r="B258" s="428" t="s">
        <v>10779</v>
      </c>
      <c r="C258" s="352" t="s">
        <v>9230</v>
      </c>
      <c r="D258" s="352">
        <v>1</v>
      </c>
      <c r="E258" s="352" t="s">
        <v>9231</v>
      </c>
      <c r="F258" s="352">
        <v>20158</v>
      </c>
      <c r="G258" s="352" t="s">
        <v>9255</v>
      </c>
      <c r="H258" s="352" t="s">
        <v>9443</v>
      </c>
      <c r="I258" s="352" t="s">
        <v>43</v>
      </c>
      <c r="J258" s="352" t="s">
        <v>9668</v>
      </c>
      <c r="K258" s="352" t="s">
        <v>9669</v>
      </c>
      <c r="L258" s="352" t="s">
        <v>9685</v>
      </c>
      <c r="M258" s="352" t="s">
        <v>9686</v>
      </c>
      <c r="N258" s="352" t="str">
        <f t="shared" si="3"/>
        <v>BMW 5SERIES 523d Luxury LCI</v>
      </c>
      <c r="O258" s="480">
        <v>1</v>
      </c>
      <c r="P258" s="480" t="s">
        <v>9341</v>
      </c>
      <c r="Q258" s="352">
        <v>0</v>
      </c>
      <c r="R258" s="352" t="s">
        <v>9686</v>
      </c>
      <c r="S258" s="480">
        <v>4</v>
      </c>
      <c r="T258" s="352">
        <v>0</v>
      </c>
      <c r="U258" s="479">
        <v>12</v>
      </c>
    </row>
    <row r="259" spans="1:21">
      <c r="A259" s="428" t="s">
        <v>9695</v>
      </c>
      <c r="B259" s="428" t="s">
        <v>10780</v>
      </c>
      <c r="C259" s="352" t="s">
        <v>9230</v>
      </c>
      <c r="D259" s="352">
        <v>1</v>
      </c>
      <c r="E259" s="352" t="s">
        <v>9231</v>
      </c>
      <c r="F259" s="352">
        <v>20158</v>
      </c>
      <c r="G259" s="352" t="s">
        <v>9255</v>
      </c>
      <c r="H259" s="352" t="s">
        <v>9443</v>
      </c>
      <c r="I259" s="352" t="s">
        <v>43</v>
      </c>
      <c r="J259" s="352" t="s">
        <v>9668</v>
      </c>
      <c r="K259" s="352" t="s">
        <v>9693</v>
      </c>
      <c r="L259" s="352" t="s">
        <v>9694</v>
      </c>
      <c r="M259" s="352" t="s">
        <v>9695</v>
      </c>
      <c r="N259" s="352" t="str">
        <f t="shared" si="3"/>
        <v>BMW 5SERISE 530e Luxury</v>
      </c>
      <c r="O259" s="480">
        <v>1</v>
      </c>
      <c r="P259" s="480" t="s">
        <v>9341</v>
      </c>
      <c r="Q259" s="352">
        <v>0</v>
      </c>
      <c r="R259" s="352" t="s">
        <v>9695</v>
      </c>
      <c r="S259" s="480">
        <v>7</v>
      </c>
      <c r="T259" s="352">
        <v>0</v>
      </c>
      <c r="U259" s="479">
        <v>15</v>
      </c>
    </row>
    <row r="260" spans="1:21">
      <c r="A260" s="352" t="s">
        <v>10809</v>
      </c>
      <c r="B260" s="428" t="s">
        <v>10780</v>
      </c>
      <c r="C260" s="352" t="s">
        <v>9230</v>
      </c>
      <c r="D260" s="352">
        <v>1</v>
      </c>
      <c r="E260" s="352" t="s">
        <v>9231</v>
      </c>
      <c r="F260" s="352">
        <v>20159</v>
      </c>
      <c r="G260" s="352" t="s">
        <v>9279</v>
      </c>
      <c r="H260" s="352" t="s">
        <v>9443</v>
      </c>
      <c r="I260" s="352" t="s">
        <v>43</v>
      </c>
      <c r="J260" s="352" t="s">
        <v>9696</v>
      </c>
      <c r="K260" s="352" t="s">
        <v>9697</v>
      </c>
      <c r="L260" s="352" t="s">
        <v>9698</v>
      </c>
      <c r="M260" s="352" t="s">
        <v>9699</v>
      </c>
      <c r="N260" s="352" t="str">
        <f t="shared" si="3"/>
        <v>BMW 6SERIES 640i GT xDrive M Sport Package</v>
      </c>
      <c r="O260" s="480">
        <v>3</v>
      </c>
      <c r="P260" s="480" t="s">
        <v>9243</v>
      </c>
      <c r="Q260" s="352">
        <v>0</v>
      </c>
      <c r="R260" s="352" t="s">
        <v>9699</v>
      </c>
      <c r="S260" s="480">
        <v>7</v>
      </c>
      <c r="T260" s="352">
        <v>0</v>
      </c>
      <c r="U260" s="479">
        <v>15</v>
      </c>
    </row>
    <row r="261" spans="1:21">
      <c r="A261" s="352" t="s">
        <v>10808</v>
      </c>
      <c r="B261" s="428" t="s">
        <v>10780</v>
      </c>
      <c r="C261" s="352" t="s">
        <v>9230</v>
      </c>
      <c r="D261" s="352">
        <v>1</v>
      </c>
      <c r="E261" s="352" t="s">
        <v>9231</v>
      </c>
      <c r="F261" s="352">
        <v>20159</v>
      </c>
      <c r="G261" s="352" t="s">
        <v>9279</v>
      </c>
      <c r="H261" s="352" t="s">
        <v>9443</v>
      </c>
      <c r="I261" s="352" t="s">
        <v>43</v>
      </c>
      <c r="J261" s="352" t="s">
        <v>9696</v>
      </c>
      <c r="K261" s="352" t="s">
        <v>9697</v>
      </c>
      <c r="L261" s="352" t="s">
        <v>9700</v>
      </c>
      <c r="M261" s="352" t="s">
        <v>9701</v>
      </c>
      <c r="N261" s="352" t="str">
        <f t="shared" si="3"/>
        <v>BMW 6SERIES 640i GT xDrive Luxury</v>
      </c>
      <c r="O261" s="480">
        <v>3</v>
      </c>
      <c r="P261" s="480" t="s">
        <v>9243</v>
      </c>
      <c r="Q261" s="352">
        <v>0</v>
      </c>
      <c r="R261" s="352" t="s">
        <v>9701</v>
      </c>
      <c r="S261" s="480">
        <v>7</v>
      </c>
      <c r="T261" s="352">
        <v>0</v>
      </c>
      <c r="U261" s="479">
        <v>15</v>
      </c>
    </row>
    <row r="262" spans="1:21" customFormat="1">
      <c r="B262" s="428" t="s">
        <v>10780</v>
      </c>
      <c r="C262" t="s">
        <v>9230</v>
      </c>
      <c r="D262">
        <v>1</v>
      </c>
      <c r="E262" t="s">
        <v>9231</v>
      </c>
      <c r="F262">
        <v>20158</v>
      </c>
      <c r="G262" t="s">
        <v>9255</v>
      </c>
      <c r="H262" t="s">
        <v>9443</v>
      </c>
      <c r="I262" t="s">
        <v>43</v>
      </c>
      <c r="J262" t="s">
        <v>9696</v>
      </c>
      <c r="K262" t="s">
        <v>9697</v>
      </c>
      <c r="L262" t="s">
        <v>9702</v>
      </c>
      <c r="M262" t="s">
        <v>9703</v>
      </c>
      <c r="N262" t="str">
        <f t="shared" ref="N262:N325" si="4">I262&amp;" "&amp;K262&amp;" "&amp;M262</f>
        <v>BMW 6SERIES 620d xDrive GT</v>
      </c>
      <c r="O262" s="480">
        <v>3</v>
      </c>
      <c r="P262" s="480" t="s">
        <v>9243</v>
      </c>
      <c r="Q262">
        <v>0</v>
      </c>
      <c r="R262" t="s">
        <v>9703</v>
      </c>
      <c r="S262" s="480">
        <v>7</v>
      </c>
      <c r="T262">
        <v>0</v>
      </c>
      <c r="U262" s="479">
        <v>15</v>
      </c>
    </row>
    <row r="263" spans="1:21">
      <c r="A263" s="352" t="s">
        <v>10807</v>
      </c>
      <c r="B263" s="428" t="s">
        <v>10780</v>
      </c>
      <c r="C263" s="352" t="s">
        <v>9230</v>
      </c>
      <c r="D263" s="352">
        <v>1</v>
      </c>
      <c r="E263" s="352" t="s">
        <v>9231</v>
      </c>
      <c r="F263" s="352">
        <v>20159</v>
      </c>
      <c r="G263" s="352" t="s">
        <v>9279</v>
      </c>
      <c r="H263" s="352" t="s">
        <v>9443</v>
      </c>
      <c r="I263" s="352" t="s">
        <v>43</v>
      </c>
      <c r="J263" s="352" t="s">
        <v>9696</v>
      </c>
      <c r="K263" s="352" t="s">
        <v>9697</v>
      </c>
      <c r="L263" s="352" t="s">
        <v>9704</v>
      </c>
      <c r="M263" s="352" t="s">
        <v>9705</v>
      </c>
      <c r="N263" s="352" t="str">
        <f t="shared" si="4"/>
        <v>BMW 6SERIES 630i xDrive GT M Sport Package</v>
      </c>
      <c r="O263" s="480">
        <v>3</v>
      </c>
      <c r="P263" s="480" t="s">
        <v>9243</v>
      </c>
      <c r="Q263" s="352">
        <v>0</v>
      </c>
      <c r="R263" s="352" t="s">
        <v>9705</v>
      </c>
      <c r="S263" s="480">
        <v>7</v>
      </c>
      <c r="T263" s="352">
        <v>0</v>
      </c>
      <c r="U263" s="479">
        <v>15</v>
      </c>
    </row>
    <row r="264" spans="1:21">
      <c r="A264" s="352" t="s">
        <v>10805</v>
      </c>
      <c r="B264" s="428" t="s">
        <v>10780</v>
      </c>
      <c r="C264" s="352" t="s">
        <v>9230</v>
      </c>
      <c r="D264" s="352">
        <v>1</v>
      </c>
      <c r="E264" s="352" t="s">
        <v>9231</v>
      </c>
      <c r="F264" s="352">
        <v>20158</v>
      </c>
      <c r="G264" s="352" t="s">
        <v>9255</v>
      </c>
      <c r="H264" s="352" t="s">
        <v>9443</v>
      </c>
      <c r="I264" s="352" t="s">
        <v>43</v>
      </c>
      <c r="J264" s="352" t="s">
        <v>9696</v>
      </c>
      <c r="K264" s="352" t="s">
        <v>9697</v>
      </c>
      <c r="L264" s="352" t="s">
        <v>9706</v>
      </c>
      <c r="M264" s="352" t="s">
        <v>9707</v>
      </c>
      <c r="N264" s="352" t="str">
        <f t="shared" si="4"/>
        <v>BMW 6SERIES 620d GT M Sport Package</v>
      </c>
      <c r="O264" s="480">
        <v>3</v>
      </c>
      <c r="P264" s="480" t="s">
        <v>9243</v>
      </c>
      <c r="Q264" s="352">
        <v>0</v>
      </c>
      <c r="R264" s="352" t="s">
        <v>9707</v>
      </c>
      <c r="S264" s="480">
        <v>7</v>
      </c>
      <c r="T264" s="352">
        <v>0</v>
      </c>
      <c r="U264" s="479">
        <v>15</v>
      </c>
    </row>
    <row r="265" spans="1:21">
      <c r="A265" s="428" t="s">
        <v>9709</v>
      </c>
      <c r="B265" s="428" t="s">
        <v>10780</v>
      </c>
      <c r="C265" s="352" t="s">
        <v>9230</v>
      </c>
      <c r="D265" s="352">
        <v>1</v>
      </c>
      <c r="E265" s="352" t="s">
        <v>9231</v>
      </c>
      <c r="F265" s="352">
        <v>20159</v>
      </c>
      <c r="G265" s="352" t="s">
        <v>9279</v>
      </c>
      <c r="H265" s="352" t="s">
        <v>9443</v>
      </c>
      <c r="I265" s="352" t="s">
        <v>43</v>
      </c>
      <c r="J265" s="352" t="s">
        <v>9696</v>
      </c>
      <c r="K265" s="352" t="s">
        <v>9697</v>
      </c>
      <c r="L265" s="352" t="s">
        <v>9708</v>
      </c>
      <c r="M265" s="352" t="s">
        <v>9709</v>
      </c>
      <c r="N265" s="352" t="str">
        <f t="shared" si="4"/>
        <v>BMW 6SERIES 630i xDrive GT Luxury</v>
      </c>
      <c r="O265" s="480">
        <v>3</v>
      </c>
      <c r="P265" s="480" t="s">
        <v>9243</v>
      </c>
      <c r="Q265" s="352">
        <v>0</v>
      </c>
      <c r="R265" s="352" t="s">
        <v>9709</v>
      </c>
      <c r="S265" s="480">
        <v>7</v>
      </c>
      <c r="T265" s="352">
        <v>0</v>
      </c>
      <c r="U265" s="479">
        <v>15</v>
      </c>
    </row>
    <row r="266" spans="1:21">
      <c r="A266" s="352" t="s">
        <v>10806</v>
      </c>
      <c r="B266" s="428" t="s">
        <v>10780</v>
      </c>
      <c r="C266" s="352" t="s">
        <v>9230</v>
      </c>
      <c r="D266" s="352">
        <v>1</v>
      </c>
      <c r="E266" s="352" t="s">
        <v>9231</v>
      </c>
      <c r="F266" s="352">
        <v>20158</v>
      </c>
      <c r="G266" s="352" t="s">
        <v>9255</v>
      </c>
      <c r="H266" s="352" t="s">
        <v>9443</v>
      </c>
      <c r="I266" s="352" t="s">
        <v>43</v>
      </c>
      <c r="J266" s="352" t="s">
        <v>9696</v>
      </c>
      <c r="K266" s="352" t="s">
        <v>9697</v>
      </c>
      <c r="L266" s="352" t="s">
        <v>9710</v>
      </c>
      <c r="M266" s="352" t="s">
        <v>9711</v>
      </c>
      <c r="N266" s="352" t="str">
        <f t="shared" si="4"/>
        <v>BMW 6SERIES 620d xDrive GT M Sport Package</v>
      </c>
      <c r="O266" s="480">
        <v>3</v>
      </c>
      <c r="P266" s="480" t="s">
        <v>9243</v>
      </c>
      <c r="Q266" s="352">
        <v>0</v>
      </c>
      <c r="R266" s="352" t="s">
        <v>9711</v>
      </c>
      <c r="S266" s="480">
        <v>7</v>
      </c>
      <c r="T266" s="352">
        <v>0</v>
      </c>
      <c r="U266" s="479">
        <v>15</v>
      </c>
    </row>
    <row r="267" spans="1:21">
      <c r="A267" s="428" t="s">
        <v>9713</v>
      </c>
      <c r="B267" s="428" t="s">
        <v>10780</v>
      </c>
      <c r="C267" s="352" t="s">
        <v>9230</v>
      </c>
      <c r="D267" s="352">
        <v>1</v>
      </c>
      <c r="E267" s="352" t="s">
        <v>9231</v>
      </c>
      <c r="F267" s="352">
        <v>20158</v>
      </c>
      <c r="G267" s="352" t="s">
        <v>9255</v>
      </c>
      <c r="H267" s="352" t="s">
        <v>9443</v>
      </c>
      <c r="I267" s="352" t="s">
        <v>43</v>
      </c>
      <c r="J267" s="352" t="s">
        <v>9696</v>
      </c>
      <c r="K267" s="352" t="s">
        <v>9697</v>
      </c>
      <c r="L267" s="352" t="s">
        <v>9712</v>
      </c>
      <c r="M267" s="352" t="s">
        <v>9713</v>
      </c>
      <c r="N267" s="352" t="str">
        <f t="shared" si="4"/>
        <v>BMW 6SERIES 620d xDrive GT Luxury</v>
      </c>
      <c r="O267" s="480">
        <v>3</v>
      </c>
      <c r="P267" s="480" t="s">
        <v>9243</v>
      </c>
      <c r="Q267" s="352">
        <v>0</v>
      </c>
      <c r="R267" s="352" t="s">
        <v>9713</v>
      </c>
      <c r="S267" s="480">
        <v>7</v>
      </c>
      <c r="T267" s="352">
        <v>0</v>
      </c>
      <c r="U267" s="479">
        <v>15</v>
      </c>
    </row>
    <row r="268" spans="1:21">
      <c r="A268" s="428" t="s">
        <v>9715</v>
      </c>
      <c r="B268" s="428" t="s">
        <v>10780</v>
      </c>
      <c r="C268" s="352" t="s">
        <v>9230</v>
      </c>
      <c r="D268" s="352">
        <v>1</v>
      </c>
      <c r="E268" s="352" t="s">
        <v>9231</v>
      </c>
      <c r="F268" s="352">
        <v>20158</v>
      </c>
      <c r="G268" s="352" t="s">
        <v>9255</v>
      </c>
      <c r="H268" s="352" t="s">
        <v>9443</v>
      </c>
      <c r="I268" s="352" t="s">
        <v>43</v>
      </c>
      <c r="J268" s="352" t="s">
        <v>9696</v>
      </c>
      <c r="K268" s="352" t="s">
        <v>9697</v>
      </c>
      <c r="L268" s="352" t="s">
        <v>9714</v>
      </c>
      <c r="M268" s="352" t="s">
        <v>9715</v>
      </c>
      <c r="N268" s="352" t="str">
        <f t="shared" si="4"/>
        <v>BMW 6SERIES 620d GT Luxury</v>
      </c>
      <c r="O268" s="480">
        <v>3</v>
      </c>
      <c r="P268" s="480" t="s">
        <v>9243</v>
      </c>
      <c r="Q268" s="352">
        <v>0</v>
      </c>
      <c r="R268" s="352" t="s">
        <v>9715</v>
      </c>
      <c r="S268" s="480">
        <v>7</v>
      </c>
      <c r="T268" s="352">
        <v>0</v>
      </c>
      <c r="U268" s="479">
        <v>15</v>
      </c>
    </row>
    <row r="269" spans="1:21" customFormat="1">
      <c r="A269" s="428"/>
      <c r="B269" s="428" t="s">
        <v>10780</v>
      </c>
      <c r="C269" t="s">
        <v>9230</v>
      </c>
      <c r="D269">
        <v>1</v>
      </c>
      <c r="E269" t="s">
        <v>9231</v>
      </c>
      <c r="F269">
        <v>20159</v>
      </c>
      <c r="G269" t="s">
        <v>9279</v>
      </c>
      <c r="H269" t="s">
        <v>9443</v>
      </c>
      <c r="I269" t="s">
        <v>43</v>
      </c>
      <c r="J269" t="s">
        <v>9716</v>
      </c>
      <c r="K269" t="s">
        <v>9717</v>
      </c>
      <c r="L269" t="s">
        <v>9718</v>
      </c>
      <c r="M269" t="s">
        <v>264</v>
      </c>
      <c r="N269" t="str">
        <f t="shared" si="4"/>
        <v>BMW 7SERIES 730d xDrive M Sport Package</v>
      </c>
      <c r="O269" s="480">
        <v>6</v>
      </c>
      <c r="P269" s="480" t="s">
        <v>9312</v>
      </c>
      <c r="Q269">
        <v>0</v>
      </c>
      <c r="R269" t="s">
        <v>264</v>
      </c>
      <c r="S269" s="480">
        <v>0</v>
      </c>
      <c r="T269">
        <v>0</v>
      </c>
      <c r="U269" s="479" t="e">
        <v>#N/A</v>
      </c>
    </row>
    <row r="270" spans="1:21">
      <c r="A270" s="428" t="s">
        <v>266</v>
      </c>
      <c r="B270" s="428" t="s">
        <v>10780</v>
      </c>
      <c r="C270" s="352" t="s">
        <v>9230</v>
      </c>
      <c r="D270" s="352">
        <v>1</v>
      </c>
      <c r="E270" s="352" t="s">
        <v>9231</v>
      </c>
      <c r="F270" s="352">
        <v>20159</v>
      </c>
      <c r="G270" s="352" t="s">
        <v>9279</v>
      </c>
      <c r="H270" s="352" t="s">
        <v>9443</v>
      </c>
      <c r="I270" s="352" t="s">
        <v>43</v>
      </c>
      <c r="J270" s="352" t="s">
        <v>9716</v>
      </c>
      <c r="K270" s="352" t="s">
        <v>9717</v>
      </c>
      <c r="L270" s="352" t="s">
        <v>9719</v>
      </c>
      <c r="M270" s="352" t="s">
        <v>266</v>
      </c>
      <c r="N270" s="352" t="str">
        <f t="shared" si="4"/>
        <v>BMW 7SERIES 740d xDrive M Sport Package</v>
      </c>
      <c r="O270" s="480">
        <v>6</v>
      </c>
      <c r="P270" s="480" t="s">
        <v>9312</v>
      </c>
      <c r="Q270" s="352">
        <v>0</v>
      </c>
      <c r="R270" s="352" t="s">
        <v>266</v>
      </c>
      <c r="S270" s="480">
        <v>9</v>
      </c>
      <c r="T270" s="352">
        <v>0</v>
      </c>
      <c r="U270" s="479">
        <v>17</v>
      </c>
    </row>
    <row r="271" spans="1:21" customFormat="1">
      <c r="A271" s="428"/>
      <c r="B271" s="428" t="s">
        <v>10780</v>
      </c>
      <c r="C271" t="s">
        <v>9230</v>
      </c>
      <c r="D271">
        <v>1</v>
      </c>
      <c r="E271" t="s">
        <v>9231</v>
      </c>
      <c r="F271">
        <v>20159</v>
      </c>
      <c r="G271" t="s">
        <v>9279</v>
      </c>
      <c r="H271" t="s">
        <v>9443</v>
      </c>
      <c r="I271" t="s">
        <v>43</v>
      </c>
      <c r="J271" t="s">
        <v>9716</v>
      </c>
      <c r="K271" t="s">
        <v>9717</v>
      </c>
      <c r="L271" t="s">
        <v>9720</v>
      </c>
      <c r="M271" t="s">
        <v>268</v>
      </c>
      <c r="N271" t="str">
        <f t="shared" si="4"/>
        <v>BMW 7SERIES 730Ld xDrive M Sport Package</v>
      </c>
      <c r="O271" s="480">
        <v>6</v>
      </c>
      <c r="P271" s="480" t="s">
        <v>9312</v>
      </c>
      <c r="Q271">
        <v>0</v>
      </c>
      <c r="R271" t="s">
        <v>268</v>
      </c>
      <c r="S271" s="480">
        <v>0</v>
      </c>
      <c r="T271">
        <v>0</v>
      </c>
      <c r="U271" s="479" t="e">
        <v>#N/A</v>
      </c>
    </row>
    <row r="272" spans="1:21" customFormat="1">
      <c r="A272" s="428"/>
      <c r="B272" s="428" t="s">
        <v>10780</v>
      </c>
      <c r="C272" t="s">
        <v>9230</v>
      </c>
      <c r="D272">
        <v>1</v>
      </c>
      <c r="E272" t="s">
        <v>9231</v>
      </c>
      <c r="F272">
        <v>20159</v>
      </c>
      <c r="G272" t="s">
        <v>9279</v>
      </c>
      <c r="H272" t="s">
        <v>9443</v>
      </c>
      <c r="I272" t="s">
        <v>43</v>
      </c>
      <c r="J272" t="s">
        <v>9716</v>
      </c>
      <c r="K272" t="s">
        <v>9717</v>
      </c>
      <c r="L272" t="s">
        <v>9721</v>
      </c>
      <c r="M272" t="s">
        <v>2269</v>
      </c>
      <c r="N272" t="str">
        <f t="shared" si="4"/>
        <v>BMW 7SERIES 740Li xDrive M Sport Package</v>
      </c>
      <c r="O272" s="480">
        <v>5</v>
      </c>
      <c r="P272" s="480" t="s">
        <v>9254</v>
      </c>
      <c r="Q272">
        <v>0</v>
      </c>
      <c r="R272" t="s">
        <v>2269</v>
      </c>
      <c r="S272" s="480">
        <v>9</v>
      </c>
      <c r="T272">
        <v>0</v>
      </c>
      <c r="U272" s="479">
        <v>17</v>
      </c>
    </row>
    <row r="273" spans="1:21" customFormat="1">
      <c r="A273" s="428"/>
      <c r="B273" s="428" t="s">
        <v>10780</v>
      </c>
      <c r="C273" t="s">
        <v>9230</v>
      </c>
      <c r="D273">
        <v>1</v>
      </c>
      <c r="E273" t="s">
        <v>9231</v>
      </c>
      <c r="F273">
        <v>20159</v>
      </c>
      <c r="G273" t="s">
        <v>9279</v>
      </c>
      <c r="H273" t="s">
        <v>9443</v>
      </c>
      <c r="I273" t="s">
        <v>43</v>
      </c>
      <c r="J273" t="s">
        <v>9716</v>
      </c>
      <c r="K273" t="s">
        <v>9717</v>
      </c>
      <c r="L273" t="s">
        <v>9722</v>
      </c>
      <c r="M273" t="s">
        <v>9723</v>
      </c>
      <c r="N273" t="str">
        <f t="shared" si="4"/>
        <v>BMW 7SERIES M 760Li xDrive</v>
      </c>
      <c r="O273" s="480">
        <v>7</v>
      </c>
      <c r="P273" s="480" t="s">
        <v>9239</v>
      </c>
      <c r="Q273">
        <v>0</v>
      </c>
      <c r="R273" t="s">
        <v>9723</v>
      </c>
      <c r="S273" s="480">
        <v>19</v>
      </c>
      <c r="T273">
        <v>0</v>
      </c>
      <c r="U273" s="479">
        <v>22</v>
      </c>
    </row>
    <row r="274" spans="1:21" customFormat="1">
      <c r="A274" s="428"/>
      <c r="B274" s="428" t="s">
        <v>10780</v>
      </c>
      <c r="C274" t="s">
        <v>9230</v>
      </c>
      <c r="D274">
        <v>1</v>
      </c>
      <c r="E274" t="s">
        <v>9231</v>
      </c>
      <c r="F274">
        <v>20159</v>
      </c>
      <c r="G274" t="s">
        <v>9279</v>
      </c>
      <c r="H274" t="s">
        <v>9443</v>
      </c>
      <c r="I274" t="s">
        <v>43</v>
      </c>
      <c r="J274" t="s">
        <v>9716</v>
      </c>
      <c r="K274" t="s">
        <v>9717</v>
      </c>
      <c r="L274" t="s">
        <v>9724</v>
      </c>
      <c r="M274" t="s">
        <v>1652</v>
      </c>
      <c r="N274" t="str">
        <f t="shared" si="4"/>
        <v>BMW 7SERIES 740Li xDrive Design Pure Excellence</v>
      </c>
      <c r="O274" s="480">
        <v>5</v>
      </c>
      <c r="P274" s="480" t="s">
        <v>9254</v>
      </c>
      <c r="Q274">
        <v>0</v>
      </c>
      <c r="R274" t="s">
        <v>1652</v>
      </c>
      <c r="S274" s="480">
        <v>0</v>
      </c>
      <c r="T274">
        <v>0</v>
      </c>
      <c r="U274" s="479" t="e">
        <v>#N/A</v>
      </c>
    </row>
    <row r="275" spans="1:21" customFormat="1">
      <c r="A275" s="428"/>
      <c r="B275" s="428" t="s">
        <v>10780</v>
      </c>
      <c r="C275" t="s">
        <v>9230</v>
      </c>
      <c r="D275">
        <v>1</v>
      </c>
      <c r="E275" t="s">
        <v>9231</v>
      </c>
      <c r="F275">
        <v>20159</v>
      </c>
      <c r="G275" t="s">
        <v>9279</v>
      </c>
      <c r="H275" t="s">
        <v>9443</v>
      </c>
      <c r="I275" t="s">
        <v>43</v>
      </c>
      <c r="J275" t="s">
        <v>9716</v>
      </c>
      <c r="K275" t="s">
        <v>9717</v>
      </c>
      <c r="L275" t="s">
        <v>9725</v>
      </c>
      <c r="M275" t="s">
        <v>9726</v>
      </c>
      <c r="N275" t="str">
        <f t="shared" si="4"/>
        <v>BMW 7SERIES 745Le Desing Pure Excellence</v>
      </c>
      <c r="O275" s="480">
        <v>4</v>
      </c>
      <c r="P275" s="480" t="s">
        <v>9259</v>
      </c>
      <c r="Q275">
        <v>0</v>
      </c>
      <c r="R275" t="s">
        <v>9726</v>
      </c>
      <c r="S275" s="480">
        <v>0</v>
      </c>
      <c r="T275">
        <v>0</v>
      </c>
      <c r="U275" s="479" t="e">
        <v>#N/A</v>
      </c>
    </row>
    <row r="276" spans="1:21" customFormat="1">
      <c r="A276" s="428"/>
      <c r="B276" s="428" t="s">
        <v>10780</v>
      </c>
      <c r="C276" t="s">
        <v>9230</v>
      </c>
      <c r="D276">
        <v>1</v>
      </c>
      <c r="E276" t="s">
        <v>9231</v>
      </c>
      <c r="F276">
        <v>20159</v>
      </c>
      <c r="G276" t="s">
        <v>9279</v>
      </c>
      <c r="H276" t="s">
        <v>9443</v>
      </c>
      <c r="I276" t="s">
        <v>43</v>
      </c>
      <c r="J276" t="s">
        <v>9716</v>
      </c>
      <c r="K276" t="s">
        <v>9717</v>
      </c>
      <c r="L276" t="s">
        <v>9727</v>
      </c>
      <c r="M276" t="s">
        <v>9728</v>
      </c>
      <c r="N276" t="str">
        <f t="shared" si="4"/>
        <v>BMW 7SERIES 740Ld xDrive D/Pure Excellence LCI</v>
      </c>
      <c r="O276" s="480">
        <v>6</v>
      </c>
      <c r="P276" s="480" t="s">
        <v>9312</v>
      </c>
      <c r="Q276">
        <v>0</v>
      </c>
      <c r="R276" t="s">
        <v>9728</v>
      </c>
      <c r="S276" s="480">
        <v>0</v>
      </c>
      <c r="T276">
        <v>0</v>
      </c>
      <c r="U276" s="479" t="e">
        <v>#N/A</v>
      </c>
    </row>
    <row r="277" spans="1:21">
      <c r="A277" s="428" t="s">
        <v>265</v>
      </c>
      <c r="B277" s="428" t="s">
        <v>10780</v>
      </c>
      <c r="C277" s="352" t="s">
        <v>9230</v>
      </c>
      <c r="D277" s="352">
        <v>1</v>
      </c>
      <c r="E277" s="352" t="s">
        <v>9231</v>
      </c>
      <c r="F277" s="352">
        <v>20159</v>
      </c>
      <c r="G277" s="352" t="s">
        <v>9279</v>
      </c>
      <c r="H277" s="352" t="s">
        <v>9443</v>
      </c>
      <c r="I277" s="352" t="s">
        <v>43</v>
      </c>
      <c r="J277" s="352" t="s">
        <v>9716</v>
      </c>
      <c r="K277" s="352" t="s">
        <v>9717</v>
      </c>
      <c r="L277" s="352" t="s">
        <v>9729</v>
      </c>
      <c r="M277" s="352" t="s">
        <v>265</v>
      </c>
      <c r="N277" s="352" t="str">
        <f t="shared" si="4"/>
        <v>BMW 7SERIES 740d xDrive Design Pure Excellence</v>
      </c>
      <c r="O277" s="480">
        <v>6</v>
      </c>
      <c r="P277" s="480" t="s">
        <v>9312</v>
      </c>
      <c r="Q277" s="352">
        <v>0</v>
      </c>
      <c r="R277" s="352" t="s">
        <v>265</v>
      </c>
      <c r="S277" s="480">
        <v>9</v>
      </c>
      <c r="T277" s="352">
        <v>0</v>
      </c>
      <c r="U277" s="479">
        <v>17</v>
      </c>
    </row>
    <row r="278" spans="1:21" customFormat="1">
      <c r="A278" s="428"/>
      <c r="B278" s="428" t="s">
        <v>10780</v>
      </c>
      <c r="C278" t="s">
        <v>9230</v>
      </c>
      <c r="D278">
        <v>1</v>
      </c>
      <c r="E278" t="s">
        <v>9231</v>
      </c>
      <c r="F278">
        <v>20158</v>
      </c>
      <c r="G278" t="s">
        <v>9255</v>
      </c>
      <c r="H278" t="s">
        <v>9443</v>
      </c>
      <c r="I278" t="s">
        <v>43</v>
      </c>
      <c r="J278" t="s">
        <v>9716</v>
      </c>
      <c r="K278" t="s">
        <v>9717</v>
      </c>
      <c r="L278" t="s">
        <v>9730</v>
      </c>
      <c r="M278" t="s">
        <v>9731</v>
      </c>
      <c r="N278" t="str">
        <f t="shared" si="4"/>
        <v>BMW 7SERIES 745e xDrive Design Pure Excellence</v>
      </c>
      <c r="O278" s="480">
        <v>4</v>
      </c>
      <c r="P278" s="480" t="s">
        <v>9259</v>
      </c>
      <c r="Q278">
        <v>0</v>
      </c>
      <c r="R278" t="s">
        <v>9731</v>
      </c>
      <c r="S278" s="480">
        <v>9</v>
      </c>
      <c r="T278">
        <v>0</v>
      </c>
      <c r="U278" s="479">
        <v>17</v>
      </c>
    </row>
    <row r="279" spans="1:21" customFormat="1">
      <c r="A279" s="428"/>
      <c r="B279" s="428" t="s">
        <v>10780</v>
      </c>
      <c r="C279" t="s">
        <v>9230</v>
      </c>
      <c r="D279">
        <v>1</v>
      </c>
      <c r="E279" t="s">
        <v>9231</v>
      </c>
      <c r="F279">
        <v>20159</v>
      </c>
      <c r="G279" t="s">
        <v>9279</v>
      </c>
      <c r="H279" t="s">
        <v>9443</v>
      </c>
      <c r="I279" t="s">
        <v>43</v>
      </c>
      <c r="J279" t="s">
        <v>9716</v>
      </c>
      <c r="K279" t="s">
        <v>9717</v>
      </c>
      <c r="L279" t="s">
        <v>9732</v>
      </c>
      <c r="M279" t="s">
        <v>9733</v>
      </c>
      <c r="N279" t="str">
        <f t="shared" si="4"/>
        <v>BMW 7SERIES 740i M Sport Package</v>
      </c>
      <c r="O279" s="480">
        <v>5</v>
      </c>
      <c r="P279" s="480" t="s">
        <v>9254</v>
      </c>
      <c r="Q279">
        <v>0</v>
      </c>
      <c r="R279" t="s">
        <v>9733</v>
      </c>
      <c r="S279" s="480">
        <v>9</v>
      </c>
      <c r="T279">
        <v>0</v>
      </c>
      <c r="U279" s="479">
        <v>17</v>
      </c>
    </row>
    <row r="280" spans="1:21">
      <c r="A280" s="352" t="s">
        <v>10810</v>
      </c>
      <c r="B280" s="428" t="s">
        <v>10780</v>
      </c>
      <c r="C280" s="352" t="s">
        <v>9230</v>
      </c>
      <c r="D280" s="352">
        <v>1</v>
      </c>
      <c r="E280" s="352" t="s">
        <v>9231</v>
      </c>
      <c r="F280" s="352">
        <v>20159</v>
      </c>
      <c r="G280" s="352" t="s">
        <v>9279</v>
      </c>
      <c r="H280" s="352" t="s">
        <v>9443</v>
      </c>
      <c r="I280" s="352" t="s">
        <v>43</v>
      </c>
      <c r="J280" s="352" t="s">
        <v>9716</v>
      </c>
      <c r="K280" s="352" t="s">
        <v>9717</v>
      </c>
      <c r="L280" s="352" t="s">
        <v>9734</v>
      </c>
      <c r="M280" s="352" t="s">
        <v>9735</v>
      </c>
      <c r="N280" s="352" t="str">
        <f t="shared" si="4"/>
        <v>BMW 7SERIES 740i sDrive D/Pure Excellence LCI</v>
      </c>
      <c r="O280" s="480">
        <v>5</v>
      </c>
      <c r="P280" s="480" t="s">
        <v>9254</v>
      </c>
      <c r="Q280" s="352">
        <v>0</v>
      </c>
      <c r="R280" s="352" t="s">
        <v>9735</v>
      </c>
      <c r="S280" s="480">
        <v>9</v>
      </c>
      <c r="T280" s="352">
        <v>0</v>
      </c>
      <c r="U280" s="479">
        <v>17</v>
      </c>
    </row>
    <row r="281" spans="1:21">
      <c r="A281" s="428" t="s">
        <v>9737</v>
      </c>
      <c r="B281" s="428" t="s">
        <v>10780</v>
      </c>
      <c r="C281" s="352" t="s">
        <v>9230</v>
      </c>
      <c r="D281" s="352">
        <v>1</v>
      </c>
      <c r="E281" s="352" t="s">
        <v>9231</v>
      </c>
      <c r="F281" s="352">
        <v>20159</v>
      </c>
      <c r="G281" s="352" t="s">
        <v>9279</v>
      </c>
      <c r="H281" s="352" t="s">
        <v>9443</v>
      </c>
      <c r="I281" s="352" t="s">
        <v>43</v>
      </c>
      <c r="J281" s="352" t="s">
        <v>9716</v>
      </c>
      <c r="K281" s="352" t="s">
        <v>9717</v>
      </c>
      <c r="L281" s="352" t="s">
        <v>9736</v>
      </c>
      <c r="M281" s="352" t="s">
        <v>9737</v>
      </c>
      <c r="N281" s="352" t="str">
        <f t="shared" si="4"/>
        <v>BMW 7SERIES 740i sDrive M Sport Package</v>
      </c>
      <c r="O281" s="480">
        <v>5</v>
      </c>
      <c r="P281" s="480" t="s">
        <v>9254</v>
      </c>
      <c r="Q281" s="352">
        <v>0</v>
      </c>
      <c r="R281" s="352" t="s">
        <v>9737</v>
      </c>
      <c r="S281" s="480">
        <v>9</v>
      </c>
      <c r="T281" s="352">
        <v>0</v>
      </c>
      <c r="U281" s="479">
        <v>17</v>
      </c>
    </row>
    <row r="282" spans="1:21">
      <c r="A282" s="352" t="s">
        <v>10818</v>
      </c>
      <c r="B282" s="428" t="s">
        <v>10779</v>
      </c>
      <c r="C282" s="352" t="s">
        <v>9230</v>
      </c>
      <c r="D282" s="352">
        <v>1</v>
      </c>
      <c r="E282" s="352" t="s">
        <v>9231</v>
      </c>
      <c r="F282" s="352">
        <v>20261</v>
      </c>
      <c r="G282" s="352" t="s">
        <v>9325</v>
      </c>
      <c r="H282" s="352" t="s">
        <v>9443</v>
      </c>
      <c r="I282" s="352" t="s">
        <v>43</v>
      </c>
      <c r="J282" s="352" t="s">
        <v>9498</v>
      </c>
      <c r="K282" s="352" t="s">
        <v>2619</v>
      </c>
      <c r="L282" s="352" t="s">
        <v>10893</v>
      </c>
      <c r="M282" s="352" t="s">
        <v>10894</v>
      </c>
      <c r="N282" s="352" t="str">
        <f t="shared" si="4"/>
        <v>BMW X1 18d xDrive M Sport</v>
      </c>
      <c r="O282" s="480">
        <v>2</v>
      </c>
      <c r="P282" s="480" t="s">
        <v>11011</v>
      </c>
      <c r="Q282" s="352" t="e">
        <v>#N/A</v>
      </c>
      <c r="R282" s="352" t="e">
        <v>#N/A</v>
      </c>
      <c r="S282" s="480">
        <v>5</v>
      </c>
      <c r="T282" s="352">
        <v>0</v>
      </c>
      <c r="U282" s="479">
        <v>13</v>
      </c>
    </row>
    <row r="283" spans="1:21">
      <c r="A283" s="352" t="s">
        <v>10817</v>
      </c>
      <c r="B283" s="428" t="s">
        <v>10779</v>
      </c>
      <c r="C283" s="352" t="s">
        <v>9230</v>
      </c>
      <c r="D283" s="352">
        <v>1</v>
      </c>
      <c r="E283" s="352" t="s">
        <v>9231</v>
      </c>
      <c r="F283" s="352">
        <v>20261</v>
      </c>
      <c r="G283" s="352" t="s">
        <v>9325</v>
      </c>
      <c r="H283" s="352" t="s">
        <v>9443</v>
      </c>
      <c r="I283" s="352" t="s">
        <v>43</v>
      </c>
      <c r="J283" s="352" t="s">
        <v>9498</v>
      </c>
      <c r="K283" s="352" t="s">
        <v>2619</v>
      </c>
      <c r="L283" s="352" t="s">
        <v>10891</v>
      </c>
      <c r="M283" s="352" t="s">
        <v>10892</v>
      </c>
      <c r="N283" s="352" t="str">
        <f t="shared" si="4"/>
        <v>BMW X1 18d xDrive xLine</v>
      </c>
      <c r="O283" s="480">
        <v>2</v>
      </c>
      <c r="P283" s="480" t="s">
        <v>11011</v>
      </c>
      <c r="Q283" s="352" t="e">
        <v>#N/A</v>
      </c>
      <c r="R283" s="352" t="e">
        <v>#N/A</v>
      </c>
      <c r="S283" s="480">
        <v>5</v>
      </c>
      <c r="T283" s="352">
        <v>0</v>
      </c>
      <c r="U283" s="479">
        <v>13</v>
      </c>
    </row>
    <row r="284" spans="1:21" customFormat="1">
      <c r="A284" s="428"/>
      <c r="B284" s="428" t="s">
        <v>10780</v>
      </c>
      <c r="C284" t="s">
        <v>9230</v>
      </c>
      <c r="D284">
        <v>1</v>
      </c>
      <c r="E284" t="s">
        <v>9231</v>
      </c>
      <c r="F284">
        <v>20159</v>
      </c>
      <c r="G284" t="s">
        <v>9279</v>
      </c>
      <c r="H284" t="s">
        <v>9443</v>
      </c>
      <c r="I284" t="s">
        <v>43</v>
      </c>
      <c r="J284" t="s">
        <v>9738</v>
      </c>
      <c r="K284" t="s">
        <v>9739</v>
      </c>
      <c r="L284" t="s">
        <v>9740</v>
      </c>
      <c r="M284" t="s">
        <v>9741</v>
      </c>
      <c r="N284" t="str">
        <f t="shared" si="4"/>
        <v>BMW 8SERIES 840i xDrive M Sport (Gran Coupe)</v>
      </c>
      <c r="O284" s="480">
        <v>6</v>
      </c>
      <c r="P284" s="480" t="s">
        <v>9312</v>
      </c>
      <c r="Q284">
        <v>0</v>
      </c>
      <c r="R284" t="s">
        <v>9741</v>
      </c>
      <c r="S284" s="480">
        <v>9</v>
      </c>
      <c r="T284">
        <v>0</v>
      </c>
      <c r="U284" s="479">
        <v>17</v>
      </c>
    </row>
    <row r="285" spans="1:21" customFormat="1">
      <c r="A285" s="428"/>
      <c r="B285" s="428" t="s">
        <v>10780</v>
      </c>
      <c r="C285" t="s">
        <v>9230</v>
      </c>
      <c r="D285">
        <v>1</v>
      </c>
      <c r="E285" t="s">
        <v>9231</v>
      </c>
      <c r="F285">
        <v>20159</v>
      </c>
      <c r="G285" t="s">
        <v>9279</v>
      </c>
      <c r="H285" t="s">
        <v>9443</v>
      </c>
      <c r="I285" t="s">
        <v>43</v>
      </c>
      <c r="J285" t="s">
        <v>9738</v>
      </c>
      <c r="K285" t="s">
        <v>9739</v>
      </c>
      <c r="L285" t="s">
        <v>9742</v>
      </c>
      <c r="M285" t="s">
        <v>9743</v>
      </c>
      <c r="N285" t="str">
        <f t="shared" si="4"/>
        <v>BMW 8SERIES 840d xDrive M Sport (Gran Coupe)</v>
      </c>
      <c r="O285" s="480">
        <v>6</v>
      </c>
      <c r="P285" s="480" t="s">
        <v>9312</v>
      </c>
      <c r="Q285">
        <v>0</v>
      </c>
      <c r="R285" t="s">
        <v>9743</v>
      </c>
      <c r="S285" s="480">
        <v>9</v>
      </c>
      <c r="T285">
        <v>0</v>
      </c>
      <c r="U285" s="479">
        <v>17</v>
      </c>
    </row>
    <row r="286" spans="1:21" customFormat="1">
      <c r="A286" s="428"/>
      <c r="B286" s="428" t="s">
        <v>10780</v>
      </c>
      <c r="C286" t="s">
        <v>9230</v>
      </c>
      <c r="D286">
        <v>1</v>
      </c>
      <c r="E286" t="s">
        <v>9231</v>
      </c>
      <c r="F286">
        <v>20158</v>
      </c>
      <c r="G286" t="s">
        <v>9255</v>
      </c>
      <c r="H286" t="s">
        <v>9443</v>
      </c>
      <c r="I286" t="s">
        <v>43</v>
      </c>
      <c r="J286" t="s">
        <v>9738</v>
      </c>
      <c r="K286" t="s">
        <v>9739</v>
      </c>
      <c r="L286" t="s">
        <v>9744</v>
      </c>
      <c r="M286" t="s">
        <v>9745</v>
      </c>
      <c r="N286" t="str">
        <f t="shared" si="4"/>
        <v>BMW 8SERIES M850i</v>
      </c>
      <c r="O286" s="480">
        <v>6</v>
      </c>
      <c r="P286" s="480" t="s">
        <v>9312</v>
      </c>
      <c r="Q286">
        <v>0</v>
      </c>
      <c r="R286" t="s">
        <v>9745</v>
      </c>
      <c r="S286" s="480">
        <v>9</v>
      </c>
      <c r="T286">
        <v>0</v>
      </c>
      <c r="U286" s="479">
        <v>17</v>
      </c>
    </row>
    <row r="287" spans="1:21">
      <c r="A287" s="428" t="s">
        <v>9747</v>
      </c>
      <c r="B287" s="428" t="s">
        <v>10780</v>
      </c>
      <c r="C287" s="352" t="s">
        <v>9230</v>
      </c>
      <c r="D287" s="352">
        <v>1</v>
      </c>
      <c r="E287" s="352" t="s">
        <v>9231</v>
      </c>
      <c r="F287" s="352">
        <v>20158</v>
      </c>
      <c r="G287" s="352" t="s">
        <v>9255</v>
      </c>
      <c r="H287" s="352" t="s">
        <v>9443</v>
      </c>
      <c r="I287" s="352" t="s">
        <v>43</v>
      </c>
      <c r="J287" s="352" t="s">
        <v>9738</v>
      </c>
      <c r="K287" s="352" t="s">
        <v>9739</v>
      </c>
      <c r="L287" s="352" t="s">
        <v>9746</v>
      </c>
      <c r="M287" s="352" t="s">
        <v>9747</v>
      </c>
      <c r="N287" s="352" t="str">
        <f t="shared" si="4"/>
        <v>BMW 8SERIES M850i xDrive Gran Coupe</v>
      </c>
      <c r="O287" s="480">
        <v>6</v>
      </c>
      <c r="P287" s="480" t="s">
        <v>9312</v>
      </c>
      <c r="Q287" s="352">
        <v>0</v>
      </c>
      <c r="R287" s="352" t="s">
        <v>9747</v>
      </c>
      <c r="S287" s="480">
        <v>9</v>
      </c>
      <c r="T287" s="352">
        <v>0</v>
      </c>
      <c r="U287" s="479">
        <v>17</v>
      </c>
    </row>
    <row r="288" spans="1:21">
      <c r="A288" s="428" t="s">
        <v>9749</v>
      </c>
      <c r="B288" s="428" t="s">
        <v>10780</v>
      </c>
      <c r="C288" s="352" t="s">
        <v>9230</v>
      </c>
      <c r="D288" s="352">
        <v>1</v>
      </c>
      <c r="E288" s="352" t="s">
        <v>9231</v>
      </c>
      <c r="F288" s="352">
        <v>20158</v>
      </c>
      <c r="G288" s="352" t="s">
        <v>9255</v>
      </c>
      <c r="H288" s="352" t="s">
        <v>9443</v>
      </c>
      <c r="I288" s="352" t="s">
        <v>43</v>
      </c>
      <c r="J288" s="352" t="s">
        <v>9738</v>
      </c>
      <c r="K288" s="352" t="s">
        <v>9739</v>
      </c>
      <c r="L288" s="352" t="s">
        <v>9748</v>
      </c>
      <c r="M288" s="352" t="s">
        <v>9749</v>
      </c>
      <c r="N288" s="352" t="str">
        <f t="shared" si="4"/>
        <v>BMW 8SERIES M850i xDrive Coupe</v>
      </c>
      <c r="O288" s="480">
        <v>6</v>
      </c>
      <c r="P288" s="480" t="s">
        <v>9312</v>
      </c>
      <c r="Q288" s="352">
        <v>0</v>
      </c>
      <c r="R288" s="352" t="s">
        <v>9749</v>
      </c>
      <c r="S288" s="480">
        <v>9</v>
      </c>
      <c r="T288" s="352">
        <v>0</v>
      </c>
      <c r="U288" s="479">
        <v>17</v>
      </c>
    </row>
    <row r="289" spans="1:21" s="429" customFormat="1">
      <c r="A289" s="481" t="s">
        <v>11003</v>
      </c>
      <c r="B289" s="428" t="s">
        <v>10779</v>
      </c>
      <c r="C289" s="429" t="s">
        <v>9230</v>
      </c>
      <c r="D289" s="429">
        <v>1</v>
      </c>
      <c r="E289" s="429" t="s">
        <v>9231</v>
      </c>
      <c r="F289" s="429">
        <v>20158</v>
      </c>
      <c r="G289" s="429" t="s">
        <v>9255</v>
      </c>
      <c r="H289" s="429" t="s">
        <v>9443</v>
      </c>
      <c r="I289" s="429" t="s">
        <v>43</v>
      </c>
      <c r="J289" s="429" t="s">
        <v>10992</v>
      </c>
      <c r="K289" s="429" t="s">
        <v>10993</v>
      </c>
      <c r="L289" s="429" t="s">
        <v>10994</v>
      </c>
      <c r="M289" s="429" t="s">
        <v>10995</v>
      </c>
      <c r="N289" s="429" t="str">
        <f t="shared" si="4"/>
        <v>BMW I5 edrive 40</v>
      </c>
      <c r="O289" s="482">
        <v>3</v>
      </c>
      <c r="P289" s="482" t="s">
        <v>11002</v>
      </c>
      <c r="S289" s="482">
        <v>19</v>
      </c>
      <c r="U289" s="479">
        <v>22</v>
      </c>
    </row>
    <row r="290" spans="1:21" s="429" customFormat="1">
      <c r="A290" s="481" t="s">
        <v>11004</v>
      </c>
      <c r="B290" s="428" t="s">
        <v>10779</v>
      </c>
      <c r="C290" s="429" t="s">
        <v>9230</v>
      </c>
      <c r="D290" s="429">
        <v>1</v>
      </c>
      <c r="E290" s="429" t="s">
        <v>9231</v>
      </c>
      <c r="F290" s="429">
        <v>20158</v>
      </c>
      <c r="G290" s="429" t="s">
        <v>9255</v>
      </c>
      <c r="H290" s="429" t="s">
        <v>9443</v>
      </c>
      <c r="I290" s="429" t="s">
        <v>43</v>
      </c>
      <c r="J290" s="429" t="s">
        <v>10992</v>
      </c>
      <c r="K290" s="429" t="s">
        <v>10993</v>
      </c>
      <c r="L290" s="429" t="s">
        <v>10996</v>
      </c>
      <c r="M290" s="429" t="s">
        <v>10997</v>
      </c>
      <c r="N290" s="429" t="str">
        <f t="shared" si="4"/>
        <v>BMW I5 edrive 40 MSP</v>
      </c>
      <c r="O290" s="482">
        <v>3</v>
      </c>
      <c r="P290" s="482" t="s">
        <v>11002</v>
      </c>
      <c r="S290" s="482">
        <v>19</v>
      </c>
      <c r="U290" s="479">
        <v>22</v>
      </c>
    </row>
    <row r="291" spans="1:21" s="429" customFormat="1">
      <c r="A291" s="481" t="s">
        <v>11005</v>
      </c>
      <c r="B291" s="428" t="s">
        <v>10779</v>
      </c>
      <c r="C291" s="429" t="s">
        <v>9230</v>
      </c>
      <c r="D291" s="429">
        <v>1</v>
      </c>
      <c r="E291" s="429" t="s">
        <v>9231</v>
      </c>
      <c r="F291" s="429">
        <v>20158</v>
      </c>
      <c r="G291" s="429" t="s">
        <v>9255</v>
      </c>
      <c r="H291" s="429" t="s">
        <v>9443</v>
      </c>
      <c r="I291" s="429" t="s">
        <v>43</v>
      </c>
      <c r="J291" s="429" t="s">
        <v>10992</v>
      </c>
      <c r="K291" s="429" t="s">
        <v>10993</v>
      </c>
      <c r="L291" s="429" t="s">
        <v>10998</v>
      </c>
      <c r="M291" s="429" t="s">
        <v>10999</v>
      </c>
      <c r="N291" s="429" t="str">
        <f t="shared" si="4"/>
        <v>BMW I5 eD40 MSP Ppro</v>
      </c>
      <c r="O291" s="482">
        <v>3</v>
      </c>
      <c r="P291" s="482" t="s">
        <v>11002</v>
      </c>
      <c r="S291" s="482">
        <v>19</v>
      </c>
      <c r="U291" s="479">
        <v>22</v>
      </c>
    </row>
    <row r="292" spans="1:21" s="429" customFormat="1">
      <c r="A292" s="481" t="s">
        <v>11006</v>
      </c>
      <c r="B292" s="428" t="s">
        <v>10779</v>
      </c>
      <c r="C292" s="429" t="s">
        <v>9230</v>
      </c>
      <c r="D292" s="429">
        <v>1</v>
      </c>
      <c r="E292" s="429" t="s">
        <v>9231</v>
      </c>
      <c r="F292" s="429">
        <v>20158</v>
      </c>
      <c r="G292" s="429" t="s">
        <v>9255</v>
      </c>
      <c r="H292" s="429" t="s">
        <v>9443</v>
      </c>
      <c r="I292" s="429" t="s">
        <v>43</v>
      </c>
      <c r="J292" s="429" t="s">
        <v>10992</v>
      </c>
      <c r="K292" s="429" t="s">
        <v>10993</v>
      </c>
      <c r="L292" s="429" t="s">
        <v>11000</v>
      </c>
      <c r="M292" s="429" t="s">
        <v>11001</v>
      </c>
      <c r="N292" s="429" t="str">
        <f t="shared" si="4"/>
        <v>BMW I5 M60 xDrive</v>
      </c>
      <c r="O292" s="482">
        <v>3</v>
      </c>
      <c r="P292" s="482" t="s">
        <v>11002</v>
      </c>
      <c r="S292" s="482">
        <v>19</v>
      </c>
      <c r="U292" s="479">
        <v>22</v>
      </c>
    </row>
    <row r="293" spans="1:21">
      <c r="A293" s="352" t="s">
        <v>10758</v>
      </c>
      <c r="B293" s="428" t="s">
        <v>10780</v>
      </c>
      <c r="C293" s="352" t="s">
        <v>9230</v>
      </c>
      <c r="D293" s="352">
        <v>1</v>
      </c>
      <c r="E293" s="352" t="s">
        <v>9231</v>
      </c>
      <c r="F293" s="352">
        <v>20156</v>
      </c>
      <c r="G293" s="352" t="s">
        <v>9615</v>
      </c>
      <c r="H293" s="352" t="s">
        <v>9750</v>
      </c>
      <c r="I293" s="352" t="s">
        <v>9751</v>
      </c>
      <c r="J293" s="352" t="s">
        <v>9752</v>
      </c>
      <c r="K293" s="352" t="s">
        <v>9753</v>
      </c>
      <c r="L293" s="352" t="s">
        <v>9754</v>
      </c>
      <c r="M293" s="430" t="s">
        <v>9755</v>
      </c>
      <c r="N293" s="352" t="str">
        <f t="shared" si="4"/>
        <v>Benz A-Class A45 AMG 4MATIC</v>
      </c>
      <c r="O293" s="480">
        <v>6</v>
      </c>
      <c r="P293" s="480" t="s">
        <v>9312</v>
      </c>
      <c r="Q293" s="352">
        <v>0</v>
      </c>
      <c r="R293" s="352" t="s">
        <v>9755</v>
      </c>
      <c r="S293" s="480">
        <v>11</v>
      </c>
      <c r="T293" s="352">
        <v>0</v>
      </c>
      <c r="U293" s="479">
        <v>19</v>
      </c>
    </row>
    <row r="294" spans="1:21">
      <c r="A294" s="352" t="s">
        <v>10754</v>
      </c>
      <c r="B294" s="428" t="s">
        <v>10780</v>
      </c>
      <c r="C294" s="352" t="s">
        <v>9230</v>
      </c>
      <c r="D294" s="352">
        <v>1</v>
      </c>
      <c r="E294" s="352" t="s">
        <v>9231</v>
      </c>
      <c r="F294" s="352">
        <v>20158</v>
      </c>
      <c r="G294" s="352" t="s">
        <v>9255</v>
      </c>
      <c r="H294" s="352" t="s">
        <v>9750</v>
      </c>
      <c r="I294" s="352" t="s">
        <v>9751</v>
      </c>
      <c r="J294" s="352" t="s">
        <v>9752</v>
      </c>
      <c r="K294" s="352" t="s">
        <v>9753</v>
      </c>
      <c r="L294" s="352" t="s">
        <v>9756</v>
      </c>
      <c r="M294" s="430" t="s">
        <v>9757</v>
      </c>
      <c r="N294" s="352" t="str">
        <f t="shared" si="4"/>
        <v>Benz A-Class A220 Sedan</v>
      </c>
      <c r="O294" s="480">
        <v>2</v>
      </c>
      <c r="P294" s="480" t="s">
        <v>9330</v>
      </c>
      <c r="Q294" s="352">
        <v>0</v>
      </c>
      <c r="R294" s="352" t="s">
        <v>9757</v>
      </c>
      <c r="S294" s="480">
        <v>4</v>
      </c>
      <c r="T294" s="352">
        <v>0</v>
      </c>
      <c r="U294" s="479">
        <v>12</v>
      </c>
    </row>
    <row r="295" spans="1:21">
      <c r="A295" s="352" t="s">
        <v>10755</v>
      </c>
      <c r="B295" s="428" t="s">
        <v>10780</v>
      </c>
      <c r="C295" s="352" t="s">
        <v>9230</v>
      </c>
      <c r="D295" s="352">
        <v>1</v>
      </c>
      <c r="E295" s="352" t="s">
        <v>9231</v>
      </c>
      <c r="F295" s="352">
        <v>20158</v>
      </c>
      <c r="G295" s="352" t="s">
        <v>9255</v>
      </c>
      <c r="H295" s="352" t="s">
        <v>9750</v>
      </c>
      <c r="I295" s="352" t="s">
        <v>9751</v>
      </c>
      <c r="J295" s="352" t="s">
        <v>9752</v>
      </c>
      <c r="K295" s="352" t="s">
        <v>9753</v>
      </c>
      <c r="L295" s="352" t="s">
        <v>9758</v>
      </c>
      <c r="M295" s="430" t="s">
        <v>9759</v>
      </c>
      <c r="N295" s="352" t="str">
        <f t="shared" si="4"/>
        <v>Benz A-Class A250</v>
      </c>
      <c r="O295" s="480">
        <v>2</v>
      </c>
      <c r="P295" s="480" t="s">
        <v>9330</v>
      </c>
      <c r="Q295" s="352">
        <v>0</v>
      </c>
      <c r="R295" s="352" t="s">
        <v>9759</v>
      </c>
      <c r="S295" s="480">
        <v>4</v>
      </c>
      <c r="T295" s="352">
        <v>0</v>
      </c>
      <c r="U295" s="479">
        <v>12</v>
      </c>
    </row>
    <row r="296" spans="1:21">
      <c r="A296" s="352" t="s">
        <v>10756</v>
      </c>
      <c r="B296" s="428" t="s">
        <v>10780</v>
      </c>
      <c r="C296" s="352" t="s">
        <v>9230</v>
      </c>
      <c r="D296" s="352">
        <v>1</v>
      </c>
      <c r="E296" s="352" t="s">
        <v>9231</v>
      </c>
      <c r="F296" s="352">
        <v>20158</v>
      </c>
      <c r="G296" s="352" t="s">
        <v>9255</v>
      </c>
      <c r="H296" s="352" t="s">
        <v>9750</v>
      </c>
      <c r="I296" s="352" t="s">
        <v>9751</v>
      </c>
      <c r="J296" s="352" t="s">
        <v>9752</v>
      </c>
      <c r="K296" s="352" t="s">
        <v>9753</v>
      </c>
      <c r="L296" s="352" t="s">
        <v>9760</v>
      </c>
      <c r="M296" s="430" t="s">
        <v>9761</v>
      </c>
      <c r="N296" s="352" t="str">
        <f t="shared" si="4"/>
        <v>Benz A-Class A220 Hatchback</v>
      </c>
      <c r="O296" s="480">
        <v>2</v>
      </c>
      <c r="P296" s="480" t="s">
        <v>9330</v>
      </c>
      <c r="Q296" s="352">
        <v>0</v>
      </c>
      <c r="R296" s="352" t="s">
        <v>9761</v>
      </c>
      <c r="S296" s="480">
        <v>4</v>
      </c>
      <c r="T296" s="352">
        <v>0</v>
      </c>
      <c r="U296" s="479">
        <v>12</v>
      </c>
    </row>
    <row r="297" spans="1:21">
      <c r="A297" s="352" t="s">
        <v>10757</v>
      </c>
      <c r="B297" s="428" t="s">
        <v>10780</v>
      </c>
      <c r="C297" s="352" t="s">
        <v>9230</v>
      </c>
      <c r="D297" s="352">
        <v>1</v>
      </c>
      <c r="E297" s="352" t="s">
        <v>9231</v>
      </c>
      <c r="F297" s="352">
        <v>20158</v>
      </c>
      <c r="G297" s="352" t="s">
        <v>9255</v>
      </c>
      <c r="H297" s="352" t="s">
        <v>9750</v>
      </c>
      <c r="I297" s="352" t="s">
        <v>9751</v>
      </c>
      <c r="J297" s="352" t="s">
        <v>9752</v>
      </c>
      <c r="K297" s="352" t="s">
        <v>9753</v>
      </c>
      <c r="L297" s="352" t="s">
        <v>9762</v>
      </c>
      <c r="M297" s="430" t="s">
        <v>9763</v>
      </c>
      <c r="N297" s="352" t="str">
        <f t="shared" si="4"/>
        <v>Benz A-Class AMG A35 4M</v>
      </c>
      <c r="O297" s="480">
        <v>6</v>
      </c>
      <c r="P297" s="480" t="s">
        <v>9312</v>
      </c>
      <c r="Q297" s="352">
        <v>0</v>
      </c>
      <c r="R297" s="352" t="s">
        <v>9763</v>
      </c>
      <c r="S297" s="480">
        <v>11</v>
      </c>
      <c r="T297" s="352">
        <v>0</v>
      </c>
      <c r="U297" s="479">
        <v>19</v>
      </c>
    </row>
    <row r="298" spans="1:21">
      <c r="A298" s="352" t="s">
        <v>10753</v>
      </c>
      <c r="B298" s="428" t="s">
        <v>10780</v>
      </c>
      <c r="C298" s="352" t="s">
        <v>9230</v>
      </c>
      <c r="D298" s="352">
        <v>1</v>
      </c>
      <c r="E298" s="352" t="s">
        <v>9231</v>
      </c>
      <c r="F298" s="352">
        <v>20158</v>
      </c>
      <c r="G298" s="352" t="s">
        <v>9255</v>
      </c>
      <c r="H298" s="352" t="s">
        <v>9750</v>
      </c>
      <c r="I298" s="352" t="s">
        <v>9751</v>
      </c>
      <c r="J298" s="352" t="s">
        <v>9752</v>
      </c>
      <c r="K298" s="352" t="s">
        <v>9753</v>
      </c>
      <c r="L298" s="352" t="s">
        <v>9764</v>
      </c>
      <c r="M298" s="430" t="s">
        <v>9765</v>
      </c>
      <c r="N298" s="352" t="str">
        <f t="shared" si="4"/>
        <v>Benz A-Class A200 d</v>
      </c>
      <c r="O298" s="480">
        <v>2</v>
      </c>
      <c r="P298" s="480" t="s">
        <v>9330</v>
      </c>
      <c r="Q298" s="352">
        <v>0</v>
      </c>
      <c r="R298" s="352" t="s">
        <v>9765</v>
      </c>
      <c r="S298" s="480">
        <v>4</v>
      </c>
      <c r="T298" s="352">
        <v>0</v>
      </c>
      <c r="U298" s="479">
        <v>12</v>
      </c>
    </row>
    <row r="299" spans="1:21" customFormat="1">
      <c r="A299" s="428"/>
      <c r="B299" s="428" t="s">
        <v>10780</v>
      </c>
      <c r="C299" t="s">
        <v>9230</v>
      </c>
      <c r="D299">
        <v>1</v>
      </c>
      <c r="E299" t="s">
        <v>9231</v>
      </c>
      <c r="F299">
        <v>20159</v>
      </c>
      <c r="G299" t="s">
        <v>9279</v>
      </c>
      <c r="H299" t="s">
        <v>9750</v>
      </c>
      <c r="I299" t="s">
        <v>9751</v>
      </c>
      <c r="J299" t="s">
        <v>9766</v>
      </c>
      <c r="K299" t="s">
        <v>6188</v>
      </c>
      <c r="L299" t="s">
        <v>9767</v>
      </c>
      <c r="M299" s="427" t="s">
        <v>9768</v>
      </c>
      <c r="N299" t="str">
        <f t="shared" si="4"/>
        <v>Benz AMG GT 43 4M</v>
      </c>
      <c r="O299" s="480">
        <v>4</v>
      </c>
      <c r="P299" s="480" t="s">
        <v>9259</v>
      </c>
      <c r="Q299">
        <v>0</v>
      </c>
      <c r="R299" t="s">
        <v>9768</v>
      </c>
      <c r="S299" s="480">
        <v>8</v>
      </c>
      <c r="T299">
        <v>0</v>
      </c>
      <c r="U299" s="479">
        <v>16</v>
      </c>
    </row>
    <row r="300" spans="1:21">
      <c r="A300" s="428" t="s">
        <v>9118</v>
      </c>
      <c r="B300" s="428" t="s">
        <v>10780</v>
      </c>
      <c r="C300" s="352" t="s">
        <v>9230</v>
      </c>
      <c r="D300" s="352">
        <v>1</v>
      </c>
      <c r="E300" s="352" t="s">
        <v>9231</v>
      </c>
      <c r="F300" s="352">
        <v>20159</v>
      </c>
      <c r="G300" s="352" t="s">
        <v>9279</v>
      </c>
      <c r="H300" s="352" t="s">
        <v>9750</v>
      </c>
      <c r="I300" s="352" t="s">
        <v>9751</v>
      </c>
      <c r="J300" s="352" t="s">
        <v>9766</v>
      </c>
      <c r="K300" s="352" t="s">
        <v>6188</v>
      </c>
      <c r="L300" s="352" t="s">
        <v>9769</v>
      </c>
      <c r="M300" s="430" t="s">
        <v>9770</v>
      </c>
      <c r="N300" s="352" t="str">
        <f t="shared" si="4"/>
        <v>Benz AMG GT 43 4M +</v>
      </c>
      <c r="O300" s="480">
        <v>4</v>
      </c>
      <c r="P300" s="480" t="s">
        <v>9259</v>
      </c>
      <c r="Q300" s="352">
        <v>0</v>
      </c>
      <c r="R300" s="352" t="s">
        <v>9770</v>
      </c>
      <c r="S300" s="480">
        <v>8</v>
      </c>
      <c r="T300" s="352">
        <v>0</v>
      </c>
      <c r="U300" s="479">
        <v>16</v>
      </c>
    </row>
    <row r="301" spans="1:21">
      <c r="A301" s="428" t="s">
        <v>10766</v>
      </c>
      <c r="B301" s="428" t="s">
        <v>10779</v>
      </c>
      <c r="C301" s="352" t="s">
        <v>9230</v>
      </c>
      <c r="D301" s="352">
        <v>1</v>
      </c>
      <c r="E301" s="352" t="s">
        <v>9231</v>
      </c>
      <c r="F301" s="352">
        <v>20159</v>
      </c>
      <c r="G301" s="352" t="s">
        <v>9279</v>
      </c>
      <c r="H301" s="352" t="s">
        <v>9750</v>
      </c>
      <c r="I301" s="352" t="s">
        <v>9751</v>
      </c>
      <c r="J301" s="352" t="s">
        <v>9766</v>
      </c>
      <c r="K301" s="352" t="s">
        <v>6188</v>
      </c>
      <c r="L301" s="352" t="s">
        <v>9769</v>
      </c>
      <c r="M301" s="352" t="s">
        <v>9770</v>
      </c>
      <c r="N301" s="352" t="str">
        <f t="shared" si="4"/>
        <v>Benz AMG GT 43 4M +</v>
      </c>
      <c r="O301" s="480">
        <v>4</v>
      </c>
      <c r="P301" s="480" t="s">
        <v>9259</v>
      </c>
      <c r="Q301" s="352">
        <v>0</v>
      </c>
      <c r="R301" s="352" t="s">
        <v>9770</v>
      </c>
      <c r="S301" s="480">
        <v>8</v>
      </c>
      <c r="T301" s="352">
        <v>0</v>
      </c>
      <c r="U301" s="479">
        <v>16</v>
      </c>
    </row>
    <row r="302" spans="1:21">
      <c r="A302" s="428" t="s">
        <v>251</v>
      </c>
      <c r="B302" s="428" t="s">
        <v>10779</v>
      </c>
      <c r="C302" s="352" t="s">
        <v>9230</v>
      </c>
      <c r="D302" s="352">
        <v>1</v>
      </c>
      <c r="E302" s="352" t="s">
        <v>9231</v>
      </c>
      <c r="F302" s="352">
        <v>20159</v>
      </c>
      <c r="G302" s="352" t="s">
        <v>9279</v>
      </c>
      <c r="H302" s="352" t="s">
        <v>9750</v>
      </c>
      <c r="I302" s="352" t="s">
        <v>9751</v>
      </c>
      <c r="J302" s="352" t="s">
        <v>9766</v>
      </c>
      <c r="K302" s="352" t="s">
        <v>6188</v>
      </c>
      <c r="L302" s="352" t="s">
        <v>10864</v>
      </c>
      <c r="M302" s="352" t="s">
        <v>10865</v>
      </c>
      <c r="N302" s="352" t="str">
        <f t="shared" si="4"/>
        <v>Benz AMG GT 63 S 4M +</v>
      </c>
      <c r="O302" s="480">
        <v>7</v>
      </c>
      <c r="P302" s="480" t="s">
        <v>11007</v>
      </c>
      <c r="Q302" s="352" t="e">
        <v>#N/A</v>
      </c>
      <c r="R302" s="352" t="e">
        <v>#N/A</v>
      </c>
      <c r="S302" s="480">
        <v>18</v>
      </c>
      <c r="T302" s="352" t="e">
        <v>#N/A</v>
      </c>
      <c r="U302" s="479">
        <v>21</v>
      </c>
    </row>
    <row r="303" spans="1:21">
      <c r="A303" s="428" t="s">
        <v>9160</v>
      </c>
      <c r="B303" s="428" t="s">
        <v>10779</v>
      </c>
      <c r="C303" s="352" t="s">
        <v>9230</v>
      </c>
      <c r="D303" s="352">
        <v>1</v>
      </c>
      <c r="E303" s="352" t="s">
        <v>9231</v>
      </c>
      <c r="F303" s="352">
        <v>20159</v>
      </c>
      <c r="G303" s="352" t="s">
        <v>9279</v>
      </c>
      <c r="H303" s="352" t="s">
        <v>9750</v>
      </c>
      <c r="I303" s="352" t="s">
        <v>9751</v>
      </c>
      <c r="J303" s="352" t="s">
        <v>9780</v>
      </c>
      <c r="K303" s="352" t="s">
        <v>9781</v>
      </c>
      <c r="L303" s="352" t="s">
        <v>10866</v>
      </c>
      <c r="M303" s="352" t="s">
        <v>10867</v>
      </c>
      <c r="N303" s="352" t="str">
        <f t="shared" si="4"/>
        <v>Benz C-Class C43 AMG 4M Coupe</v>
      </c>
      <c r="O303" s="480">
        <v>6</v>
      </c>
      <c r="P303" s="480" t="s">
        <v>11008</v>
      </c>
      <c r="Q303" s="352" t="e">
        <v>#N/A</v>
      </c>
      <c r="R303" s="352" t="e">
        <v>#N/A</v>
      </c>
      <c r="S303" s="480">
        <v>11</v>
      </c>
      <c r="T303" s="352" t="e">
        <v>#N/A</v>
      </c>
      <c r="U303" s="479">
        <v>19</v>
      </c>
    </row>
    <row r="304" spans="1:21">
      <c r="A304" s="428" t="s">
        <v>238</v>
      </c>
      <c r="B304" s="428" t="s">
        <v>10780</v>
      </c>
      <c r="C304" s="352" t="s">
        <v>9230</v>
      </c>
      <c r="D304" s="352">
        <v>1</v>
      </c>
      <c r="E304" s="352" t="s">
        <v>9231</v>
      </c>
      <c r="F304" s="352">
        <v>20157</v>
      </c>
      <c r="G304" s="352" t="s">
        <v>9250</v>
      </c>
      <c r="H304" s="352" t="s">
        <v>9750</v>
      </c>
      <c r="I304" s="352" t="s">
        <v>9751</v>
      </c>
      <c r="J304" s="352" t="s">
        <v>9771</v>
      </c>
      <c r="K304" s="352" t="s">
        <v>9772</v>
      </c>
      <c r="L304" s="352" t="s">
        <v>9773</v>
      </c>
      <c r="M304" s="430" t="s">
        <v>238</v>
      </c>
      <c r="N304" s="352" t="str">
        <f t="shared" si="4"/>
        <v>Benz CLA-Class CLA 250 4MATIC</v>
      </c>
      <c r="O304" s="480">
        <v>2</v>
      </c>
      <c r="P304" s="480" t="s">
        <v>9330</v>
      </c>
      <c r="Q304" s="352">
        <v>0</v>
      </c>
      <c r="R304" s="352" t="s">
        <v>238</v>
      </c>
      <c r="S304" s="480">
        <v>5</v>
      </c>
      <c r="T304" s="352">
        <v>0</v>
      </c>
      <c r="U304" s="479">
        <v>13</v>
      </c>
    </row>
    <row r="305" spans="1:21" customFormat="1">
      <c r="A305" s="428"/>
      <c r="B305" s="428" t="s">
        <v>10780</v>
      </c>
      <c r="C305" t="s">
        <v>9230</v>
      </c>
      <c r="D305">
        <v>1</v>
      </c>
      <c r="E305" t="s">
        <v>9231</v>
      </c>
      <c r="F305">
        <v>20157</v>
      </c>
      <c r="G305" t="s">
        <v>9250</v>
      </c>
      <c r="H305" t="s">
        <v>9750</v>
      </c>
      <c r="I305" t="s">
        <v>9751</v>
      </c>
      <c r="J305" t="s">
        <v>9771</v>
      </c>
      <c r="K305" t="s">
        <v>9772</v>
      </c>
      <c r="L305" t="s">
        <v>9774</v>
      </c>
      <c r="M305" s="427" t="s">
        <v>9775</v>
      </c>
      <c r="N305" t="str">
        <f t="shared" si="4"/>
        <v>Benz CLA-Class CLA 45 AMG 4M</v>
      </c>
      <c r="O305" s="480">
        <v>6</v>
      </c>
      <c r="P305" s="480" t="s">
        <v>9312</v>
      </c>
      <c r="Q305">
        <v>0</v>
      </c>
      <c r="R305" t="s">
        <v>9775</v>
      </c>
      <c r="S305" s="480">
        <v>11</v>
      </c>
      <c r="T305">
        <v>0</v>
      </c>
      <c r="U305" s="479">
        <v>19</v>
      </c>
    </row>
    <row r="306" spans="1:21" customFormat="1">
      <c r="A306" s="428"/>
      <c r="B306" s="428" t="s">
        <v>10780</v>
      </c>
      <c r="C306" t="s">
        <v>9230</v>
      </c>
      <c r="D306">
        <v>1</v>
      </c>
      <c r="E306" t="s">
        <v>9231</v>
      </c>
      <c r="F306">
        <v>20158</v>
      </c>
      <c r="G306" t="s">
        <v>9255</v>
      </c>
      <c r="H306" t="s">
        <v>9750</v>
      </c>
      <c r="I306" t="s">
        <v>9751</v>
      </c>
      <c r="J306" t="s">
        <v>9771</v>
      </c>
      <c r="K306" t="s">
        <v>9772</v>
      </c>
      <c r="L306" t="s">
        <v>9776</v>
      </c>
      <c r="M306" s="427" t="s">
        <v>9777</v>
      </c>
      <c r="N306" t="str">
        <f t="shared" si="4"/>
        <v>Benz CLA-Class CLA 250 4M AMG Line</v>
      </c>
      <c r="O306" s="480">
        <v>2</v>
      </c>
      <c r="P306" s="480" t="s">
        <v>9330</v>
      </c>
      <c r="Q306">
        <v>0</v>
      </c>
      <c r="R306" t="s">
        <v>9777</v>
      </c>
      <c r="S306" s="480">
        <v>5</v>
      </c>
      <c r="T306">
        <v>0</v>
      </c>
      <c r="U306" s="479">
        <v>13</v>
      </c>
    </row>
    <row r="307" spans="1:21">
      <c r="A307" s="428" t="s">
        <v>6174</v>
      </c>
      <c r="B307" s="428" t="s">
        <v>10780</v>
      </c>
      <c r="C307" s="352" t="s">
        <v>9230</v>
      </c>
      <c r="D307" s="352">
        <v>1</v>
      </c>
      <c r="E307" s="352" t="s">
        <v>9231</v>
      </c>
      <c r="F307" s="352">
        <v>20158</v>
      </c>
      <c r="G307" s="352" t="s">
        <v>9255</v>
      </c>
      <c r="H307" s="352" t="s">
        <v>9750</v>
      </c>
      <c r="I307" s="352" t="s">
        <v>9751</v>
      </c>
      <c r="J307" s="352" t="s">
        <v>9771</v>
      </c>
      <c r="K307" s="352" t="s">
        <v>9772</v>
      </c>
      <c r="L307" s="352" t="s">
        <v>9778</v>
      </c>
      <c r="M307" s="430" t="s">
        <v>9779</v>
      </c>
      <c r="N307" s="352" t="str">
        <f t="shared" si="4"/>
        <v>Benz CLA-Class 45 S 4M</v>
      </c>
      <c r="O307" s="480">
        <v>6</v>
      </c>
      <c r="P307" s="480" t="s">
        <v>9312</v>
      </c>
      <c r="Q307" s="352">
        <v>0</v>
      </c>
      <c r="R307" s="352" t="s">
        <v>9779</v>
      </c>
      <c r="S307" s="480">
        <v>11</v>
      </c>
      <c r="T307" s="352">
        <v>0</v>
      </c>
      <c r="U307" s="479">
        <v>19</v>
      </c>
    </row>
    <row r="308" spans="1:21" customFormat="1">
      <c r="A308" s="428"/>
      <c r="B308" s="428" t="s">
        <v>10780</v>
      </c>
      <c r="C308" t="s">
        <v>9230</v>
      </c>
      <c r="D308">
        <v>1</v>
      </c>
      <c r="E308" t="s">
        <v>9231</v>
      </c>
      <c r="F308">
        <v>20157</v>
      </c>
      <c r="G308" t="s">
        <v>9250</v>
      </c>
      <c r="H308" t="s">
        <v>9750</v>
      </c>
      <c r="I308" t="s">
        <v>9751</v>
      </c>
      <c r="J308" t="s">
        <v>9780</v>
      </c>
      <c r="K308" t="s">
        <v>9781</v>
      </c>
      <c r="L308" t="s">
        <v>9782</v>
      </c>
      <c r="M308" s="427" t="s">
        <v>6214</v>
      </c>
      <c r="N308" t="str">
        <f t="shared" si="4"/>
        <v>Benz C-Class C200</v>
      </c>
      <c r="O308" s="480">
        <v>2</v>
      </c>
      <c r="P308" s="480" t="s">
        <v>9330</v>
      </c>
      <c r="Q308">
        <v>0</v>
      </c>
      <c r="R308" t="s">
        <v>6214</v>
      </c>
      <c r="S308" s="480">
        <v>4</v>
      </c>
      <c r="T308">
        <v>0</v>
      </c>
      <c r="U308" s="479">
        <v>12</v>
      </c>
    </row>
    <row r="309" spans="1:21">
      <c r="A309" s="352" t="s">
        <v>5717</v>
      </c>
      <c r="B309" s="428" t="s">
        <v>10780</v>
      </c>
      <c r="C309" s="352" t="s">
        <v>9230</v>
      </c>
      <c r="D309" s="352">
        <v>1</v>
      </c>
      <c r="E309" s="352" t="s">
        <v>9231</v>
      </c>
      <c r="F309" s="352">
        <v>20157</v>
      </c>
      <c r="G309" s="352" t="s">
        <v>9250</v>
      </c>
      <c r="H309" s="352" t="s">
        <v>9750</v>
      </c>
      <c r="I309" s="352" t="s">
        <v>9751</v>
      </c>
      <c r="J309" s="352" t="s">
        <v>9780</v>
      </c>
      <c r="K309" s="352" t="s">
        <v>9781</v>
      </c>
      <c r="L309" s="352" t="s">
        <v>9783</v>
      </c>
      <c r="M309" s="430" t="s">
        <v>9784</v>
      </c>
      <c r="N309" s="352" t="str">
        <f t="shared" si="4"/>
        <v>Benz C-Class C200 Avantgarde</v>
      </c>
      <c r="O309" s="480">
        <v>2</v>
      </c>
      <c r="P309" s="480" t="s">
        <v>9330</v>
      </c>
      <c r="Q309" s="352">
        <v>0</v>
      </c>
      <c r="R309" s="352" t="s">
        <v>9784</v>
      </c>
      <c r="S309" s="480">
        <v>4</v>
      </c>
      <c r="T309" s="352">
        <v>0</v>
      </c>
      <c r="U309" s="479">
        <v>12</v>
      </c>
    </row>
    <row r="310" spans="1:21">
      <c r="A310" s="352" t="s">
        <v>5724</v>
      </c>
      <c r="B310" s="428" t="s">
        <v>10780</v>
      </c>
      <c r="C310" s="352" t="s">
        <v>9230</v>
      </c>
      <c r="D310" s="352">
        <v>1</v>
      </c>
      <c r="E310" s="352" t="s">
        <v>9231</v>
      </c>
      <c r="F310" s="352">
        <v>20158</v>
      </c>
      <c r="G310" s="352" t="s">
        <v>9255</v>
      </c>
      <c r="H310" s="352" t="s">
        <v>9750</v>
      </c>
      <c r="I310" s="352" t="s">
        <v>9751</v>
      </c>
      <c r="J310" s="352" t="s">
        <v>9780</v>
      </c>
      <c r="K310" s="352" t="s">
        <v>9781</v>
      </c>
      <c r="L310" s="352" t="s">
        <v>9785</v>
      </c>
      <c r="M310" s="430" t="s">
        <v>6227</v>
      </c>
      <c r="N310" s="352" t="str">
        <f t="shared" si="4"/>
        <v>Benz C-Class C200 Coupe</v>
      </c>
      <c r="O310" s="480">
        <v>2</v>
      </c>
      <c r="P310" s="480" t="s">
        <v>9330</v>
      </c>
      <c r="Q310" s="352">
        <v>0</v>
      </c>
      <c r="R310" s="352" t="s">
        <v>6227</v>
      </c>
      <c r="S310" s="480">
        <v>7</v>
      </c>
      <c r="T310" s="352">
        <v>0</v>
      </c>
      <c r="U310" s="479">
        <v>15</v>
      </c>
    </row>
    <row r="311" spans="1:21">
      <c r="A311" s="352" t="s">
        <v>248</v>
      </c>
      <c r="B311" s="428" t="s">
        <v>10780</v>
      </c>
      <c r="C311" s="352" t="s">
        <v>9230</v>
      </c>
      <c r="D311" s="352">
        <v>1</v>
      </c>
      <c r="E311" s="352" t="s">
        <v>9231</v>
      </c>
      <c r="F311" s="352">
        <v>20158</v>
      </c>
      <c r="G311" s="352" t="s">
        <v>9255</v>
      </c>
      <c r="H311" s="352" t="s">
        <v>9750</v>
      </c>
      <c r="I311" s="352" t="s">
        <v>9751</v>
      </c>
      <c r="J311" s="352" t="s">
        <v>9780</v>
      </c>
      <c r="K311" s="352" t="s">
        <v>9781</v>
      </c>
      <c r="L311" s="352" t="s">
        <v>9786</v>
      </c>
      <c r="M311" s="430" t="s">
        <v>6221</v>
      </c>
      <c r="N311" s="352" t="str">
        <f t="shared" si="4"/>
        <v>Benz C-Class C200 Cabriolet</v>
      </c>
      <c r="O311" s="480">
        <v>2</v>
      </c>
      <c r="P311" s="480" t="s">
        <v>9330</v>
      </c>
      <c r="Q311" s="352">
        <v>0</v>
      </c>
      <c r="R311" s="352" t="s">
        <v>6221</v>
      </c>
      <c r="S311" s="480">
        <v>5</v>
      </c>
      <c r="T311" s="352">
        <v>0</v>
      </c>
      <c r="U311" s="479">
        <v>13</v>
      </c>
    </row>
    <row r="312" spans="1:21">
      <c r="A312" s="352" t="s">
        <v>10760</v>
      </c>
      <c r="B312" s="428" t="s">
        <v>10780</v>
      </c>
      <c r="C312" s="352" t="s">
        <v>9230</v>
      </c>
      <c r="D312" s="352">
        <v>1</v>
      </c>
      <c r="E312" s="352" t="s">
        <v>9231</v>
      </c>
      <c r="F312" s="352">
        <v>20158</v>
      </c>
      <c r="G312" s="352" t="s">
        <v>9255</v>
      </c>
      <c r="H312" s="352" t="s">
        <v>9750</v>
      </c>
      <c r="I312" s="352" t="s">
        <v>9751</v>
      </c>
      <c r="J312" s="352" t="s">
        <v>9780</v>
      </c>
      <c r="K312" s="352" t="s">
        <v>9781</v>
      </c>
      <c r="L312" s="352" t="s">
        <v>9787</v>
      </c>
      <c r="M312" s="430" t="s">
        <v>9788</v>
      </c>
      <c r="N312" s="352" t="str">
        <f t="shared" si="4"/>
        <v>Benz C-Class C300 AMG Line</v>
      </c>
      <c r="O312" s="480">
        <v>2</v>
      </c>
      <c r="P312" s="480" t="s">
        <v>9330</v>
      </c>
      <c r="Q312" s="352">
        <v>0</v>
      </c>
      <c r="R312" s="352" t="s">
        <v>9788</v>
      </c>
      <c r="S312" s="480">
        <v>4</v>
      </c>
      <c r="T312" s="352">
        <v>0</v>
      </c>
      <c r="U312" s="479">
        <v>12</v>
      </c>
    </row>
    <row r="313" spans="1:21" customFormat="1">
      <c r="A313" s="428"/>
      <c r="B313" s="428" t="s">
        <v>10780</v>
      </c>
      <c r="C313" t="s">
        <v>9230</v>
      </c>
      <c r="D313">
        <v>1</v>
      </c>
      <c r="E313" t="s">
        <v>9231</v>
      </c>
      <c r="F313">
        <v>20158</v>
      </c>
      <c r="G313" t="s">
        <v>9255</v>
      </c>
      <c r="H313" t="s">
        <v>9750</v>
      </c>
      <c r="I313" t="s">
        <v>9751</v>
      </c>
      <c r="J313" t="s">
        <v>9780</v>
      </c>
      <c r="K313" t="s">
        <v>9781</v>
      </c>
      <c r="L313" t="s">
        <v>9789</v>
      </c>
      <c r="M313" s="427" t="s">
        <v>9790</v>
      </c>
      <c r="N313" t="str">
        <f t="shared" si="4"/>
        <v>Benz C-Class C200 4M AV</v>
      </c>
      <c r="O313" s="480">
        <v>2</v>
      </c>
      <c r="P313" s="480" t="s">
        <v>9330</v>
      </c>
      <c r="Q313">
        <v>0</v>
      </c>
      <c r="R313" t="s">
        <v>9790</v>
      </c>
      <c r="S313" s="480">
        <v>4</v>
      </c>
      <c r="T313">
        <v>0</v>
      </c>
      <c r="U313" s="479">
        <v>12</v>
      </c>
    </row>
    <row r="314" spans="1:21">
      <c r="A314" s="352" t="s">
        <v>10759</v>
      </c>
      <c r="B314" s="428" t="s">
        <v>10780</v>
      </c>
      <c r="C314" s="352" t="s">
        <v>9230</v>
      </c>
      <c r="D314" s="352">
        <v>1</v>
      </c>
      <c r="E314" s="352" t="s">
        <v>9231</v>
      </c>
      <c r="F314" s="352">
        <v>20158</v>
      </c>
      <c r="G314" s="352" t="s">
        <v>9255</v>
      </c>
      <c r="H314" s="352" t="s">
        <v>9750</v>
      </c>
      <c r="I314" s="352" t="s">
        <v>9751</v>
      </c>
      <c r="J314" s="352" t="s">
        <v>9780</v>
      </c>
      <c r="K314" s="352" t="s">
        <v>9781</v>
      </c>
      <c r="L314" s="352" t="s">
        <v>9791</v>
      </c>
      <c r="M314" s="430" t="s">
        <v>9792</v>
      </c>
      <c r="N314" s="352" t="str">
        <f t="shared" si="4"/>
        <v>Benz C-Class C300 4M AV</v>
      </c>
      <c r="O314" s="480">
        <v>2</v>
      </c>
      <c r="P314" s="480" t="s">
        <v>9330</v>
      </c>
      <c r="Q314" s="352">
        <v>0</v>
      </c>
      <c r="R314" s="352" t="s">
        <v>9792</v>
      </c>
      <c r="S314" s="480">
        <v>4</v>
      </c>
      <c r="T314" s="352">
        <v>0</v>
      </c>
      <c r="U314" s="479">
        <v>12</v>
      </c>
    </row>
    <row r="315" spans="1:21">
      <c r="A315" s="428" t="s">
        <v>9796</v>
      </c>
      <c r="B315" s="428" t="s">
        <v>10780</v>
      </c>
      <c r="C315" s="352" t="s">
        <v>9230</v>
      </c>
      <c r="D315" s="352">
        <v>1</v>
      </c>
      <c r="E315" s="352" t="s">
        <v>9231</v>
      </c>
      <c r="F315" s="352">
        <v>20158</v>
      </c>
      <c r="G315" s="352" t="s">
        <v>9255</v>
      </c>
      <c r="H315" s="352" t="s">
        <v>9750</v>
      </c>
      <c r="I315" s="352" t="s">
        <v>9751</v>
      </c>
      <c r="J315" s="352" t="s">
        <v>9793</v>
      </c>
      <c r="K315" s="352" t="s">
        <v>9794</v>
      </c>
      <c r="L315" s="352" t="s">
        <v>9795</v>
      </c>
      <c r="M315" s="430" t="s">
        <v>9796</v>
      </c>
      <c r="N315" s="352" t="str">
        <f t="shared" si="4"/>
        <v>Benz CLS-Class CLS 300d 4MATIC</v>
      </c>
      <c r="O315" s="480">
        <v>4</v>
      </c>
      <c r="P315" s="480" t="s">
        <v>9259</v>
      </c>
      <c r="Q315" s="352">
        <v>0</v>
      </c>
      <c r="R315" s="352" t="s">
        <v>9796</v>
      </c>
      <c r="S315" s="480">
        <v>6</v>
      </c>
      <c r="T315" s="352">
        <v>0</v>
      </c>
      <c r="U315" s="479">
        <v>14</v>
      </c>
    </row>
    <row r="316" spans="1:21" customFormat="1">
      <c r="A316" s="428"/>
      <c r="B316" s="428" t="s">
        <v>10780</v>
      </c>
      <c r="C316" t="s">
        <v>9230</v>
      </c>
      <c r="D316">
        <v>1</v>
      </c>
      <c r="E316" t="s">
        <v>9231</v>
      </c>
      <c r="F316">
        <v>20159</v>
      </c>
      <c r="G316" t="s">
        <v>9279</v>
      </c>
      <c r="H316" t="s">
        <v>9750</v>
      </c>
      <c r="I316" t="s">
        <v>9751</v>
      </c>
      <c r="J316" t="s">
        <v>9793</v>
      </c>
      <c r="K316" t="s">
        <v>9794</v>
      </c>
      <c r="L316" t="s">
        <v>9797</v>
      </c>
      <c r="M316" s="427" t="s">
        <v>9798</v>
      </c>
      <c r="N316" t="str">
        <f t="shared" si="4"/>
        <v>Benz CLS-Class CLS 450 4M AMG</v>
      </c>
      <c r="O316" s="480">
        <v>5</v>
      </c>
      <c r="P316" s="480" t="s">
        <v>9254</v>
      </c>
      <c r="Q316">
        <v>0</v>
      </c>
      <c r="R316" t="s">
        <v>9798</v>
      </c>
      <c r="S316" s="480">
        <v>6</v>
      </c>
      <c r="T316">
        <v>0</v>
      </c>
      <c r="U316" s="479">
        <v>14</v>
      </c>
    </row>
    <row r="317" spans="1:21" customFormat="1">
      <c r="A317" s="428"/>
      <c r="B317" s="428" t="s">
        <v>10780</v>
      </c>
      <c r="C317" t="s">
        <v>9230</v>
      </c>
      <c r="D317">
        <v>1</v>
      </c>
      <c r="E317" t="s">
        <v>9231</v>
      </c>
      <c r="F317">
        <v>20159</v>
      </c>
      <c r="G317" t="s">
        <v>9279</v>
      </c>
      <c r="H317" t="s">
        <v>9750</v>
      </c>
      <c r="I317" t="s">
        <v>9751</v>
      </c>
      <c r="J317" t="s">
        <v>9793</v>
      </c>
      <c r="K317" t="s">
        <v>9794</v>
      </c>
      <c r="L317" t="s">
        <v>9799</v>
      </c>
      <c r="M317" s="427" t="s">
        <v>9800</v>
      </c>
      <c r="N317" t="str">
        <f t="shared" si="4"/>
        <v>Benz CLS-Class CLS 53 AMG 4M Edition</v>
      </c>
      <c r="O317" s="480">
        <v>7</v>
      </c>
      <c r="P317" s="480" t="s">
        <v>9239</v>
      </c>
      <c r="Q317">
        <v>0</v>
      </c>
      <c r="R317" t="s">
        <v>9800</v>
      </c>
      <c r="S317" s="480">
        <v>12</v>
      </c>
      <c r="T317">
        <v>0</v>
      </c>
      <c r="U317" s="479">
        <v>20</v>
      </c>
    </row>
    <row r="318" spans="1:21">
      <c r="A318" s="428" t="s">
        <v>9142</v>
      </c>
      <c r="B318" s="428" t="s">
        <v>10780</v>
      </c>
      <c r="C318" s="352" t="s">
        <v>9230</v>
      </c>
      <c r="D318" s="352">
        <v>1</v>
      </c>
      <c r="E318" s="352" t="s">
        <v>9231</v>
      </c>
      <c r="F318" s="352">
        <v>20159</v>
      </c>
      <c r="G318" s="352" t="s">
        <v>9279</v>
      </c>
      <c r="H318" s="352" t="s">
        <v>9750</v>
      </c>
      <c r="I318" s="352" t="s">
        <v>9751</v>
      </c>
      <c r="J318" s="352" t="s">
        <v>9793</v>
      </c>
      <c r="K318" s="352" t="s">
        <v>9794</v>
      </c>
      <c r="L318" s="352" t="s">
        <v>9801</v>
      </c>
      <c r="M318" s="430" t="s">
        <v>9802</v>
      </c>
      <c r="N318" s="352" t="str">
        <f t="shared" si="4"/>
        <v>Benz CLS-Class 53 AMG 4M+</v>
      </c>
      <c r="O318" s="480">
        <v>7</v>
      </c>
      <c r="P318" s="480" t="s">
        <v>9239</v>
      </c>
      <c r="Q318" s="352">
        <v>0</v>
      </c>
      <c r="R318" s="352" t="s">
        <v>9802</v>
      </c>
      <c r="S318" s="480">
        <v>12</v>
      </c>
      <c r="T318" s="352">
        <v>0</v>
      </c>
      <c r="U318" s="479">
        <v>20</v>
      </c>
    </row>
    <row r="319" spans="1:21" customFormat="1">
      <c r="A319" s="428"/>
      <c r="B319" s="428" t="s">
        <v>10780</v>
      </c>
      <c r="C319" t="s">
        <v>9230</v>
      </c>
      <c r="D319">
        <v>1</v>
      </c>
      <c r="E319" t="s">
        <v>9231</v>
      </c>
      <c r="F319">
        <v>20159</v>
      </c>
      <c r="G319" t="s">
        <v>9279</v>
      </c>
      <c r="H319" t="s">
        <v>9750</v>
      </c>
      <c r="I319" t="s">
        <v>9751</v>
      </c>
      <c r="J319" t="s">
        <v>9793</v>
      </c>
      <c r="K319" t="s">
        <v>9794</v>
      </c>
      <c r="L319" t="s">
        <v>9803</v>
      </c>
      <c r="M319" s="427" t="s">
        <v>9804</v>
      </c>
      <c r="N319" t="str">
        <f t="shared" si="4"/>
        <v>Benz CLS-Class 450 4M Design Exclusive</v>
      </c>
      <c r="O319" s="480">
        <v>5</v>
      </c>
      <c r="P319" s="480" t="s">
        <v>9254</v>
      </c>
      <c r="Q319">
        <v>0</v>
      </c>
      <c r="R319" t="s">
        <v>9804</v>
      </c>
      <c r="S319" s="480">
        <v>6</v>
      </c>
      <c r="T319">
        <v>0</v>
      </c>
      <c r="U319" s="479">
        <v>14</v>
      </c>
    </row>
    <row r="320" spans="1:21" customFormat="1">
      <c r="A320" s="428"/>
      <c r="B320" s="428" t="s">
        <v>10780</v>
      </c>
      <c r="C320" t="s">
        <v>9230</v>
      </c>
      <c r="D320">
        <v>1</v>
      </c>
      <c r="E320" t="s">
        <v>9231</v>
      </c>
      <c r="F320">
        <v>20158</v>
      </c>
      <c r="G320" t="s">
        <v>9255</v>
      </c>
      <c r="H320" t="s">
        <v>9750</v>
      </c>
      <c r="I320" t="s">
        <v>9751</v>
      </c>
      <c r="J320" t="s">
        <v>9793</v>
      </c>
      <c r="K320" t="s">
        <v>9794</v>
      </c>
      <c r="L320" t="s">
        <v>9805</v>
      </c>
      <c r="M320" s="427" t="s">
        <v>9806</v>
      </c>
      <c r="N320" t="str">
        <f t="shared" si="4"/>
        <v>Benz CLS-Class 300d AMG Line</v>
      </c>
      <c r="O320" s="480">
        <v>4</v>
      </c>
      <c r="P320" s="480" t="s">
        <v>9259</v>
      </c>
      <c r="Q320">
        <v>0</v>
      </c>
      <c r="R320" t="s">
        <v>9806</v>
      </c>
      <c r="S320" s="480">
        <v>6</v>
      </c>
      <c r="T320">
        <v>0</v>
      </c>
      <c r="U320" s="479">
        <v>14</v>
      </c>
    </row>
    <row r="321" spans="1:21">
      <c r="A321" s="428" t="s">
        <v>10763</v>
      </c>
      <c r="B321" s="428" t="s">
        <v>10780</v>
      </c>
      <c r="C321" s="352" t="s">
        <v>9230</v>
      </c>
      <c r="D321" s="352">
        <v>1</v>
      </c>
      <c r="E321" s="352" t="s">
        <v>9231</v>
      </c>
      <c r="F321" s="352">
        <v>20159</v>
      </c>
      <c r="G321" s="352" t="s">
        <v>9279</v>
      </c>
      <c r="H321" s="352" t="s">
        <v>9750</v>
      </c>
      <c r="I321" s="352" t="s">
        <v>9751</v>
      </c>
      <c r="J321" s="352" t="s">
        <v>9793</v>
      </c>
      <c r="K321" s="352" t="s">
        <v>9794</v>
      </c>
      <c r="L321" s="352" t="s">
        <v>9807</v>
      </c>
      <c r="M321" s="430" t="s">
        <v>9808</v>
      </c>
      <c r="N321" s="352" t="str">
        <f t="shared" si="4"/>
        <v>Benz CLS-Class CLS 450 4M</v>
      </c>
      <c r="O321" s="480">
        <v>5</v>
      </c>
      <c r="P321" s="480" t="s">
        <v>9254</v>
      </c>
      <c r="Q321" s="352">
        <v>0</v>
      </c>
      <c r="R321" s="352" t="s">
        <v>9808</v>
      </c>
      <c r="S321" s="480">
        <v>6</v>
      </c>
      <c r="T321" s="352">
        <v>0</v>
      </c>
      <c r="U321" s="479">
        <v>14</v>
      </c>
    </row>
    <row r="322" spans="1:21">
      <c r="A322" s="428" t="s">
        <v>9117</v>
      </c>
      <c r="B322" s="428" t="s">
        <v>10780</v>
      </c>
      <c r="C322" s="352" t="s">
        <v>9230</v>
      </c>
      <c r="D322" s="352">
        <v>1</v>
      </c>
      <c r="E322" s="352" t="s">
        <v>9231</v>
      </c>
      <c r="F322" s="352">
        <v>20158</v>
      </c>
      <c r="G322" s="352" t="s">
        <v>9255</v>
      </c>
      <c r="H322" s="352" t="s">
        <v>9750</v>
      </c>
      <c r="I322" s="352" t="s">
        <v>9751</v>
      </c>
      <c r="J322" s="352" t="s">
        <v>9809</v>
      </c>
      <c r="K322" s="352" t="s">
        <v>9810</v>
      </c>
      <c r="L322" s="352" t="s">
        <v>9811</v>
      </c>
      <c r="M322" s="430">
        <v>250</v>
      </c>
      <c r="N322" s="352" t="str">
        <f t="shared" si="4"/>
        <v>Benz EQA 250</v>
      </c>
      <c r="O322" s="480">
        <v>1</v>
      </c>
      <c r="P322" s="480" t="s">
        <v>9341</v>
      </c>
      <c r="Q322" s="352">
        <v>0</v>
      </c>
      <c r="R322" s="352">
        <v>250</v>
      </c>
      <c r="S322" s="480">
        <v>7</v>
      </c>
      <c r="T322" s="352">
        <v>0</v>
      </c>
      <c r="U322" s="479">
        <v>15</v>
      </c>
    </row>
    <row r="323" spans="1:21">
      <c r="A323" s="428" t="s">
        <v>10767</v>
      </c>
      <c r="B323" s="428" t="s">
        <v>10780</v>
      </c>
      <c r="C323" s="352" t="s">
        <v>9230</v>
      </c>
      <c r="D323" s="352">
        <v>1</v>
      </c>
      <c r="E323" s="352" t="s">
        <v>9231</v>
      </c>
      <c r="F323" s="352">
        <v>20158</v>
      </c>
      <c r="G323" s="352" t="s">
        <v>9255</v>
      </c>
      <c r="H323" s="352" t="s">
        <v>9750</v>
      </c>
      <c r="I323" s="352" t="s">
        <v>9751</v>
      </c>
      <c r="J323" s="352" t="s">
        <v>9809</v>
      </c>
      <c r="K323" s="352" t="s">
        <v>9810</v>
      </c>
      <c r="L323" s="352" t="s">
        <v>9812</v>
      </c>
      <c r="M323" s="430" t="s">
        <v>9813</v>
      </c>
      <c r="N323" s="352" t="str">
        <f t="shared" si="4"/>
        <v>Benz EQA 250 AMG</v>
      </c>
      <c r="O323" s="480">
        <v>1</v>
      </c>
      <c r="P323" s="480" t="s">
        <v>9341</v>
      </c>
      <c r="Q323" s="352">
        <v>0</v>
      </c>
      <c r="R323" s="352" t="s">
        <v>9813</v>
      </c>
      <c r="S323" s="480">
        <v>7</v>
      </c>
      <c r="T323" s="352">
        <v>0</v>
      </c>
      <c r="U323" s="479">
        <v>15</v>
      </c>
    </row>
    <row r="324" spans="1:21" customFormat="1">
      <c r="A324" s="428"/>
      <c r="B324" s="428" t="s">
        <v>10780</v>
      </c>
      <c r="C324" t="s">
        <v>9230</v>
      </c>
      <c r="D324">
        <v>1</v>
      </c>
      <c r="E324" t="s">
        <v>9231</v>
      </c>
      <c r="F324">
        <v>20158</v>
      </c>
      <c r="G324" t="s">
        <v>9255</v>
      </c>
      <c r="H324" t="s">
        <v>9750</v>
      </c>
      <c r="I324" t="s">
        <v>9751</v>
      </c>
      <c r="J324" t="s">
        <v>9809</v>
      </c>
      <c r="K324" t="s">
        <v>9810</v>
      </c>
      <c r="L324" t="s">
        <v>9814</v>
      </c>
      <c r="M324" s="427" t="s">
        <v>9815</v>
      </c>
      <c r="N324" t="str">
        <f t="shared" si="4"/>
        <v>Benz EQA 250 AMG Plus</v>
      </c>
      <c r="O324" s="480">
        <v>1</v>
      </c>
      <c r="P324" s="480" t="s">
        <v>9341</v>
      </c>
      <c r="Q324">
        <v>0</v>
      </c>
      <c r="R324" t="s">
        <v>9815</v>
      </c>
      <c r="S324" s="480">
        <v>7</v>
      </c>
      <c r="T324">
        <v>0</v>
      </c>
      <c r="U324" s="479">
        <v>15</v>
      </c>
    </row>
    <row r="325" spans="1:21" customFormat="1">
      <c r="A325" s="428"/>
      <c r="B325" s="428" t="s">
        <v>10780</v>
      </c>
      <c r="C325" t="s">
        <v>9230</v>
      </c>
      <c r="D325">
        <v>1</v>
      </c>
      <c r="E325" t="s">
        <v>9231</v>
      </c>
      <c r="F325">
        <v>20158</v>
      </c>
      <c r="G325" t="s">
        <v>9255</v>
      </c>
      <c r="H325" t="s">
        <v>9750</v>
      </c>
      <c r="I325" t="s">
        <v>9751</v>
      </c>
      <c r="J325" t="s">
        <v>9816</v>
      </c>
      <c r="K325" t="s">
        <v>9817</v>
      </c>
      <c r="L325" t="s">
        <v>9818</v>
      </c>
      <c r="M325" s="427">
        <v>300</v>
      </c>
      <c r="N325" t="str">
        <f t="shared" si="4"/>
        <v>Benz EQB 300</v>
      </c>
      <c r="O325" s="480">
        <v>1</v>
      </c>
      <c r="P325" s="480" t="s">
        <v>9341</v>
      </c>
      <c r="Q325">
        <v>0</v>
      </c>
      <c r="R325">
        <v>300</v>
      </c>
      <c r="S325" s="480">
        <v>7</v>
      </c>
      <c r="T325">
        <v>0</v>
      </c>
      <c r="U325" s="479">
        <v>15</v>
      </c>
    </row>
    <row r="326" spans="1:21">
      <c r="A326" s="428" t="s">
        <v>9116</v>
      </c>
      <c r="B326" s="428" t="s">
        <v>10779</v>
      </c>
      <c r="C326" s="352" t="s">
        <v>9230</v>
      </c>
      <c r="D326" s="352">
        <v>1</v>
      </c>
      <c r="E326" s="352" t="s">
        <v>9231</v>
      </c>
      <c r="F326" s="352">
        <v>20158</v>
      </c>
      <c r="G326" s="352" t="s">
        <v>9255</v>
      </c>
      <c r="H326" s="352" t="s">
        <v>9750</v>
      </c>
      <c r="I326" s="352" t="s">
        <v>9751</v>
      </c>
      <c r="J326" s="352" t="s">
        <v>9816</v>
      </c>
      <c r="K326" s="352" t="s">
        <v>9817</v>
      </c>
      <c r="L326" s="352" t="s">
        <v>9818</v>
      </c>
      <c r="M326" s="352">
        <v>300</v>
      </c>
      <c r="N326" s="352" t="str">
        <f t="shared" ref="N326:N390" si="5">I326&amp;" "&amp;K326&amp;" "&amp;M326</f>
        <v>Benz EQB 300</v>
      </c>
      <c r="O326" s="480">
        <v>1</v>
      </c>
      <c r="P326" s="480" t="s">
        <v>9341</v>
      </c>
      <c r="Q326" s="352">
        <v>0</v>
      </c>
      <c r="R326" s="352">
        <v>300</v>
      </c>
      <c r="S326" s="480">
        <v>7</v>
      </c>
      <c r="T326" s="352">
        <v>0</v>
      </c>
      <c r="U326" s="479">
        <v>15</v>
      </c>
    </row>
    <row r="327" spans="1:21">
      <c r="A327" s="428" t="s">
        <v>10768</v>
      </c>
      <c r="B327" s="428" t="s">
        <v>10779</v>
      </c>
      <c r="C327" s="352" t="s">
        <v>9230</v>
      </c>
      <c r="D327" s="352">
        <v>1</v>
      </c>
      <c r="E327" s="352" t="s">
        <v>9231</v>
      </c>
      <c r="F327" s="352">
        <v>20158</v>
      </c>
      <c r="G327" s="352" t="s">
        <v>9255</v>
      </c>
      <c r="H327" s="352" t="s">
        <v>9750</v>
      </c>
      <c r="I327" s="352" t="s">
        <v>9751</v>
      </c>
      <c r="J327" s="352" t="s">
        <v>9816</v>
      </c>
      <c r="K327" s="352" t="s">
        <v>9817</v>
      </c>
      <c r="L327" s="352" t="s">
        <v>9818</v>
      </c>
      <c r="M327" s="352">
        <v>300</v>
      </c>
      <c r="N327" s="352" t="str">
        <f t="shared" si="5"/>
        <v>Benz EQB 300</v>
      </c>
      <c r="O327" s="480">
        <v>1</v>
      </c>
      <c r="P327" s="480" t="s">
        <v>9341</v>
      </c>
      <c r="Q327" s="352">
        <v>0</v>
      </c>
      <c r="R327" s="352">
        <v>300</v>
      </c>
      <c r="S327" s="480">
        <v>7</v>
      </c>
      <c r="T327" s="352">
        <v>0</v>
      </c>
      <c r="U327" s="479">
        <v>15</v>
      </c>
    </row>
    <row r="328" spans="1:21">
      <c r="A328" s="428" t="s">
        <v>10769</v>
      </c>
      <c r="B328" s="428" t="s">
        <v>10779</v>
      </c>
      <c r="C328" s="352" t="s">
        <v>9230</v>
      </c>
      <c r="D328" s="352">
        <v>1</v>
      </c>
      <c r="E328" s="352" t="s">
        <v>9231</v>
      </c>
      <c r="F328" s="352">
        <v>20158</v>
      </c>
      <c r="G328" s="352" t="s">
        <v>9255</v>
      </c>
      <c r="H328" s="352" t="s">
        <v>9750</v>
      </c>
      <c r="I328" s="352" t="s">
        <v>9751</v>
      </c>
      <c r="J328" s="352" t="s">
        <v>9816</v>
      </c>
      <c r="K328" s="352" t="s">
        <v>9817</v>
      </c>
      <c r="L328" s="352" t="s">
        <v>9818</v>
      </c>
      <c r="M328" s="352">
        <v>300</v>
      </c>
      <c r="N328" s="352" t="str">
        <f t="shared" si="5"/>
        <v>Benz EQB 300</v>
      </c>
      <c r="O328" s="480">
        <v>1</v>
      </c>
      <c r="P328" s="480" t="s">
        <v>9341</v>
      </c>
      <c r="Q328" s="352">
        <v>0</v>
      </c>
      <c r="R328" s="352">
        <v>300</v>
      </c>
      <c r="S328" s="480">
        <v>7</v>
      </c>
      <c r="T328" s="352">
        <v>0</v>
      </c>
      <c r="U328" s="479">
        <v>15</v>
      </c>
    </row>
    <row r="329" spans="1:21" customFormat="1">
      <c r="A329" s="428"/>
      <c r="B329" s="428" t="s">
        <v>10780</v>
      </c>
      <c r="C329" t="s">
        <v>9230</v>
      </c>
      <c r="D329">
        <v>1</v>
      </c>
      <c r="E329" t="s">
        <v>9231</v>
      </c>
      <c r="F329">
        <v>20158</v>
      </c>
      <c r="G329" t="s">
        <v>9255</v>
      </c>
      <c r="H329" t="s">
        <v>9750</v>
      </c>
      <c r="I329" t="s">
        <v>9751</v>
      </c>
      <c r="J329" t="s">
        <v>9819</v>
      </c>
      <c r="K329" t="s">
        <v>9820</v>
      </c>
      <c r="L329" t="s">
        <v>9821</v>
      </c>
      <c r="M329" s="427" t="s">
        <v>9822</v>
      </c>
      <c r="N329" t="str">
        <f t="shared" si="5"/>
        <v>Benz E-Class E300 4M Exclusive</v>
      </c>
      <c r="O329" s="480">
        <v>1</v>
      </c>
      <c r="P329" s="480" t="s">
        <v>9341</v>
      </c>
      <c r="Q329">
        <v>0</v>
      </c>
      <c r="R329" t="s">
        <v>9822</v>
      </c>
      <c r="S329" s="480">
        <v>3</v>
      </c>
      <c r="T329">
        <v>0</v>
      </c>
      <c r="U329" s="479">
        <v>11</v>
      </c>
    </row>
    <row r="330" spans="1:21">
      <c r="A330" s="428" t="s">
        <v>9159</v>
      </c>
      <c r="B330" s="428" t="s">
        <v>10780</v>
      </c>
      <c r="C330" s="352" t="s">
        <v>9230</v>
      </c>
      <c r="D330" s="352">
        <v>1</v>
      </c>
      <c r="E330" s="352" t="s">
        <v>9231</v>
      </c>
      <c r="F330" s="352">
        <v>20158</v>
      </c>
      <c r="G330" s="352" t="s">
        <v>9255</v>
      </c>
      <c r="H330" s="352" t="s">
        <v>9750</v>
      </c>
      <c r="I330" s="352" t="s">
        <v>9751</v>
      </c>
      <c r="J330" s="352" t="s">
        <v>9819</v>
      </c>
      <c r="K330" s="352" t="s">
        <v>9820</v>
      </c>
      <c r="L330" s="352" t="s">
        <v>9823</v>
      </c>
      <c r="M330" s="430" t="s">
        <v>9824</v>
      </c>
      <c r="N330" s="352" t="str">
        <f t="shared" si="5"/>
        <v>Benz E-Class E220d 4M Exclusive</v>
      </c>
      <c r="O330" s="480">
        <v>1</v>
      </c>
      <c r="P330" s="480" t="s">
        <v>9341</v>
      </c>
      <c r="Q330" s="352">
        <v>0</v>
      </c>
      <c r="R330" s="352" t="s">
        <v>9824</v>
      </c>
      <c r="S330" s="480">
        <v>3</v>
      </c>
      <c r="T330" s="352">
        <v>0</v>
      </c>
      <c r="U330" s="479">
        <v>11</v>
      </c>
    </row>
    <row r="331" spans="1:21">
      <c r="A331" s="428" t="s">
        <v>9151</v>
      </c>
      <c r="B331" s="428" t="s">
        <v>10780</v>
      </c>
      <c r="C331" s="352" t="s">
        <v>9230</v>
      </c>
      <c r="D331" s="352">
        <v>1</v>
      </c>
      <c r="E331" s="352" t="s">
        <v>9231</v>
      </c>
      <c r="F331" s="352">
        <v>20158</v>
      </c>
      <c r="G331" s="352" t="s">
        <v>9255</v>
      </c>
      <c r="H331" s="352" t="s">
        <v>9750</v>
      </c>
      <c r="I331" s="352" t="s">
        <v>9751</v>
      </c>
      <c r="J331" s="352" t="s">
        <v>9819</v>
      </c>
      <c r="K331" s="352" t="s">
        <v>9820</v>
      </c>
      <c r="L331" s="352" t="s">
        <v>9825</v>
      </c>
      <c r="M331" s="430" t="s">
        <v>9826</v>
      </c>
      <c r="N331" s="352" t="str">
        <f t="shared" si="5"/>
        <v>Benz E-Class E450 4Matic Exclusive</v>
      </c>
      <c r="O331" s="480">
        <v>4</v>
      </c>
      <c r="P331" s="480" t="s">
        <v>9259</v>
      </c>
      <c r="Q331" s="352">
        <v>0</v>
      </c>
      <c r="R331" s="352" t="s">
        <v>9826</v>
      </c>
      <c r="S331" s="480">
        <v>7</v>
      </c>
      <c r="T331" s="352">
        <v>0</v>
      </c>
      <c r="U331" s="479">
        <v>15</v>
      </c>
    </row>
    <row r="332" spans="1:21">
      <c r="A332" s="428" t="s">
        <v>5934</v>
      </c>
      <c r="B332" s="428" t="s">
        <v>10780</v>
      </c>
      <c r="C332" s="352" t="s">
        <v>9230</v>
      </c>
      <c r="D332" s="352">
        <v>1</v>
      </c>
      <c r="E332" s="352" t="s">
        <v>9231</v>
      </c>
      <c r="F332" s="352">
        <v>20159</v>
      </c>
      <c r="G332" s="352" t="s">
        <v>9279</v>
      </c>
      <c r="H332" s="352" t="s">
        <v>9750</v>
      </c>
      <c r="I332" s="352" t="s">
        <v>9751</v>
      </c>
      <c r="J332" s="352" t="s">
        <v>9819</v>
      </c>
      <c r="K332" s="352" t="s">
        <v>9820</v>
      </c>
      <c r="L332" s="352" t="s">
        <v>9827</v>
      </c>
      <c r="M332" s="430" t="s">
        <v>9828</v>
      </c>
      <c r="N332" s="352" t="str">
        <f t="shared" si="5"/>
        <v>Benz E-Class E450 4M Cabriolet</v>
      </c>
      <c r="O332" s="480">
        <v>4</v>
      </c>
      <c r="P332" s="480" t="s">
        <v>9259</v>
      </c>
      <c r="Q332" s="352">
        <v>0</v>
      </c>
      <c r="R332" s="352" t="s">
        <v>9828</v>
      </c>
      <c r="S332" s="480">
        <v>7</v>
      </c>
      <c r="T332" s="352">
        <v>0</v>
      </c>
      <c r="U332" s="479">
        <v>15</v>
      </c>
    </row>
    <row r="333" spans="1:21">
      <c r="A333" s="428" t="s">
        <v>5935</v>
      </c>
      <c r="B333" s="428" t="s">
        <v>10780</v>
      </c>
      <c r="C333" s="352" t="s">
        <v>9230</v>
      </c>
      <c r="D333" s="352">
        <v>1</v>
      </c>
      <c r="E333" s="352" t="s">
        <v>9231</v>
      </c>
      <c r="F333" s="352">
        <v>20159</v>
      </c>
      <c r="G333" s="352" t="s">
        <v>9279</v>
      </c>
      <c r="H333" s="352" t="s">
        <v>9750</v>
      </c>
      <c r="I333" s="352" t="s">
        <v>9751</v>
      </c>
      <c r="J333" s="352" t="s">
        <v>9819</v>
      </c>
      <c r="K333" s="352" t="s">
        <v>9820</v>
      </c>
      <c r="L333" s="352" t="s">
        <v>9829</v>
      </c>
      <c r="M333" s="430" t="s">
        <v>9830</v>
      </c>
      <c r="N333" s="352" t="str">
        <f t="shared" si="5"/>
        <v>Benz E-Class E450 4M Coupe</v>
      </c>
      <c r="O333" s="480">
        <v>4</v>
      </c>
      <c r="P333" s="480" t="s">
        <v>9259</v>
      </c>
      <c r="Q333" s="352">
        <v>0</v>
      </c>
      <c r="R333" s="352" t="s">
        <v>9830</v>
      </c>
      <c r="S333" s="480">
        <v>7</v>
      </c>
      <c r="T333" s="352">
        <v>0</v>
      </c>
      <c r="U333" s="479">
        <v>15</v>
      </c>
    </row>
    <row r="334" spans="1:21">
      <c r="A334" s="428" t="s">
        <v>249</v>
      </c>
      <c r="B334" s="428" t="s">
        <v>10780</v>
      </c>
      <c r="C334" s="352" t="s">
        <v>9230</v>
      </c>
      <c r="D334" s="352">
        <v>1</v>
      </c>
      <c r="E334" s="352" t="s">
        <v>9231</v>
      </c>
      <c r="F334" s="352">
        <v>20158</v>
      </c>
      <c r="G334" s="352" t="s">
        <v>9255</v>
      </c>
      <c r="H334" s="352" t="s">
        <v>9750</v>
      </c>
      <c r="I334" s="352" t="s">
        <v>9751</v>
      </c>
      <c r="J334" s="352" t="s">
        <v>9819</v>
      </c>
      <c r="K334" s="352" t="s">
        <v>9820</v>
      </c>
      <c r="L334" s="352" t="s">
        <v>9831</v>
      </c>
      <c r="M334" s="430" t="s">
        <v>9832</v>
      </c>
      <c r="N334" s="352" t="str">
        <f t="shared" si="5"/>
        <v>Benz E-Class E350 4M AMG Line</v>
      </c>
      <c r="O334" s="480">
        <v>4</v>
      </c>
      <c r="P334" s="480" t="s">
        <v>9259</v>
      </c>
      <c r="Q334" s="352">
        <v>0</v>
      </c>
      <c r="R334" s="352" t="s">
        <v>9832</v>
      </c>
      <c r="S334" s="480">
        <v>3</v>
      </c>
      <c r="T334" s="352">
        <v>0</v>
      </c>
      <c r="U334" s="479">
        <v>11</v>
      </c>
    </row>
    <row r="335" spans="1:21" customFormat="1">
      <c r="A335" s="428"/>
      <c r="B335" s="428" t="s">
        <v>10780</v>
      </c>
      <c r="C335" t="s">
        <v>9230</v>
      </c>
      <c r="D335">
        <v>1</v>
      </c>
      <c r="E335" t="s">
        <v>9231</v>
      </c>
      <c r="F335">
        <v>20158</v>
      </c>
      <c r="G335" t="s">
        <v>9255</v>
      </c>
      <c r="H335" t="s">
        <v>9750</v>
      </c>
      <c r="I335" t="s">
        <v>9751</v>
      </c>
      <c r="J335" t="s">
        <v>9819</v>
      </c>
      <c r="K335" t="s">
        <v>9820</v>
      </c>
      <c r="L335" t="s">
        <v>9833</v>
      </c>
      <c r="M335" s="427" t="s">
        <v>9834</v>
      </c>
      <c r="N335" t="str">
        <f t="shared" si="5"/>
        <v>Benz E-Class E300 e</v>
      </c>
      <c r="O335" s="480">
        <v>1</v>
      </c>
      <c r="P335" s="480" t="s">
        <v>9341</v>
      </c>
      <c r="Q335">
        <v>0</v>
      </c>
      <c r="R335" t="s">
        <v>9834</v>
      </c>
      <c r="S335" s="480">
        <v>3</v>
      </c>
      <c r="T335">
        <v>0</v>
      </c>
      <c r="U335" s="479">
        <v>11</v>
      </c>
    </row>
    <row r="336" spans="1:21">
      <c r="A336" s="428" t="s">
        <v>9157</v>
      </c>
      <c r="B336" s="428" t="s">
        <v>10780</v>
      </c>
      <c r="C336" s="352" t="s">
        <v>9230</v>
      </c>
      <c r="D336" s="352">
        <v>1</v>
      </c>
      <c r="E336" s="352" t="s">
        <v>9231</v>
      </c>
      <c r="F336" s="352">
        <v>20158</v>
      </c>
      <c r="G336" s="352" t="s">
        <v>9255</v>
      </c>
      <c r="H336" s="352" t="s">
        <v>9750</v>
      </c>
      <c r="I336" s="352" t="s">
        <v>9751</v>
      </c>
      <c r="J336" s="352" t="s">
        <v>9819</v>
      </c>
      <c r="K336" s="352" t="s">
        <v>9820</v>
      </c>
      <c r="L336" s="352" t="s">
        <v>9835</v>
      </c>
      <c r="M336" s="430" t="s">
        <v>9836</v>
      </c>
      <c r="N336" s="352" t="str">
        <f t="shared" si="5"/>
        <v>Benz E-Class E250 AV</v>
      </c>
      <c r="O336" s="480">
        <v>1</v>
      </c>
      <c r="P336" s="480" t="s">
        <v>9341</v>
      </c>
      <c r="Q336" s="352">
        <v>0</v>
      </c>
      <c r="R336" s="352" t="s">
        <v>9836</v>
      </c>
      <c r="S336" s="480">
        <v>3</v>
      </c>
      <c r="T336" s="352">
        <v>0</v>
      </c>
      <c r="U336" s="479">
        <v>11</v>
      </c>
    </row>
    <row r="337" spans="1:21">
      <c r="A337" s="428" t="s">
        <v>9150</v>
      </c>
      <c r="B337" s="428" t="s">
        <v>10780</v>
      </c>
      <c r="C337" s="352" t="s">
        <v>9230</v>
      </c>
      <c r="D337" s="352">
        <v>1</v>
      </c>
      <c r="E337" s="352" t="s">
        <v>9231</v>
      </c>
      <c r="F337" s="352">
        <v>20159</v>
      </c>
      <c r="G337" s="352" t="s">
        <v>9279</v>
      </c>
      <c r="H337" s="352" t="s">
        <v>9750</v>
      </c>
      <c r="I337" s="352" t="s">
        <v>9751</v>
      </c>
      <c r="J337" s="352" t="s">
        <v>9819</v>
      </c>
      <c r="K337" s="352" t="s">
        <v>9820</v>
      </c>
      <c r="L337" s="352" t="s">
        <v>9837</v>
      </c>
      <c r="M337" s="430" t="s">
        <v>9838</v>
      </c>
      <c r="N337" s="352" t="str">
        <f t="shared" si="5"/>
        <v>Benz E-Class E53 AMG 4M</v>
      </c>
      <c r="O337" s="480">
        <v>6</v>
      </c>
      <c r="P337" s="480" t="s">
        <v>9312</v>
      </c>
      <c r="Q337" s="352">
        <v>0</v>
      </c>
      <c r="R337" s="352" t="s">
        <v>9838</v>
      </c>
      <c r="S337" s="480">
        <v>11</v>
      </c>
      <c r="T337" s="352">
        <v>0</v>
      </c>
      <c r="U337" s="479">
        <v>19</v>
      </c>
    </row>
    <row r="338" spans="1:21">
      <c r="A338" s="430" t="s">
        <v>9149</v>
      </c>
      <c r="B338" s="428" t="s">
        <v>10779</v>
      </c>
      <c r="C338" s="352" t="s">
        <v>9230</v>
      </c>
      <c r="D338" s="352">
        <v>1</v>
      </c>
      <c r="E338" s="352" t="s">
        <v>9231</v>
      </c>
      <c r="F338" s="352">
        <v>20159</v>
      </c>
      <c r="G338" s="352" t="s">
        <v>9279</v>
      </c>
      <c r="H338" s="352" t="s">
        <v>9750</v>
      </c>
      <c r="I338" s="352" t="s">
        <v>9751</v>
      </c>
      <c r="J338" s="352" t="s">
        <v>9819</v>
      </c>
      <c r="K338" s="352" t="s">
        <v>9820</v>
      </c>
      <c r="L338" s="352" t="s">
        <v>9837</v>
      </c>
      <c r="M338" s="352" t="s">
        <v>9838</v>
      </c>
      <c r="N338" s="352" t="str">
        <f t="shared" si="5"/>
        <v>Benz E-Class E53 AMG 4M</v>
      </c>
      <c r="O338" s="480">
        <v>6</v>
      </c>
      <c r="P338" s="480" t="s">
        <v>9312</v>
      </c>
      <c r="Q338" s="352">
        <v>0</v>
      </c>
      <c r="R338" s="352" t="s">
        <v>9838</v>
      </c>
      <c r="S338" s="480">
        <v>11</v>
      </c>
      <c r="T338" s="352">
        <v>0</v>
      </c>
      <c r="U338" s="479">
        <v>19</v>
      </c>
    </row>
    <row r="339" spans="1:21">
      <c r="A339" s="428" t="s">
        <v>9154</v>
      </c>
      <c r="B339" s="428" t="s">
        <v>10780</v>
      </c>
      <c r="C339" s="352" t="s">
        <v>9230</v>
      </c>
      <c r="D339" s="352">
        <v>1</v>
      </c>
      <c r="E339" s="352" t="s">
        <v>9231</v>
      </c>
      <c r="F339" s="352">
        <v>20158</v>
      </c>
      <c r="G339" s="352" t="s">
        <v>9255</v>
      </c>
      <c r="H339" s="352" t="s">
        <v>9750</v>
      </c>
      <c r="I339" s="352" t="s">
        <v>9751</v>
      </c>
      <c r="J339" s="352" t="s">
        <v>9819</v>
      </c>
      <c r="K339" s="352" t="s">
        <v>9820</v>
      </c>
      <c r="L339" s="352" t="s">
        <v>9839</v>
      </c>
      <c r="M339" s="430" t="s">
        <v>9840</v>
      </c>
      <c r="N339" s="352" t="str">
        <f t="shared" si="5"/>
        <v>Benz E-Class E300e 4M Exclusive</v>
      </c>
      <c r="O339" s="480">
        <v>1</v>
      </c>
      <c r="P339" s="480" t="s">
        <v>9341</v>
      </c>
      <c r="Q339" s="352">
        <v>0</v>
      </c>
      <c r="R339" s="352" t="s">
        <v>9840</v>
      </c>
      <c r="S339" s="480">
        <v>3</v>
      </c>
      <c r="T339" s="352">
        <v>0</v>
      </c>
      <c r="U339" s="479">
        <v>11</v>
      </c>
    </row>
    <row r="340" spans="1:21">
      <c r="A340" s="428" t="s">
        <v>9158</v>
      </c>
      <c r="B340" s="428" t="s">
        <v>10780</v>
      </c>
      <c r="C340" s="352" t="s">
        <v>9230</v>
      </c>
      <c r="D340" s="352">
        <v>1</v>
      </c>
      <c r="E340" s="352" t="s">
        <v>9231</v>
      </c>
      <c r="F340" s="352">
        <v>20158</v>
      </c>
      <c r="G340" s="352" t="s">
        <v>9255</v>
      </c>
      <c r="H340" s="352" t="s">
        <v>9750</v>
      </c>
      <c r="I340" s="352" t="s">
        <v>9751</v>
      </c>
      <c r="J340" s="352" t="s">
        <v>9819</v>
      </c>
      <c r="K340" s="352" t="s">
        <v>9820</v>
      </c>
      <c r="L340" s="352" t="s">
        <v>9841</v>
      </c>
      <c r="M340" s="430" t="s">
        <v>9842</v>
      </c>
      <c r="N340" s="352" t="str">
        <f t="shared" si="5"/>
        <v>Benz E-Class E220d 4M AMG Line</v>
      </c>
      <c r="O340" s="480">
        <v>1</v>
      </c>
      <c r="P340" s="480" t="s">
        <v>9341</v>
      </c>
      <c r="Q340" s="352">
        <v>0</v>
      </c>
      <c r="R340" s="352" t="s">
        <v>9842</v>
      </c>
      <c r="S340" s="480">
        <v>3</v>
      </c>
      <c r="T340" s="352">
        <v>0</v>
      </c>
      <c r="U340" s="479">
        <v>11</v>
      </c>
    </row>
    <row r="341" spans="1:21" customFormat="1">
      <c r="A341" s="428"/>
      <c r="B341" s="428" t="s">
        <v>10780</v>
      </c>
      <c r="C341" t="s">
        <v>9230</v>
      </c>
      <c r="D341">
        <v>1</v>
      </c>
      <c r="E341" t="s">
        <v>9231</v>
      </c>
      <c r="F341">
        <v>20158</v>
      </c>
      <c r="G341" t="s">
        <v>9255</v>
      </c>
      <c r="H341" t="s">
        <v>9750</v>
      </c>
      <c r="I341" t="s">
        <v>9751</v>
      </c>
      <c r="J341" t="s">
        <v>9819</v>
      </c>
      <c r="K341" t="s">
        <v>9820</v>
      </c>
      <c r="L341" t="s">
        <v>9843</v>
      </c>
      <c r="M341" s="427" t="s">
        <v>9844</v>
      </c>
      <c r="N341" t="str">
        <f t="shared" si="5"/>
        <v>Benz E-Class E350 4M AMG Line Edition</v>
      </c>
      <c r="O341" s="480">
        <v>4</v>
      </c>
      <c r="P341" s="480" t="s">
        <v>9259</v>
      </c>
      <c r="Q341">
        <v>0</v>
      </c>
      <c r="R341" t="s">
        <v>9844</v>
      </c>
      <c r="S341" s="480">
        <v>3</v>
      </c>
      <c r="T341">
        <v>0</v>
      </c>
      <c r="U341" s="479">
        <v>11</v>
      </c>
    </row>
    <row r="342" spans="1:21">
      <c r="A342" s="428" t="s">
        <v>9156</v>
      </c>
      <c r="B342" s="428" t="s">
        <v>10780</v>
      </c>
      <c r="C342" s="352" t="s">
        <v>9230</v>
      </c>
      <c r="D342" s="352">
        <v>1</v>
      </c>
      <c r="E342" s="352" t="s">
        <v>9231</v>
      </c>
      <c r="F342" s="352">
        <v>20158</v>
      </c>
      <c r="G342" s="352" t="s">
        <v>9255</v>
      </c>
      <c r="H342" s="352" t="s">
        <v>9750</v>
      </c>
      <c r="I342" s="352" t="s">
        <v>9751</v>
      </c>
      <c r="J342" s="352" t="s">
        <v>9819</v>
      </c>
      <c r="K342" s="352" t="s">
        <v>9820</v>
      </c>
      <c r="L342" s="352" t="s">
        <v>9845</v>
      </c>
      <c r="M342" s="430" t="s">
        <v>9846</v>
      </c>
      <c r="N342" s="352" t="str">
        <f t="shared" si="5"/>
        <v>Benz E-Class E250 Exclusive</v>
      </c>
      <c r="O342" s="480">
        <v>1</v>
      </c>
      <c r="P342" s="480" t="s">
        <v>9341</v>
      </c>
      <c r="Q342" s="352">
        <v>0</v>
      </c>
      <c r="R342" s="352" t="s">
        <v>9846</v>
      </c>
      <c r="S342" s="480">
        <v>3</v>
      </c>
      <c r="T342" s="352">
        <v>0</v>
      </c>
      <c r="U342" s="479">
        <v>11</v>
      </c>
    </row>
    <row r="343" spans="1:21">
      <c r="A343" s="428" t="s">
        <v>9155</v>
      </c>
      <c r="B343" s="428" t="s">
        <v>10780</v>
      </c>
      <c r="C343" s="352" t="s">
        <v>9230</v>
      </c>
      <c r="D343" s="352">
        <v>1</v>
      </c>
      <c r="E343" s="352" t="s">
        <v>9231</v>
      </c>
      <c r="F343" s="352">
        <v>20158</v>
      </c>
      <c r="G343" s="352" t="s">
        <v>9255</v>
      </c>
      <c r="H343" s="352" t="s">
        <v>9750</v>
      </c>
      <c r="I343" s="352" t="s">
        <v>9751</v>
      </c>
      <c r="J343" s="352" t="s">
        <v>9819</v>
      </c>
      <c r="K343" s="352" t="s">
        <v>9820</v>
      </c>
      <c r="L343" s="352" t="s">
        <v>9847</v>
      </c>
      <c r="M343" s="430" t="s">
        <v>9848</v>
      </c>
      <c r="N343" s="352" t="str">
        <f t="shared" si="5"/>
        <v>Benz E-Class E250 AMG Line</v>
      </c>
      <c r="O343" s="480">
        <v>1</v>
      </c>
      <c r="P343" s="480" t="s">
        <v>9341</v>
      </c>
      <c r="Q343" s="352">
        <v>0</v>
      </c>
      <c r="R343" s="352" t="s">
        <v>9848</v>
      </c>
      <c r="S343" s="480">
        <v>3</v>
      </c>
      <c r="T343" s="352">
        <v>0</v>
      </c>
      <c r="U343" s="479">
        <v>11</v>
      </c>
    </row>
    <row r="344" spans="1:21">
      <c r="A344" s="428" t="s">
        <v>9153</v>
      </c>
      <c r="B344" s="428" t="s">
        <v>10780</v>
      </c>
      <c r="C344" s="352" t="s">
        <v>9230</v>
      </c>
      <c r="D344" s="352">
        <v>1</v>
      </c>
      <c r="E344" s="352" t="s">
        <v>9231</v>
      </c>
      <c r="F344" s="352">
        <v>20158</v>
      </c>
      <c r="G344" s="352" t="s">
        <v>9255</v>
      </c>
      <c r="H344" s="352" t="s">
        <v>9750</v>
      </c>
      <c r="I344" s="352" t="s">
        <v>9751</v>
      </c>
      <c r="J344" s="352" t="s">
        <v>9819</v>
      </c>
      <c r="K344" s="352" t="s">
        <v>9820</v>
      </c>
      <c r="L344" s="352" t="s">
        <v>9849</v>
      </c>
      <c r="M344" s="430" t="s">
        <v>9850</v>
      </c>
      <c r="N344" s="352" t="str">
        <f t="shared" si="5"/>
        <v>Benz E-Class E300d 4M Coupe</v>
      </c>
      <c r="O344" s="480">
        <v>4</v>
      </c>
      <c r="P344" s="480" t="s">
        <v>9259</v>
      </c>
      <c r="Q344" s="352">
        <v>0</v>
      </c>
      <c r="R344" s="352" t="s">
        <v>9850</v>
      </c>
      <c r="S344" s="480">
        <v>7</v>
      </c>
      <c r="T344" s="352">
        <v>0</v>
      </c>
      <c r="U344" s="479">
        <v>15</v>
      </c>
    </row>
    <row r="345" spans="1:21">
      <c r="A345" s="428" t="s">
        <v>9152</v>
      </c>
      <c r="B345" s="428" t="s">
        <v>10780</v>
      </c>
      <c r="C345" s="352" t="s">
        <v>9230</v>
      </c>
      <c r="D345" s="352">
        <v>1</v>
      </c>
      <c r="E345" s="352" t="s">
        <v>9231</v>
      </c>
      <c r="F345" s="352">
        <v>20158</v>
      </c>
      <c r="G345" s="352" t="s">
        <v>9255</v>
      </c>
      <c r="H345" s="352" t="s">
        <v>9750</v>
      </c>
      <c r="I345" s="352" t="s">
        <v>9751</v>
      </c>
      <c r="J345" s="352" t="s">
        <v>9819</v>
      </c>
      <c r="K345" s="352" t="s">
        <v>9820</v>
      </c>
      <c r="L345" s="352" t="s">
        <v>9851</v>
      </c>
      <c r="M345" s="430" t="s">
        <v>9852</v>
      </c>
      <c r="N345" s="352" t="str">
        <f t="shared" si="5"/>
        <v>Benz E-Class E350 4M Exclusive</v>
      </c>
      <c r="O345" s="480">
        <v>4</v>
      </c>
      <c r="P345" s="480" t="s">
        <v>9259</v>
      </c>
      <c r="Q345" s="352">
        <v>0</v>
      </c>
      <c r="R345" s="352" t="s">
        <v>9852</v>
      </c>
      <c r="S345" s="480">
        <v>3</v>
      </c>
      <c r="T345" s="352">
        <v>0</v>
      </c>
      <c r="U345" s="479">
        <v>11</v>
      </c>
    </row>
    <row r="346" spans="1:21" customFormat="1">
      <c r="A346" s="428"/>
      <c r="B346" s="428" t="s">
        <v>10780</v>
      </c>
      <c r="C346" t="s">
        <v>9230</v>
      </c>
      <c r="D346">
        <v>1</v>
      </c>
      <c r="E346" t="s">
        <v>9231</v>
      </c>
      <c r="F346">
        <v>20159</v>
      </c>
      <c r="G346" t="s">
        <v>9279</v>
      </c>
      <c r="H346" t="s">
        <v>9750</v>
      </c>
      <c r="I346" t="s">
        <v>9751</v>
      </c>
      <c r="J346" t="s">
        <v>9853</v>
      </c>
      <c r="K346" t="s">
        <v>9854</v>
      </c>
      <c r="L346" t="s">
        <v>9855</v>
      </c>
      <c r="M346" s="427">
        <v>350</v>
      </c>
      <c r="N346" t="str">
        <f t="shared" si="5"/>
        <v>Benz EQE 350</v>
      </c>
      <c r="O346" s="480">
        <v>1</v>
      </c>
      <c r="P346" s="480" t="s">
        <v>9341</v>
      </c>
      <c r="Q346">
        <v>0</v>
      </c>
      <c r="R346">
        <v>350</v>
      </c>
      <c r="S346" s="480">
        <v>7</v>
      </c>
      <c r="T346">
        <v>0</v>
      </c>
      <c r="U346" s="479">
        <v>15</v>
      </c>
    </row>
    <row r="347" spans="1:21">
      <c r="A347" s="428" t="s">
        <v>9115</v>
      </c>
      <c r="B347" s="428" t="s">
        <v>10779</v>
      </c>
      <c r="C347" s="352" t="s">
        <v>9230</v>
      </c>
      <c r="D347" s="352">
        <v>1</v>
      </c>
      <c r="E347" s="352" t="s">
        <v>9231</v>
      </c>
      <c r="F347" s="352">
        <v>20159</v>
      </c>
      <c r="G347" s="352" t="s">
        <v>9279</v>
      </c>
      <c r="H347" s="352" t="s">
        <v>9750</v>
      </c>
      <c r="I347" s="352" t="s">
        <v>9751</v>
      </c>
      <c r="J347" s="352" t="s">
        <v>9853</v>
      </c>
      <c r="K347" s="352" t="s">
        <v>9854</v>
      </c>
      <c r="L347" s="352" t="s">
        <v>9855</v>
      </c>
      <c r="M347" s="352">
        <v>350</v>
      </c>
      <c r="N347" s="352" t="str">
        <f t="shared" si="5"/>
        <v>Benz EQE 350</v>
      </c>
      <c r="O347" s="480">
        <v>1</v>
      </c>
      <c r="P347" s="480" t="s">
        <v>9341</v>
      </c>
      <c r="Q347" s="352">
        <v>0</v>
      </c>
      <c r="R347" s="352">
        <v>350</v>
      </c>
      <c r="S347" s="480">
        <v>7</v>
      </c>
      <c r="T347" s="352">
        <v>0</v>
      </c>
      <c r="U347" s="479">
        <v>15</v>
      </c>
    </row>
    <row r="348" spans="1:21">
      <c r="A348" s="428" t="s">
        <v>9114</v>
      </c>
      <c r="B348" s="428" t="s">
        <v>10779</v>
      </c>
      <c r="C348" s="352" t="s">
        <v>9230</v>
      </c>
      <c r="D348" s="352">
        <v>1</v>
      </c>
      <c r="E348" s="352" t="s">
        <v>9231</v>
      </c>
      <c r="F348" s="352">
        <v>20159</v>
      </c>
      <c r="G348" s="352" t="s">
        <v>9279</v>
      </c>
      <c r="H348" s="352" t="s">
        <v>9750</v>
      </c>
      <c r="I348" s="352" t="s">
        <v>9751</v>
      </c>
      <c r="J348" s="352" t="s">
        <v>9853</v>
      </c>
      <c r="K348" s="352" t="s">
        <v>9854</v>
      </c>
      <c r="L348" s="352" t="s">
        <v>9855</v>
      </c>
      <c r="M348" s="352">
        <v>350</v>
      </c>
      <c r="N348" s="352" t="str">
        <f t="shared" si="5"/>
        <v>Benz EQE 350</v>
      </c>
      <c r="O348" s="480">
        <v>1</v>
      </c>
      <c r="P348" s="480" t="s">
        <v>9341</v>
      </c>
      <c r="Q348" s="352">
        <v>0</v>
      </c>
      <c r="R348" s="352">
        <v>350</v>
      </c>
      <c r="S348" s="480">
        <v>7</v>
      </c>
      <c r="T348" s="352">
        <v>0</v>
      </c>
      <c r="U348" s="479">
        <v>15</v>
      </c>
    </row>
    <row r="349" spans="1:21">
      <c r="A349" s="428" t="s">
        <v>10770</v>
      </c>
      <c r="B349" s="428" t="s">
        <v>10780</v>
      </c>
      <c r="C349" s="352" t="s">
        <v>9230</v>
      </c>
      <c r="D349" s="352">
        <v>1</v>
      </c>
      <c r="E349" s="352" t="s">
        <v>9231</v>
      </c>
      <c r="F349" s="352">
        <v>20159</v>
      </c>
      <c r="G349" s="352" t="s">
        <v>9279</v>
      </c>
      <c r="H349" s="352" t="s">
        <v>9750</v>
      </c>
      <c r="I349" s="352" t="s">
        <v>9751</v>
      </c>
      <c r="J349" s="352" t="s">
        <v>9853</v>
      </c>
      <c r="K349" s="352" t="s">
        <v>9854</v>
      </c>
      <c r="L349" s="352" t="s">
        <v>9856</v>
      </c>
      <c r="M349" s="430">
        <v>300</v>
      </c>
      <c r="N349" s="352" t="str">
        <f t="shared" si="5"/>
        <v>Benz EQE 300</v>
      </c>
      <c r="O349" s="480">
        <v>1</v>
      </c>
      <c r="P349" s="480" t="s">
        <v>9341</v>
      </c>
      <c r="Q349" s="352">
        <v>0</v>
      </c>
      <c r="R349" s="352">
        <v>300</v>
      </c>
      <c r="S349" s="480">
        <v>7</v>
      </c>
      <c r="T349" s="352">
        <v>0</v>
      </c>
      <c r="U349" s="479">
        <v>15</v>
      </c>
    </row>
    <row r="350" spans="1:21" customFormat="1">
      <c r="A350" s="428"/>
      <c r="B350" s="428" t="s">
        <v>10780</v>
      </c>
      <c r="C350" t="s">
        <v>9230</v>
      </c>
      <c r="D350">
        <v>1</v>
      </c>
      <c r="E350" t="s">
        <v>9231</v>
      </c>
      <c r="F350">
        <v>20261</v>
      </c>
      <c r="G350" t="s">
        <v>9325</v>
      </c>
      <c r="H350" t="s">
        <v>9750</v>
      </c>
      <c r="I350" t="s">
        <v>9751</v>
      </c>
      <c r="J350" t="s">
        <v>9853</v>
      </c>
      <c r="K350" t="s">
        <v>9854</v>
      </c>
      <c r="L350" t="s">
        <v>9857</v>
      </c>
      <c r="M350" s="427" t="s">
        <v>9858</v>
      </c>
      <c r="N350" t="str">
        <f t="shared" si="5"/>
        <v>Benz EQE 500 4MATIC</v>
      </c>
      <c r="O350" s="480">
        <v>1</v>
      </c>
      <c r="P350" s="480" t="s">
        <v>9341</v>
      </c>
      <c r="Q350">
        <v>0</v>
      </c>
      <c r="R350" t="s">
        <v>9858</v>
      </c>
      <c r="S350" s="480">
        <v>7</v>
      </c>
      <c r="T350">
        <v>0</v>
      </c>
      <c r="U350" s="479">
        <v>15</v>
      </c>
    </row>
    <row r="351" spans="1:21">
      <c r="A351" s="428" t="s">
        <v>10771</v>
      </c>
      <c r="B351" s="428" t="s">
        <v>10780</v>
      </c>
      <c r="C351" s="352" t="s">
        <v>9230</v>
      </c>
      <c r="D351" s="352">
        <v>1</v>
      </c>
      <c r="E351" s="352" t="s">
        <v>9231</v>
      </c>
      <c r="F351" s="352">
        <v>20159</v>
      </c>
      <c r="G351" s="352" t="s">
        <v>9279</v>
      </c>
      <c r="H351" s="352" t="s">
        <v>9750</v>
      </c>
      <c r="I351" s="352" t="s">
        <v>9751</v>
      </c>
      <c r="J351" s="352" t="s">
        <v>9853</v>
      </c>
      <c r="K351" s="352" t="s">
        <v>9854</v>
      </c>
      <c r="L351" s="352" t="s">
        <v>9859</v>
      </c>
      <c r="M351" s="430" t="s">
        <v>9860</v>
      </c>
      <c r="N351" s="352" t="str">
        <f t="shared" si="5"/>
        <v>Benz EQE AMG 53 4MATIC</v>
      </c>
      <c r="O351" s="480">
        <v>3</v>
      </c>
      <c r="P351" s="480" t="s">
        <v>9243</v>
      </c>
      <c r="Q351" s="352">
        <v>0</v>
      </c>
      <c r="R351" s="352" t="s">
        <v>9860</v>
      </c>
      <c r="S351" s="480">
        <v>10</v>
      </c>
      <c r="T351" s="352">
        <v>0</v>
      </c>
      <c r="U351" s="479">
        <v>18</v>
      </c>
    </row>
    <row r="352" spans="1:21">
      <c r="A352" s="428" t="s">
        <v>10772</v>
      </c>
      <c r="B352" s="428" t="s">
        <v>10780</v>
      </c>
      <c r="C352" s="352" t="s">
        <v>9230</v>
      </c>
      <c r="D352" s="352">
        <v>1</v>
      </c>
      <c r="E352" s="352" t="s">
        <v>9231</v>
      </c>
      <c r="F352" s="352">
        <v>20261</v>
      </c>
      <c r="G352" s="352" t="s">
        <v>9325</v>
      </c>
      <c r="H352" s="352" t="s">
        <v>9750</v>
      </c>
      <c r="I352" s="352" t="s">
        <v>9751</v>
      </c>
      <c r="J352" s="352" t="s">
        <v>9853</v>
      </c>
      <c r="K352" s="352" t="s">
        <v>9854</v>
      </c>
      <c r="L352" s="352" t="s">
        <v>9861</v>
      </c>
      <c r="M352" s="430" t="s">
        <v>9862</v>
      </c>
      <c r="N352" s="352" t="str">
        <f t="shared" si="5"/>
        <v>Benz EQE 350 SUV</v>
      </c>
      <c r="O352" s="480">
        <v>3</v>
      </c>
      <c r="P352" s="480" t="s">
        <v>9243</v>
      </c>
      <c r="Q352" s="352">
        <v>0</v>
      </c>
      <c r="R352" s="352" t="s">
        <v>9862</v>
      </c>
      <c r="S352" s="480">
        <v>7</v>
      </c>
      <c r="T352" s="352">
        <v>0</v>
      </c>
      <c r="U352" s="479">
        <v>15</v>
      </c>
    </row>
    <row r="353" spans="1:21">
      <c r="A353" s="428" t="s">
        <v>10773</v>
      </c>
      <c r="B353" s="428" t="s">
        <v>10779</v>
      </c>
      <c r="C353" s="352" t="s">
        <v>9230</v>
      </c>
      <c r="D353" s="352">
        <v>1</v>
      </c>
      <c r="E353" s="352" t="s">
        <v>9231</v>
      </c>
      <c r="F353" s="352">
        <v>20261</v>
      </c>
      <c r="G353" s="352" t="s">
        <v>9325</v>
      </c>
      <c r="H353" s="352" t="s">
        <v>9750</v>
      </c>
      <c r="I353" s="352" t="s">
        <v>9751</v>
      </c>
      <c r="J353" s="352" t="s">
        <v>9853</v>
      </c>
      <c r="K353" s="352" t="s">
        <v>9854</v>
      </c>
      <c r="L353" s="352" t="s">
        <v>10868</v>
      </c>
      <c r="M353" s="352" t="s">
        <v>10869</v>
      </c>
      <c r="N353" s="352" t="str">
        <f t="shared" si="5"/>
        <v>Benz EQE 500 SUV</v>
      </c>
      <c r="O353" s="480">
        <v>3</v>
      </c>
      <c r="P353" s="480" t="s">
        <v>9243</v>
      </c>
      <c r="Q353" s="352">
        <v>0</v>
      </c>
      <c r="S353" s="480">
        <v>7</v>
      </c>
      <c r="T353" s="352">
        <v>0</v>
      </c>
      <c r="U353" s="479">
        <v>15</v>
      </c>
    </row>
    <row r="354" spans="1:21" customFormat="1">
      <c r="A354" s="428"/>
      <c r="B354" s="428" t="s">
        <v>10780</v>
      </c>
      <c r="C354" t="s">
        <v>9230</v>
      </c>
      <c r="D354">
        <v>1</v>
      </c>
      <c r="E354" t="s">
        <v>9231</v>
      </c>
      <c r="F354">
        <v>20158</v>
      </c>
      <c r="G354" t="s">
        <v>9255</v>
      </c>
      <c r="H354" t="s">
        <v>9750</v>
      </c>
      <c r="I354" t="s">
        <v>9751</v>
      </c>
      <c r="J354" t="s">
        <v>9863</v>
      </c>
      <c r="K354" t="s">
        <v>9864</v>
      </c>
      <c r="L354" t="s">
        <v>9865</v>
      </c>
      <c r="M354" s="427" t="s">
        <v>9866</v>
      </c>
      <c r="N354" t="str">
        <f t="shared" si="5"/>
        <v>Benz EQS 450+ AMG Line</v>
      </c>
      <c r="O354" s="480">
        <v>5</v>
      </c>
      <c r="P354" s="480" t="s">
        <v>9254</v>
      </c>
      <c r="Q354">
        <v>0</v>
      </c>
      <c r="R354" t="s">
        <v>9866</v>
      </c>
      <c r="S354" s="480">
        <v>10</v>
      </c>
      <c r="T354">
        <v>0</v>
      </c>
      <c r="U354" s="479">
        <v>18</v>
      </c>
    </row>
    <row r="355" spans="1:21">
      <c r="A355" s="428" t="s">
        <v>9113</v>
      </c>
      <c r="B355" s="428" t="s">
        <v>10780</v>
      </c>
      <c r="C355" s="352" t="s">
        <v>9230</v>
      </c>
      <c r="D355" s="352">
        <v>1</v>
      </c>
      <c r="E355" s="352" t="s">
        <v>9231</v>
      </c>
      <c r="F355" s="352">
        <v>20158</v>
      </c>
      <c r="G355" s="352" t="s">
        <v>9255</v>
      </c>
      <c r="H355" s="352" t="s">
        <v>9750</v>
      </c>
      <c r="I355" s="352" t="s">
        <v>9751</v>
      </c>
      <c r="J355" s="352" t="s">
        <v>9863</v>
      </c>
      <c r="K355" s="352" t="s">
        <v>9864</v>
      </c>
      <c r="L355" s="352" t="s">
        <v>9867</v>
      </c>
      <c r="M355" s="430" t="s">
        <v>9868</v>
      </c>
      <c r="N355" s="352" t="str">
        <f t="shared" si="5"/>
        <v>Benz EQS 450+</v>
      </c>
      <c r="O355" s="480">
        <v>5</v>
      </c>
      <c r="P355" s="480" t="s">
        <v>9254</v>
      </c>
      <c r="Q355" s="352">
        <v>0</v>
      </c>
      <c r="R355" s="352" t="s">
        <v>9868</v>
      </c>
      <c r="S355" s="480">
        <v>10</v>
      </c>
      <c r="T355" s="352">
        <v>0</v>
      </c>
      <c r="U355" s="479">
        <v>18</v>
      </c>
    </row>
    <row r="356" spans="1:21" customFormat="1">
      <c r="A356" s="428"/>
      <c r="B356" s="428" t="s">
        <v>10780</v>
      </c>
      <c r="C356" t="s">
        <v>9230</v>
      </c>
      <c r="D356">
        <v>1</v>
      </c>
      <c r="E356" t="s">
        <v>9231</v>
      </c>
      <c r="F356">
        <v>20158</v>
      </c>
      <c r="G356" t="s">
        <v>9255</v>
      </c>
      <c r="H356" t="s">
        <v>9750</v>
      </c>
      <c r="I356" t="s">
        <v>9751</v>
      </c>
      <c r="J356" t="s">
        <v>9863</v>
      </c>
      <c r="K356" t="s">
        <v>9864</v>
      </c>
      <c r="L356" t="s">
        <v>9869</v>
      </c>
      <c r="M356" s="427">
        <v>350</v>
      </c>
      <c r="N356" t="str">
        <f t="shared" si="5"/>
        <v>Benz EQS 350</v>
      </c>
      <c r="O356" s="480">
        <v>5</v>
      </c>
      <c r="P356" s="480" t="s">
        <v>9254</v>
      </c>
      <c r="Q356">
        <v>0</v>
      </c>
      <c r="R356">
        <v>350</v>
      </c>
      <c r="S356" s="480">
        <v>10</v>
      </c>
      <c r="T356">
        <v>0</v>
      </c>
      <c r="U356" s="479">
        <v>18</v>
      </c>
    </row>
    <row r="357" spans="1:21">
      <c r="A357" s="428" t="s">
        <v>10775</v>
      </c>
      <c r="B357" s="428" t="s">
        <v>10780</v>
      </c>
      <c r="C357" s="352" t="s">
        <v>9230</v>
      </c>
      <c r="D357" s="352">
        <v>1</v>
      </c>
      <c r="E357" s="352" t="s">
        <v>9231</v>
      </c>
      <c r="F357" s="352">
        <v>20158</v>
      </c>
      <c r="G357" s="352" t="s">
        <v>9255</v>
      </c>
      <c r="H357" s="352" t="s">
        <v>9750</v>
      </c>
      <c r="I357" s="352" t="s">
        <v>9751</v>
      </c>
      <c r="J357" s="352" t="s">
        <v>9863</v>
      </c>
      <c r="K357" s="352" t="s">
        <v>9864</v>
      </c>
      <c r="L357" s="352" t="s">
        <v>9870</v>
      </c>
      <c r="M357" s="430" t="s">
        <v>9871</v>
      </c>
      <c r="N357" s="352" t="str">
        <f t="shared" si="5"/>
        <v>Benz EQS 53 4+</v>
      </c>
      <c r="O357" s="480">
        <v>5</v>
      </c>
      <c r="P357" s="480" t="s">
        <v>9254</v>
      </c>
      <c r="Q357" s="352">
        <v>0</v>
      </c>
      <c r="R357" s="352" t="s">
        <v>9871</v>
      </c>
      <c r="S357" s="480">
        <v>19</v>
      </c>
      <c r="T357" s="352">
        <v>0</v>
      </c>
      <c r="U357" s="479">
        <v>22</v>
      </c>
    </row>
    <row r="358" spans="1:21" customFormat="1">
      <c r="A358" s="428"/>
      <c r="B358" s="428" t="s">
        <v>10780</v>
      </c>
      <c r="C358" t="s">
        <v>9230</v>
      </c>
      <c r="D358">
        <v>1</v>
      </c>
      <c r="E358" t="s">
        <v>9231</v>
      </c>
      <c r="F358">
        <v>20158</v>
      </c>
      <c r="G358" t="s">
        <v>9255</v>
      </c>
      <c r="H358" t="s">
        <v>9750</v>
      </c>
      <c r="I358" t="s">
        <v>9751</v>
      </c>
      <c r="J358" t="s">
        <v>9863</v>
      </c>
      <c r="K358" t="s">
        <v>9864</v>
      </c>
      <c r="L358" t="s">
        <v>9872</v>
      </c>
      <c r="M358" s="427" t="s">
        <v>9873</v>
      </c>
      <c r="N358" t="str">
        <f t="shared" si="5"/>
        <v>Benz EQS 580 4M</v>
      </c>
      <c r="O358" s="480">
        <v>5</v>
      </c>
      <c r="P358" s="480" t="s">
        <v>9254</v>
      </c>
      <c r="Q358">
        <v>0</v>
      </c>
      <c r="R358" t="s">
        <v>9873</v>
      </c>
      <c r="S358" s="480">
        <v>10</v>
      </c>
      <c r="T358">
        <v>0</v>
      </c>
      <c r="U358" s="479">
        <v>18</v>
      </c>
    </row>
    <row r="359" spans="1:21">
      <c r="A359" s="428" t="s">
        <v>10776</v>
      </c>
      <c r="B359" s="428" t="s">
        <v>10780</v>
      </c>
      <c r="C359" s="352" t="s">
        <v>9230</v>
      </c>
      <c r="D359" s="352">
        <v>1</v>
      </c>
      <c r="E359" s="352" t="s">
        <v>9231</v>
      </c>
      <c r="F359" s="352">
        <v>20261</v>
      </c>
      <c r="G359" s="352" t="s">
        <v>9325</v>
      </c>
      <c r="H359" s="352" t="s">
        <v>9750</v>
      </c>
      <c r="I359" s="352" t="s">
        <v>9751</v>
      </c>
      <c r="J359" s="352" t="s">
        <v>9863</v>
      </c>
      <c r="K359" s="352" t="s">
        <v>9864</v>
      </c>
      <c r="L359" s="352" t="s">
        <v>9874</v>
      </c>
      <c r="M359" s="430" t="s">
        <v>9875</v>
      </c>
      <c r="N359" s="352" t="str">
        <f t="shared" si="5"/>
        <v>Benz EQS 450 SUV</v>
      </c>
      <c r="O359" s="480">
        <v>5</v>
      </c>
      <c r="P359" s="480" t="s">
        <v>9254</v>
      </c>
      <c r="Q359" s="352">
        <v>0</v>
      </c>
      <c r="R359" s="352" t="s">
        <v>9875</v>
      </c>
      <c r="S359" s="480">
        <v>10</v>
      </c>
      <c r="T359" s="352">
        <v>0</v>
      </c>
      <c r="U359" s="479">
        <v>18</v>
      </c>
    </row>
    <row r="360" spans="1:21">
      <c r="A360" s="428" t="s">
        <v>10777</v>
      </c>
      <c r="B360" s="428" t="s">
        <v>10780</v>
      </c>
      <c r="C360" s="352" t="s">
        <v>9230</v>
      </c>
      <c r="D360" s="352">
        <v>1</v>
      </c>
      <c r="E360" s="352" t="s">
        <v>9231</v>
      </c>
      <c r="F360" s="352">
        <v>20261</v>
      </c>
      <c r="G360" s="352" t="s">
        <v>9325</v>
      </c>
      <c r="H360" s="352" t="s">
        <v>9750</v>
      </c>
      <c r="I360" s="352" t="s">
        <v>9751</v>
      </c>
      <c r="J360" s="352" t="s">
        <v>9863</v>
      </c>
      <c r="K360" s="352" t="s">
        <v>9864</v>
      </c>
      <c r="L360" s="352" t="s">
        <v>9876</v>
      </c>
      <c r="M360" s="430" t="s">
        <v>9877</v>
      </c>
      <c r="N360" s="352" t="str">
        <f t="shared" si="5"/>
        <v>Benz EQS 580 SUV</v>
      </c>
      <c r="O360" s="480">
        <v>5</v>
      </c>
      <c r="P360" s="480" t="s">
        <v>9254</v>
      </c>
      <c r="Q360" s="352">
        <v>0</v>
      </c>
      <c r="R360" s="352" t="s">
        <v>9877</v>
      </c>
      <c r="S360" s="480">
        <v>10</v>
      </c>
      <c r="T360" s="352">
        <v>0</v>
      </c>
      <c r="U360" s="479">
        <v>18</v>
      </c>
    </row>
    <row r="361" spans="1:21">
      <c r="A361" s="428" t="s">
        <v>10774</v>
      </c>
      <c r="B361" s="428" t="s">
        <v>10780</v>
      </c>
      <c r="C361" s="352" t="s">
        <v>9230</v>
      </c>
      <c r="D361" s="352">
        <v>1</v>
      </c>
      <c r="E361" s="352" t="s">
        <v>9231</v>
      </c>
      <c r="F361" s="352">
        <v>20158</v>
      </c>
      <c r="G361" s="352" t="s">
        <v>9255</v>
      </c>
      <c r="H361" s="352" t="s">
        <v>9750</v>
      </c>
      <c r="I361" s="352" t="s">
        <v>9751</v>
      </c>
      <c r="J361" s="352" t="s">
        <v>9863</v>
      </c>
      <c r="K361" s="352" t="s">
        <v>9864</v>
      </c>
      <c r="L361" s="352" t="s">
        <v>9878</v>
      </c>
      <c r="M361" s="430" t="s">
        <v>9879</v>
      </c>
      <c r="N361" s="352" t="str">
        <f t="shared" si="5"/>
        <v>Benz EQS 450 4M</v>
      </c>
      <c r="O361" s="480">
        <v>5</v>
      </c>
      <c r="P361" s="480" t="s">
        <v>9254</v>
      </c>
      <c r="Q361" s="352">
        <v>0</v>
      </c>
      <c r="R361" s="352" t="s">
        <v>9879</v>
      </c>
      <c r="S361" s="480">
        <v>10</v>
      </c>
      <c r="T361" s="352">
        <v>0</v>
      </c>
      <c r="U361" s="479">
        <v>18</v>
      </c>
    </row>
    <row r="362" spans="1:21" customFormat="1">
      <c r="A362" s="428"/>
      <c r="B362" s="428" t="s">
        <v>10780</v>
      </c>
      <c r="C362" t="s">
        <v>9230</v>
      </c>
      <c r="D362">
        <v>1</v>
      </c>
      <c r="E362" t="s">
        <v>9231</v>
      </c>
      <c r="F362">
        <v>20156</v>
      </c>
      <c r="G362" t="s">
        <v>9615</v>
      </c>
      <c r="H362" t="s">
        <v>9750</v>
      </c>
      <c r="I362" t="s">
        <v>9751</v>
      </c>
      <c r="J362" t="s">
        <v>9880</v>
      </c>
      <c r="K362" t="s">
        <v>9881</v>
      </c>
      <c r="L362" t="s">
        <v>9882</v>
      </c>
      <c r="M362" s="427" t="s">
        <v>9883</v>
      </c>
      <c r="N362" t="str">
        <f t="shared" si="5"/>
        <v>Benz GLA-Class GLA 45 AMG 4MATIC</v>
      </c>
      <c r="O362" s="480">
        <v>6</v>
      </c>
      <c r="P362" s="480" t="s">
        <v>9312</v>
      </c>
      <c r="Q362">
        <v>0</v>
      </c>
      <c r="R362" t="s">
        <v>9883</v>
      </c>
      <c r="S362" s="480">
        <v>11</v>
      </c>
      <c r="T362">
        <v>0</v>
      </c>
      <c r="U362" s="479">
        <v>19</v>
      </c>
    </row>
    <row r="363" spans="1:21">
      <c r="A363" s="428" t="s">
        <v>247</v>
      </c>
      <c r="B363" s="428" t="s">
        <v>10780</v>
      </c>
      <c r="C363" s="352" t="s">
        <v>9230</v>
      </c>
      <c r="D363" s="352">
        <v>1</v>
      </c>
      <c r="E363" s="352" t="s">
        <v>9231</v>
      </c>
      <c r="F363" s="352">
        <v>20158</v>
      </c>
      <c r="G363" s="352" t="s">
        <v>9255</v>
      </c>
      <c r="H363" s="352" t="s">
        <v>9750</v>
      </c>
      <c r="I363" s="352" t="s">
        <v>9751</v>
      </c>
      <c r="J363" s="352" t="s">
        <v>9880</v>
      </c>
      <c r="K363" s="352" t="s">
        <v>9881</v>
      </c>
      <c r="L363" s="352" t="s">
        <v>9884</v>
      </c>
      <c r="M363" s="430" t="s">
        <v>9885</v>
      </c>
      <c r="N363" s="352" t="str">
        <f t="shared" si="5"/>
        <v>Benz GLA-Class GLA 250 4M</v>
      </c>
      <c r="O363" s="480">
        <v>4</v>
      </c>
      <c r="P363" s="480" t="s">
        <v>9259</v>
      </c>
      <c r="Q363" s="352">
        <v>0</v>
      </c>
      <c r="R363" s="352" t="s">
        <v>9885</v>
      </c>
      <c r="S363" s="480">
        <v>5</v>
      </c>
      <c r="T363" s="352">
        <v>0</v>
      </c>
      <c r="U363" s="479">
        <v>13</v>
      </c>
    </row>
    <row r="364" spans="1:21">
      <c r="A364" s="428" t="s">
        <v>10748</v>
      </c>
      <c r="B364" s="428" t="s">
        <v>10780</v>
      </c>
      <c r="C364" s="352" t="s">
        <v>9230</v>
      </c>
      <c r="D364" s="352">
        <v>1</v>
      </c>
      <c r="E364" s="352" t="s">
        <v>9231</v>
      </c>
      <c r="F364" s="352">
        <v>20158</v>
      </c>
      <c r="G364" s="352" t="s">
        <v>9255</v>
      </c>
      <c r="H364" s="352" t="s">
        <v>9750</v>
      </c>
      <c r="I364" s="352" t="s">
        <v>9751</v>
      </c>
      <c r="J364" s="352" t="s">
        <v>9880</v>
      </c>
      <c r="K364" s="352" t="s">
        <v>9881</v>
      </c>
      <c r="L364" s="352" t="s">
        <v>9886</v>
      </c>
      <c r="M364" s="430" t="s">
        <v>9887</v>
      </c>
      <c r="N364" s="352" t="str">
        <f t="shared" si="5"/>
        <v>Benz GLA-Class GLA 45 AMG 4M</v>
      </c>
      <c r="O364" s="480">
        <v>6</v>
      </c>
      <c r="P364" s="480" t="s">
        <v>9312</v>
      </c>
      <c r="Q364" s="352">
        <v>0</v>
      </c>
      <c r="R364" s="352" t="s">
        <v>9887</v>
      </c>
      <c r="S364" s="480">
        <v>11</v>
      </c>
      <c r="T364" s="352">
        <v>0</v>
      </c>
      <c r="U364" s="479">
        <v>19</v>
      </c>
    </row>
    <row r="365" spans="1:21">
      <c r="A365" s="428" t="s">
        <v>9141</v>
      </c>
      <c r="B365" s="428" t="s">
        <v>10780</v>
      </c>
      <c r="C365" s="352" t="s">
        <v>9230</v>
      </c>
      <c r="D365" s="352">
        <v>1</v>
      </c>
      <c r="E365" s="352" t="s">
        <v>9231</v>
      </c>
      <c r="F365" s="352">
        <v>20158</v>
      </c>
      <c r="G365" s="352" t="s">
        <v>9255</v>
      </c>
      <c r="H365" s="352" t="s">
        <v>9750</v>
      </c>
      <c r="I365" s="352" t="s">
        <v>9751</v>
      </c>
      <c r="J365" s="352" t="s">
        <v>9888</v>
      </c>
      <c r="K365" s="352" t="s">
        <v>9889</v>
      </c>
      <c r="L365" s="352" t="s">
        <v>9890</v>
      </c>
      <c r="M365" s="430" t="s">
        <v>9891</v>
      </c>
      <c r="N365" s="352" t="str">
        <f t="shared" si="5"/>
        <v>Benz GLC 220d 4MATIC</v>
      </c>
      <c r="O365" s="480">
        <v>1</v>
      </c>
      <c r="P365" s="480" t="s">
        <v>9341</v>
      </c>
      <c r="Q365" s="352">
        <v>0</v>
      </c>
      <c r="R365" s="352" t="s">
        <v>9891</v>
      </c>
      <c r="S365" s="480">
        <v>4</v>
      </c>
      <c r="T365" s="352">
        <v>0</v>
      </c>
      <c r="U365" s="479">
        <v>12</v>
      </c>
    </row>
    <row r="366" spans="1:21">
      <c r="A366" s="428" t="s">
        <v>9136</v>
      </c>
      <c r="B366" s="428" t="s">
        <v>10780</v>
      </c>
      <c r="C366" s="352" t="s">
        <v>9230</v>
      </c>
      <c r="D366" s="352">
        <v>1</v>
      </c>
      <c r="E366" s="352" t="s">
        <v>9231</v>
      </c>
      <c r="F366" s="352">
        <v>20159</v>
      </c>
      <c r="G366" s="352" t="s">
        <v>9279</v>
      </c>
      <c r="H366" s="352" t="s">
        <v>9750</v>
      </c>
      <c r="I366" s="352" t="s">
        <v>9751</v>
      </c>
      <c r="J366" s="352" t="s">
        <v>9888</v>
      </c>
      <c r="K366" s="352" t="s">
        <v>9889</v>
      </c>
      <c r="L366" s="352" t="s">
        <v>9892</v>
      </c>
      <c r="M366" s="430" t="s">
        <v>9893</v>
      </c>
      <c r="N366" s="352" t="str">
        <f t="shared" si="5"/>
        <v>Benz GLC 43 AMG 4M</v>
      </c>
      <c r="O366" s="480">
        <v>5</v>
      </c>
      <c r="P366" s="480" t="s">
        <v>9254</v>
      </c>
      <c r="Q366" s="352">
        <v>0</v>
      </c>
      <c r="R366" s="352" t="s">
        <v>9893</v>
      </c>
      <c r="S366" s="480">
        <v>11</v>
      </c>
      <c r="T366" s="352">
        <v>0</v>
      </c>
      <c r="U366" s="479">
        <v>19</v>
      </c>
    </row>
    <row r="367" spans="1:21">
      <c r="A367" s="428" t="s">
        <v>9140</v>
      </c>
      <c r="B367" s="428" t="s">
        <v>10780</v>
      </c>
      <c r="C367" s="352" t="s">
        <v>9230</v>
      </c>
      <c r="D367" s="352">
        <v>1</v>
      </c>
      <c r="E367" s="352" t="s">
        <v>9231</v>
      </c>
      <c r="F367" s="352">
        <v>20158</v>
      </c>
      <c r="G367" s="352" t="s">
        <v>9255</v>
      </c>
      <c r="H367" s="352" t="s">
        <v>9750</v>
      </c>
      <c r="I367" s="352" t="s">
        <v>9751</v>
      </c>
      <c r="J367" s="352" t="s">
        <v>9888</v>
      </c>
      <c r="K367" s="352" t="s">
        <v>9889</v>
      </c>
      <c r="L367" s="352" t="s">
        <v>9894</v>
      </c>
      <c r="M367" s="430" t="s">
        <v>9895</v>
      </c>
      <c r="N367" s="352" t="str">
        <f t="shared" si="5"/>
        <v>Benz GLC 220d 4Matic Coupe</v>
      </c>
      <c r="O367" s="480">
        <v>1</v>
      </c>
      <c r="P367" s="480" t="s">
        <v>9341</v>
      </c>
      <c r="Q367" s="352">
        <v>0</v>
      </c>
      <c r="R367" s="352" t="s">
        <v>9895</v>
      </c>
      <c r="S367" s="480">
        <v>4</v>
      </c>
      <c r="T367" s="352">
        <v>0</v>
      </c>
      <c r="U367" s="479">
        <v>12</v>
      </c>
    </row>
    <row r="368" spans="1:21" customFormat="1">
      <c r="A368" s="428"/>
      <c r="B368" s="428" t="s">
        <v>10780</v>
      </c>
      <c r="C368" t="s">
        <v>9230</v>
      </c>
      <c r="D368">
        <v>1</v>
      </c>
      <c r="E368" t="s">
        <v>9231</v>
      </c>
      <c r="F368">
        <v>20158</v>
      </c>
      <c r="G368" t="s">
        <v>9255</v>
      </c>
      <c r="H368" t="s">
        <v>9750</v>
      </c>
      <c r="I368" t="s">
        <v>9751</v>
      </c>
      <c r="J368" t="s">
        <v>9888</v>
      </c>
      <c r="K368" t="s">
        <v>9889</v>
      </c>
      <c r="L368" t="s">
        <v>9896</v>
      </c>
      <c r="M368" s="427" t="s">
        <v>9897</v>
      </c>
      <c r="N368" t="str">
        <f t="shared" si="5"/>
        <v>Benz GLC 350e 4M Premium</v>
      </c>
      <c r="O368" s="480">
        <v>1</v>
      </c>
      <c r="P368" s="480" t="s">
        <v>9341</v>
      </c>
      <c r="Q368">
        <v>0</v>
      </c>
      <c r="R368" t="s">
        <v>9897</v>
      </c>
      <c r="S368" s="480">
        <v>4</v>
      </c>
      <c r="T368">
        <v>0</v>
      </c>
      <c r="U368" s="479">
        <v>12</v>
      </c>
    </row>
    <row r="369" spans="1:21">
      <c r="A369" s="428" t="s">
        <v>5975</v>
      </c>
      <c r="B369" s="428" t="s">
        <v>10780</v>
      </c>
      <c r="C369" s="352" t="s">
        <v>9230</v>
      </c>
      <c r="D369" s="352">
        <v>1</v>
      </c>
      <c r="E369" s="352" t="s">
        <v>9231</v>
      </c>
      <c r="F369" s="352">
        <v>20158</v>
      </c>
      <c r="G369" s="352" t="s">
        <v>9255</v>
      </c>
      <c r="H369" s="352" t="s">
        <v>9750</v>
      </c>
      <c r="I369" s="352" t="s">
        <v>9751</v>
      </c>
      <c r="J369" s="352" t="s">
        <v>9888</v>
      </c>
      <c r="K369" s="352" t="s">
        <v>9889</v>
      </c>
      <c r="L369" s="352" t="s">
        <v>9898</v>
      </c>
      <c r="M369" s="430" t="s">
        <v>9899</v>
      </c>
      <c r="N369" s="352" t="str">
        <f t="shared" si="5"/>
        <v>Benz GLC 300 4M Coupe</v>
      </c>
      <c r="O369" s="480">
        <v>1</v>
      </c>
      <c r="P369" s="480" t="s">
        <v>9341</v>
      </c>
      <c r="Q369" s="352">
        <v>0</v>
      </c>
      <c r="R369" s="352" t="s">
        <v>9899</v>
      </c>
      <c r="S369" s="480">
        <v>4</v>
      </c>
      <c r="T369" s="352">
        <v>0</v>
      </c>
      <c r="U369" s="479">
        <v>12</v>
      </c>
    </row>
    <row r="370" spans="1:21">
      <c r="A370" s="428" t="s">
        <v>9135</v>
      </c>
      <c r="B370" s="428" t="s">
        <v>10780</v>
      </c>
      <c r="C370" s="352" t="s">
        <v>9230</v>
      </c>
      <c r="D370" s="352">
        <v>1</v>
      </c>
      <c r="E370" s="352" t="s">
        <v>9231</v>
      </c>
      <c r="F370" s="352">
        <v>20159</v>
      </c>
      <c r="G370" s="352" t="s">
        <v>9279</v>
      </c>
      <c r="H370" s="352" t="s">
        <v>9750</v>
      </c>
      <c r="I370" s="352" t="s">
        <v>9751</v>
      </c>
      <c r="J370" s="352" t="s">
        <v>9888</v>
      </c>
      <c r="K370" s="352" t="s">
        <v>9889</v>
      </c>
      <c r="L370" s="352" t="s">
        <v>9900</v>
      </c>
      <c r="M370" s="430" t="s">
        <v>9901</v>
      </c>
      <c r="N370" s="352" t="str">
        <f t="shared" si="5"/>
        <v>Benz GLC 43 AMG 4M Coupe</v>
      </c>
      <c r="O370" s="480">
        <v>5</v>
      </c>
      <c r="P370" s="480" t="s">
        <v>9254</v>
      </c>
      <c r="Q370" s="352">
        <v>0</v>
      </c>
      <c r="R370" s="352" t="s">
        <v>9901</v>
      </c>
      <c r="S370" s="480">
        <v>11</v>
      </c>
      <c r="T370" s="352">
        <v>0</v>
      </c>
      <c r="U370" s="479">
        <v>19</v>
      </c>
    </row>
    <row r="371" spans="1:21">
      <c r="A371" s="428" t="s">
        <v>9139</v>
      </c>
      <c r="B371" s="428" t="s">
        <v>10780</v>
      </c>
      <c r="C371" s="352" t="s">
        <v>9230</v>
      </c>
      <c r="D371" s="352">
        <v>1</v>
      </c>
      <c r="E371" s="352" t="s">
        <v>9231</v>
      </c>
      <c r="F371" s="352">
        <v>20158</v>
      </c>
      <c r="G371" s="352" t="s">
        <v>9255</v>
      </c>
      <c r="H371" s="352" t="s">
        <v>9750</v>
      </c>
      <c r="I371" s="352" t="s">
        <v>9751</v>
      </c>
      <c r="J371" s="352" t="s">
        <v>9888</v>
      </c>
      <c r="K371" s="352" t="s">
        <v>9889</v>
      </c>
      <c r="L371" s="352" t="s">
        <v>9902</v>
      </c>
      <c r="M371" s="430" t="s">
        <v>9903</v>
      </c>
      <c r="N371" s="352" t="str">
        <f t="shared" si="5"/>
        <v>Benz GLC 300 4M</v>
      </c>
      <c r="O371" s="480">
        <v>1</v>
      </c>
      <c r="P371" s="480" t="s">
        <v>9341</v>
      </c>
      <c r="Q371" s="352">
        <v>0</v>
      </c>
      <c r="R371" s="352" t="s">
        <v>9903</v>
      </c>
      <c r="S371" s="480">
        <v>4</v>
      </c>
      <c r="T371" s="352">
        <v>0</v>
      </c>
      <c r="U371" s="479">
        <v>12</v>
      </c>
    </row>
    <row r="372" spans="1:21">
      <c r="A372" s="428" t="s">
        <v>9137</v>
      </c>
      <c r="B372" s="428" t="s">
        <v>10780</v>
      </c>
      <c r="C372" s="352" t="s">
        <v>9230</v>
      </c>
      <c r="D372" s="352">
        <v>1</v>
      </c>
      <c r="E372" s="352" t="s">
        <v>9231</v>
      </c>
      <c r="F372" s="352">
        <v>20261</v>
      </c>
      <c r="G372" s="352" t="s">
        <v>9325</v>
      </c>
      <c r="H372" s="352" t="s">
        <v>9750</v>
      </c>
      <c r="I372" s="352" t="s">
        <v>9751</v>
      </c>
      <c r="J372" s="352" t="s">
        <v>9888</v>
      </c>
      <c r="K372" s="352" t="s">
        <v>9889</v>
      </c>
      <c r="L372" s="352" t="s">
        <v>9904</v>
      </c>
      <c r="M372" s="430" t="s">
        <v>9905</v>
      </c>
      <c r="N372" s="352" t="str">
        <f t="shared" si="5"/>
        <v>Benz GLC 300e 4M Coupe</v>
      </c>
      <c r="O372" s="480">
        <v>1</v>
      </c>
      <c r="P372" s="480" t="s">
        <v>9341</v>
      </c>
      <c r="Q372" s="352">
        <v>0</v>
      </c>
      <c r="R372" s="352" t="s">
        <v>9905</v>
      </c>
      <c r="S372" s="480">
        <v>4</v>
      </c>
      <c r="T372" s="352">
        <v>0</v>
      </c>
      <c r="U372" s="479">
        <v>12</v>
      </c>
    </row>
    <row r="373" spans="1:21">
      <c r="A373" s="428" t="s">
        <v>9138</v>
      </c>
      <c r="B373" s="428" t="s">
        <v>10780</v>
      </c>
      <c r="C373" s="352" t="s">
        <v>9230</v>
      </c>
      <c r="D373" s="352">
        <v>1</v>
      </c>
      <c r="E373" s="352" t="s">
        <v>9231</v>
      </c>
      <c r="F373" s="352">
        <v>20261</v>
      </c>
      <c r="G373" s="352" t="s">
        <v>9325</v>
      </c>
      <c r="H373" s="352" t="s">
        <v>9750</v>
      </c>
      <c r="I373" s="352" t="s">
        <v>9751</v>
      </c>
      <c r="J373" s="352" t="s">
        <v>9888</v>
      </c>
      <c r="K373" s="352" t="s">
        <v>9889</v>
      </c>
      <c r="L373" s="352" t="s">
        <v>9906</v>
      </c>
      <c r="M373" s="430" t="s">
        <v>9907</v>
      </c>
      <c r="N373" s="352" t="str">
        <f t="shared" si="5"/>
        <v>Benz GLC 300e 4M</v>
      </c>
      <c r="O373" s="480">
        <v>1</v>
      </c>
      <c r="P373" s="480" t="s">
        <v>9341</v>
      </c>
      <c r="Q373" s="352">
        <v>0</v>
      </c>
      <c r="R373" s="352" t="s">
        <v>9907</v>
      </c>
      <c r="S373" s="480">
        <v>4</v>
      </c>
      <c r="T373" s="352">
        <v>0</v>
      </c>
      <c r="U373" s="479">
        <v>12</v>
      </c>
    </row>
    <row r="374" spans="1:21">
      <c r="A374" s="428" t="s">
        <v>9133</v>
      </c>
      <c r="B374" s="428" t="s">
        <v>10780</v>
      </c>
      <c r="C374" s="352" t="s">
        <v>9230</v>
      </c>
      <c r="D374" s="352">
        <v>1</v>
      </c>
      <c r="E374" s="352" t="s">
        <v>9231</v>
      </c>
      <c r="F374" s="352">
        <v>20261</v>
      </c>
      <c r="G374" s="352" t="s">
        <v>9325</v>
      </c>
      <c r="H374" s="352" t="s">
        <v>9750</v>
      </c>
      <c r="I374" s="352" t="s">
        <v>9751</v>
      </c>
      <c r="J374" s="352" t="s">
        <v>9888</v>
      </c>
      <c r="K374" s="352" t="s">
        <v>9889</v>
      </c>
      <c r="L374" s="352" t="s">
        <v>9908</v>
      </c>
      <c r="M374" s="430" t="s">
        <v>9909</v>
      </c>
      <c r="N374" s="352" t="str">
        <f t="shared" si="5"/>
        <v>Benz GLC 63 AMG S 4M+ Coupe</v>
      </c>
      <c r="O374" s="480">
        <v>6</v>
      </c>
      <c r="P374" s="480" t="s">
        <v>9312</v>
      </c>
      <c r="Q374" s="352">
        <v>0</v>
      </c>
      <c r="R374" s="352" t="s">
        <v>9909</v>
      </c>
      <c r="S374" s="480">
        <v>12</v>
      </c>
      <c r="T374" s="352">
        <v>0</v>
      </c>
      <c r="U374" s="479">
        <v>20</v>
      </c>
    </row>
    <row r="375" spans="1:21">
      <c r="A375" s="428" t="s">
        <v>9134</v>
      </c>
      <c r="B375" s="428" t="s">
        <v>10779</v>
      </c>
      <c r="C375" s="352" t="s">
        <v>9230</v>
      </c>
      <c r="D375" s="352">
        <v>1</v>
      </c>
      <c r="E375" s="352" t="s">
        <v>9231</v>
      </c>
      <c r="F375" s="352">
        <v>20261</v>
      </c>
      <c r="G375" s="352" t="s">
        <v>9325</v>
      </c>
      <c r="H375" s="352" t="s">
        <v>9750</v>
      </c>
      <c r="I375" s="352" t="s">
        <v>9751</v>
      </c>
      <c r="J375" s="352" t="s">
        <v>9888</v>
      </c>
      <c r="K375" s="352" t="s">
        <v>9889</v>
      </c>
      <c r="L375" s="352" t="s">
        <v>10870</v>
      </c>
      <c r="M375" s="352" t="s">
        <v>10871</v>
      </c>
      <c r="N375" s="352" t="str">
        <f t="shared" si="5"/>
        <v>Benz GLC 63 AMG 4M +</v>
      </c>
      <c r="O375" s="480">
        <v>7</v>
      </c>
      <c r="P375" s="480" t="s">
        <v>11007</v>
      </c>
      <c r="Q375" s="352" t="e">
        <v>#N/A</v>
      </c>
      <c r="R375" s="352" t="e">
        <v>#N/A</v>
      </c>
      <c r="S375" s="480">
        <v>18</v>
      </c>
      <c r="T375" s="352" t="e">
        <v>#N/A</v>
      </c>
      <c r="U375" s="479">
        <v>21</v>
      </c>
    </row>
    <row r="376" spans="1:21">
      <c r="A376" s="428" t="s">
        <v>9120</v>
      </c>
      <c r="B376" s="428" t="s">
        <v>10780</v>
      </c>
      <c r="C376" s="352" t="s">
        <v>9230</v>
      </c>
      <c r="D376" s="352">
        <v>1</v>
      </c>
      <c r="E376" s="352" t="s">
        <v>9231</v>
      </c>
      <c r="F376" s="352">
        <v>20261</v>
      </c>
      <c r="G376" s="352" t="s">
        <v>9325</v>
      </c>
      <c r="H376" s="352" t="s">
        <v>9750</v>
      </c>
      <c r="I376" s="352" t="s">
        <v>9751</v>
      </c>
      <c r="J376" s="352" t="s">
        <v>9910</v>
      </c>
      <c r="K376" s="352" t="s">
        <v>9911</v>
      </c>
      <c r="L376" s="352" t="s">
        <v>9912</v>
      </c>
      <c r="M376" s="430" t="s">
        <v>6498</v>
      </c>
      <c r="N376" s="352" t="str">
        <f t="shared" si="5"/>
        <v>Benz G-Class G63 AMG</v>
      </c>
      <c r="O376" s="480">
        <v>3</v>
      </c>
      <c r="P376" s="480" t="s">
        <v>9243</v>
      </c>
      <c r="Q376" s="352">
        <v>0</v>
      </c>
      <c r="R376" s="352" t="s">
        <v>6498</v>
      </c>
      <c r="S376" s="480">
        <v>7</v>
      </c>
      <c r="T376" s="352">
        <v>0</v>
      </c>
      <c r="U376" s="479">
        <v>15</v>
      </c>
    </row>
    <row r="377" spans="1:21">
      <c r="A377" s="428" t="s">
        <v>9121</v>
      </c>
      <c r="B377" s="428" t="s">
        <v>10780</v>
      </c>
      <c r="C377" s="352" t="s">
        <v>9230</v>
      </c>
      <c r="D377" s="352">
        <v>1</v>
      </c>
      <c r="E377" s="352" t="s">
        <v>9231</v>
      </c>
      <c r="F377" s="352">
        <v>20261</v>
      </c>
      <c r="G377" s="352" t="s">
        <v>9325</v>
      </c>
      <c r="H377" s="352" t="s">
        <v>9750</v>
      </c>
      <c r="I377" s="352" t="s">
        <v>9751</v>
      </c>
      <c r="J377" s="352" t="s">
        <v>9910</v>
      </c>
      <c r="K377" s="352" t="s">
        <v>9911</v>
      </c>
      <c r="L377" s="352" t="s">
        <v>9913</v>
      </c>
      <c r="M377" s="430" t="s">
        <v>9914</v>
      </c>
      <c r="N377" s="352" t="str">
        <f t="shared" si="5"/>
        <v>Benz G-Class G400d</v>
      </c>
      <c r="O377" s="480">
        <v>2</v>
      </c>
      <c r="P377" s="480" t="s">
        <v>9330</v>
      </c>
      <c r="Q377" s="352">
        <v>0</v>
      </c>
      <c r="R377" s="352" t="s">
        <v>9914</v>
      </c>
      <c r="S377" s="480">
        <v>7</v>
      </c>
      <c r="T377" s="352">
        <v>0</v>
      </c>
      <c r="U377" s="479">
        <v>15</v>
      </c>
    </row>
    <row r="378" spans="1:21">
      <c r="A378" s="428" t="s">
        <v>9119</v>
      </c>
      <c r="B378" s="428" t="s">
        <v>10780</v>
      </c>
      <c r="C378" s="352" t="s">
        <v>9230</v>
      </c>
      <c r="D378" s="352">
        <v>1</v>
      </c>
      <c r="E378" s="352" t="s">
        <v>9231</v>
      </c>
      <c r="F378" s="352">
        <v>20261</v>
      </c>
      <c r="G378" s="352" t="s">
        <v>9325</v>
      </c>
      <c r="H378" s="352" t="s">
        <v>9750</v>
      </c>
      <c r="I378" s="352" t="s">
        <v>9751</v>
      </c>
      <c r="J378" s="352" t="s">
        <v>9910</v>
      </c>
      <c r="K378" s="352" t="s">
        <v>9911</v>
      </c>
      <c r="L378" s="352" t="s">
        <v>9915</v>
      </c>
      <c r="M378" s="430" t="s">
        <v>9916</v>
      </c>
      <c r="N378" s="352" t="str">
        <f t="shared" si="5"/>
        <v>Benz G-Class G63 AMG Edition</v>
      </c>
      <c r="O378" s="480">
        <v>3</v>
      </c>
      <c r="P378" s="480" t="s">
        <v>9243</v>
      </c>
      <c r="Q378" s="352">
        <v>0</v>
      </c>
      <c r="R378" s="352" t="s">
        <v>9916</v>
      </c>
      <c r="S378" s="480">
        <v>7</v>
      </c>
      <c r="T378" s="352">
        <v>0</v>
      </c>
      <c r="U378" s="479">
        <v>15</v>
      </c>
    </row>
    <row r="379" spans="1:21">
      <c r="A379" s="428" t="s">
        <v>9125</v>
      </c>
      <c r="B379" s="428" t="s">
        <v>10780</v>
      </c>
      <c r="C379" s="352" t="s">
        <v>9230</v>
      </c>
      <c r="D379" s="352">
        <v>1</v>
      </c>
      <c r="E379" s="352" t="s">
        <v>9231</v>
      </c>
      <c r="F379" s="352">
        <v>20159</v>
      </c>
      <c r="G379" s="352" t="s">
        <v>9279</v>
      </c>
      <c r="H379" s="352" t="s">
        <v>9750</v>
      </c>
      <c r="I379" s="352" t="s">
        <v>9751</v>
      </c>
      <c r="J379" s="352" t="s">
        <v>9917</v>
      </c>
      <c r="K379" s="352" t="s">
        <v>9918</v>
      </c>
      <c r="L379" s="352" t="s">
        <v>9919</v>
      </c>
      <c r="M379" s="430" t="s">
        <v>9920</v>
      </c>
      <c r="N379" s="352" t="str">
        <f t="shared" si="5"/>
        <v>Benz GLE AMG 63 S 4M Coupe</v>
      </c>
      <c r="O379" s="480">
        <v>6</v>
      </c>
      <c r="P379" s="480" t="s">
        <v>9312</v>
      </c>
      <c r="Q379" s="352">
        <v>0</v>
      </c>
      <c r="R379" s="352" t="s">
        <v>9920</v>
      </c>
      <c r="S379" s="480">
        <v>12</v>
      </c>
      <c r="T379" s="352">
        <v>0</v>
      </c>
      <c r="U379" s="479">
        <v>20</v>
      </c>
    </row>
    <row r="380" spans="1:21">
      <c r="A380" s="428" t="s">
        <v>9129</v>
      </c>
      <c r="B380" s="428" t="s">
        <v>10780</v>
      </c>
      <c r="C380" s="352" t="s">
        <v>9230</v>
      </c>
      <c r="D380" s="352">
        <v>1</v>
      </c>
      <c r="E380" s="352" t="s">
        <v>9231</v>
      </c>
      <c r="F380" s="352">
        <v>20159</v>
      </c>
      <c r="G380" s="352" t="s">
        <v>9279</v>
      </c>
      <c r="H380" s="352" t="s">
        <v>9750</v>
      </c>
      <c r="I380" s="352" t="s">
        <v>9751</v>
      </c>
      <c r="J380" s="352" t="s">
        <v>9917</v>
      </c>
      <c r="K380" s="352" t="s">
        <v>9918</v>
      </c>
      <c r="L380" s="352" t="s">
        <v>9921</v>
      </c>
      <c r="M380" s="430" t="s">
        <v>9922</v>
      </c>
      <c r="N380" s="352" t="str">
        <f t="shared" si="5"/>
        <v>Benz GLE 450 4Matic</v>
      </c>
      <c r="O380" s="480">
        <v>1</v>
      </c>
      <c r="P380" s="480" t="s">
        <v>9341</v>
      </c>
      <c r="Q380" s="352">
        <v>0</v>
      </c>
      <c r="R380" s="352" t="s">
        <v>9922</v>
      </c>
      <c r="S380" s="480">
        <v>4</v>
      </c>
      <c r="T380" s="352">
        <v>0</v>
      </c>
      <c r="U380" s="479">
        <v>12</v>
      </c>
    </row>
    <row r="381" spans="1:21">
      <c r="A381" s="428" t="s">
        <v>9132</v>
      </c>
      <c r="B381" s="428" t="s">
        <v>10780</v>
      </c>
      <c r="C381" s="352" t="s">
        <v>9230</v>
      </c>
      <c r="D381" s="352">
        <v>1</v>
      </c>
      <c r="E381" s="352" t="s">
        <v>9231</v>
      </c>
      <c r="F381" s="352">
        <v>20158</v>
      </c>
      <c r="G381" s="352" t="s">
        <v>9255</v>
      </c>
      <c r="H381" s="352" t="s">
        <v>9750</v>
      </c>
      <c r="I381" s="352" t="s">
        <v>9751</v>
      </c>
      <c r="J381" s="352" t="s">
        <v>9917</v>
      </c>
      <c r="K381" s="352" t="s">
        <v>9918</v>
      </c>
      <c r="L381" s="352" t="s">
        <v>9923</v>
      </c>
      <c r="M381" s="430" t="s">
        <v>9924</v>
      </c>
      <c r="N381" s="352" t="str">
        <f t="shared" si="5"/>
        <v>Benz GLE 300d 4M</v>
      </c>
      <c r="O381" s="480">
        <v>1</v>
      </c>
      <c r="P381" s="480" t="s">
        <v>9341</v>
      </c>
      <c r="Q381" s="352">
        <v>0</v>
      </c>
      <c r="R381" s="352" t="s">
        <v>9924</v>
      </c>
      <c r="S381" s="480">
        <v>4</v>
      </c>
      <c r="T381" s="352">
        <v>0</v>
      </c>
      <c r="U381" s="479">
        <v>12</v>
      </c>
    </row>
    <row r="382" spans="1:21">
      <c r="A382" s="428" t="s">
        <v>9128</v>
      </c>
      <c r="B382" s="428" t="s">
        <v>10780</v>
      </c>
      <c r="C382" s="352" t="s">
        <v>9230</v>
      </c>
      <c r="D382" s="352">
        <v>1</v>
      </c>
      <c r="E382" s="352" t="s">
        <v>9231</v>
      </c>
      <c r="F382" s="352">
        <v>20159</v>
      </c>
      <c r="G382" s="352" t="s">
        <v>9279</v>
      </c>
      <c r="H382" s="352" t="s">
        <v>9750</v>
      </c>
      <c r="I382" s="352" t="s">
        <v>9751</v>
      </c>
      <c r="J382" s="352" t="s">
        <v>9917</v>
      </c>
      <c r="K382" s="352" t="s">
        <v>9918</v>
      </c>
      <c r="L382" s="352" t="s">
        <v>9925</v>
      </c>
      <c r="M382" s="430" t="s">
        <v>9926</v>
      </c>
      <c r="N382" s="352" t="str">
        <f t="shared" si="5"/>
        <v>Benz GLE 400d 4M Coupe</v>
      </c>
      <c r="O382" s="480">
        <v>1</v>
      </c>
      <c r="P382" s="480" t="s">
        <v>9341</v>
      </c>
      <c r="Q382" s="352">
        <v>0</v>
      </c>
      <c r="R382" s="352" t="s">
        <v>9926</v>
      </c>
      <c r="S382" s="480">
        <v>4</v>
      </c>
      <c r="T382" s="352">
        <v>0</v>
      </c>
      <c r="U382" s="479">
        <v>12</v>
      </c>
    </row>
    <row r="383" spans="1:21" customFormat="1">
      <c r="A383" s="428"/>
      <c r="B383" s="428" t="s">
        <v>10780</v>
      </c>
      <c r="C383" t="s">
        <v>9230</v>
      </c>
      <c r="D383">
        <v>1</v>
      </c>
      <c r="E383" t="s">
        <v>9231</v>
      </c>
      <c r="F383">
        <v>20159</v>
      </c>
      <c r="G383" t="s">
        <v>9279</v>
      </c>
      <c r="H383" t="s">
        <v>9750</v>
      </c>
      <c r="I383" t="s">
        <v>9751</v>
      </c>
      <c r="J383" t="s">
        <v>9917</v>
      </c>
      <c r="K383" t="s">
        <v>9918</v>
      </c>
      <c r="L383" t="s">
        <v>9927</v>
      </c>
      <c r="M383" s="427" t="s">
        <v>9928</v>
      </c>
      <c r="N383" t="str">
        <f t="shared" si="5"/>
        <v>Benz GLE 53 AMG Coupe</v>
      </c>
      <c r="O383" s="480">
        <v>5</v>
      </c>
      <c r="P383" s="480" t="s">
        <v>9254</v>
      </c>
      <c r="Q383">
        <v>0</v>
      </c>
      <c r="R383" t="s">
        <v>9928</v>
      </c>
      <c r="S383" s="480">
        <v>11</v>
      </c>
      <c r="T383">
        <v>0</v>
      </c>
      <c r="U383" s="479">
        <v>19</v>
      </c>
    </row>
    <row r="384" spans="1:21" customFormat="1">
      <c r="A384" s="428"/>
      <c r="B384" s="428" t="s">
        <v>10780</v>
      </c>
      <c r="C384" t="s">
        <v>9230</v>
      </c>
      <c r="D384">
        <v>1</v>
      </c>
      <c r="E384" t="s">
        <v>9231</v>
      </c>
      <c r="F384">
        <v>20159</v>
      </c>
      <c r="G384" t="s">
        <v>9279</v>
      </c>
      <c r="H384" t="s">
        <v>9750</v>
      </c>
      <c r="I384" t="s">
        <v>9751</v>
      </c>
      <c r="J384" t="s">
        <v>9917</v>
      </c>
      <c r="K384" t="s">
        <v>9918</v>
      </c>
      <c r="L384" t="s">
        <v>9929</v>
      </c>
      <c r="M384" s="427" t="s">
        <v>9930</v>
      </c>
      <c r="N384" t="str">
        <f t="shared" si="5"/>
        <v>Benz GLE 53 4M+ AMG</v>
      </c>
      <c r="O384" s="480">
        <v>5</v>
      </c>
      <c r="P384" s="480" t="s">
        <v>9254</v>
      </c>
      <c r="Q384">
        <v>0</v>
      </c>
      <c r="R384" t="s">
        <v>9930</v>
      </c>
      <c r="S384" s="480">
        <v>11</v>
      </c>
      <c r="T384">
        <v>0</v>
      </c>
      <c r="U384" s="479">
        <v>19</v>
      </c>
    </row>
    <row r="385" spans="1:21">
      <c r="A385" s="428" t="s">
        <v>9130</v>
      </c>
      <c r="B385" s="428" t="s">
        <v>10780</v>
      </c>
      <c r="C385" s="352" t="s">
        <v>9230</v>
      </c>
      <c r="D385" s="352">
        <v>1</v>
      </c>
      <c r="E385" s="352" t="s">
        <v>9231</v>
      </c>
      <c r="F385" s="352">
        <v>20261</v>
      </c>
      <c r="G385" s="352" t="s">
        <v>9325</v>
      </c>
      <c r="H385" s="352" t="s">
        <v>9750</v>
      </c>
      <c r="I385" s="352" t="s">
        <v>9751</v>
      </c>
      <c r="J385" s="352" t="s">
        <v>9917</v>
      </c>
      <c r="K385" s="352" t="s">
        <v>9918</v>
      </c>
      <c r="L385" s="352" t="s">
        <v>9931</v>
      </c>
      <c r="M385" s="430" t="s">
        <v>9932</v>
      </c>
      <c r="N385" s="352" t="str">
        <f t="shared" si="5"/>
        <v>Benz GLE 350e 4M Coupe</v>
      </c>
      <c r="O385" s="480">
        <v>1</v>
      </c>
      <c r="P385" s="480" t="s">
        <v>9341</v>
      </c>
      <c r="Q385" s="352">
        <v>0</v>
      </c>
      <c r="R385" s="352" t="s">
        <v>9932</v>
      </c>
      <c r="S385" s="480">
        <v>4</v>
      </c>
      <c r="T385" s="352">
        <v>0</v>
      </c>
      <c r="U385" s="479">
        <v>12</v>
      </c>
    </row>
    <row r="386" spans="1:21">
      <c r="A386" s="428" t="s">
        <v>9131</v>
      </c>
      <c r="B386" s="428" t="s">
        <v>10780</v>
      </c>
      <c r="C386" s="352" t="s">
        <v>9230</v>
      </c>
      <c r="D386" s="352">
        <v>1</v>
      </c>
      <c r="E386" s="352" t="s">
        <v>9231</v>
      </c>
      <c r="F386" s="352">
        <v>20261</v>
      </c>
      <c r="G386" s="352" t="s">
        <v>9325</v>
      </c>
      <c r="H386" s="352" t="s">
        <v>9750</v>
      </c>
      <c r="I386" s="352" t="s">
        <v>9751</v>
      </c>
      <c r="J386" s="352" t="s">
        <v>9917</v>
      </c>
      <c r="K386" s="352" t="s">
        <v>9918</v>
      </c>
      <c r="L386" s="352" t="s">
        <v>9933</v>
      </c>
      <c r="M386" s="430" t="s">
        <v>9934</v>
      </c>
      <c r="N386" s="352" t="str">
        <f t="shared" si="5"/>
        <v>Benz GLE 350e 4M</v>
      </c>
      <c r="O386" s="480">
        <v>1</v>
      </c>
      <c r="P386" s="480" t="s">
        <v>9341</v>
      </c>
      <c r="Q386" s="352">
        <v>0</v>
      </c>
      <c r="R386" s="352" t="s">
        <v>9934</v>
      </c>
      <c r="S386" s="480">
        <v>4</v>
      </c>
      <c r="T386" s="352">
        <v>0</v>
      </c>
      <c r="U386" s="479">
        <v>12</v>
      </c>
    </row>
    <row r="387" spans="1:21">
      <c r="A387" s="428" t="s">
        <v>11044</v>
      </c>
      <c r="B387" s="428" t="s">
        <v>10780</v>
      </c>
      <c r="C387" s="352" t="s">
        <v>9230</v>
      </c>
      <c r="D387" s="352">
        <v>1</v>
      </c>
      <c r="E387" s="352" t="s">
        <v>9231</v>
      </c>
      <c r="F387" s="352">
        <v>20261</v>
      </c>
      <c r="G387" s="352" t="s">
        <v>9325</v>
      </c>
      <c r="H387" s="352" t="s">
        <v>9750</v>
      </c>
      <c r="I387" s="352" t="s">
        <v>9751</v>
      </c>
      <c r="J387" s="352" t="s">
        <v>9917</v>
      </c>
      <c r="K387" s="352" t="s">
        <v>9918</v>
      </c>
      <c r="L387" s="352" t="s">
        <v>11042</v>
      </c>
      <c r="M387" s="430" t="s">
        <v>11043</v>
      </c>
      <c r="N387" s="352" t="str">
        <f t="shared" si="5"/>
        <v>Benz GLE 400e 4MATIC Coupe</v>
      </c>
      <c r="O387" s="480">
        <v>1</v>
      </c>
      <c r="P387" s="480" t="s">
        <v>9341</v>
      </c>
      <c r="S387" s="480">
        <v>4</v>
      </c>
      <c r="T387" s="352">
        <v>0</v>
      </c>
      <c r="U387" s="479">
        <v>12</v>
      </c>
    </row>
    <row r="388" spans="1:21">
      <c r="A388" s="428" t="s">
        <v>9126</v>
      </c>
      <c r="B388" s="428" t="s">
        <v>10780</v>
      </c>
      <c r="C388" s="352" t="s">
        <v>9230</v>
      </c>
      <c r="D388" s="352">
        <v>1</v>
      </c>
      <c r="E388" s="352" t="s">
        <v>9231</v>
      </c>
      <c r="F388" s="352">
        <v>20159</v>
      </c>
      <c r="G388" s="352" t="s">
        <v>9279</v>
      </c>
      <c r="H388" s="352" t="s">
        <v>9750</v>
      </c>
      <c r="I388" s="352" t="s">
        <v>9751</v>
      </c>
      <c r="J388" s="352" t="s">
        <v>9917</v>
      </c>
      <c r="K388" s="352" t="s">
        <v>9918</v>
      </c>
      <c r="L388" s="352" t="s">
        <v>9935</v>
      </c>
      <c r="M388" s="430" t="s">
        <v>9936</v>
      </c>
      <c r="N388" s="352" t="str">
        <f t="shared" si="5"/>
        <v>Benz GLE 53 AMG 4M Coupe</v>
      </c>
      <c r="O388" s="480">
        <v>5</v>
      </c>
      <c r="P388" s="480" t="s">
        <v>9254</v>
      </c>
      <c r="Q388" s="352">
        <v>0</v>
      </c>
      <c r="R388" s="352" t="s">
        <v>9936</v>
      </c>
      <c r="S388" s="480">
        <v>11</v>
      </c>
      <c r="T388" s="352">
        <v>0</v>
      </c>
      <c r="U388" s="479">
        <v>19</v>
      </c>
    </row>
    <row r="389" spans="1:21">
      <c r="A389" s="428" t="s">
        <v>9127</v>
      </c>
      <c r="B389" s="428" t="s">
        <v>10780</v>
      </c>
      <c r="C389" s="352" t="s">
        <v>9230</v>
      </c>
      <c r="D389" s="352">
        <v>1</v>
      </c>
      <c r="E389" s="352" t="s">
        <v>9231</v>
      </c>
      <c r="F389" s="352">
        <v>20159</v>
      </c>
      <c r="G389" s="352" t="s">
        <v>9279</v>
      </c>
      <c r="H389" s="352" t="s">
        <v>9750</v>
      </c>
      <c r="I389" s="352" t="s">
        <v>9751</v>
      </c>
      <c r="J389" s="352" t="s">
        <v>9917</v>
      </c>
      <c r="K389" s="352" t="s">
        <v>9918</v>
      </c>
      <c r="L389" s="352" t="s">
        <v>9937</v>
      </c>
      <c r="M389" s="430" t="s">
        <v>9938</v>
      </c>
      <c r="N389" s="352" t="str">
        <f t="shared" si="5"/>
        <v>Benz GLE 53 4M AMG</v>
      </c>
      <c r="O389" s="480">
        <v>5</v>
      </c>
      <c r="P389" s="480" t="s">
        <v>9254</v>
      </c>
      <c r="Q389" s="352">
        <v>0</v>
      </c>
      <c r="R389" s="352" t="s">
        <v>9938</v>
      </c>
      <c r="S389" s="480">
        <v>11</v>
      </c>
      <c r="T389" s="352">
        <v>0</v>
      </c>
      <c r="U389" s="479">
        <v>19</v>
      </c>
    </row>
    <row r="390" spans="1:21">
      <c r="A390" s="428" t="s">
        <v>10764</v>
      </c>
      <c r="B390" s="428" t="s">
        <v>10780</v>
      </c>
      <c r="C390" s="352" t="s">
        <v>9230</v>
      </c>
      <c r="D390" s="352">
        <v>1</v>
      </c>
      <c r="E390" s="352" t="s">
        <v>9231</v>
      </c>
      <c r="F390" s="352">
        <v>20261</v>
      </c>
      <c r="G390" s="352" t="s">
        <v>9325</v>
      </c>
      <c r="H390" s="352" t="s">
        <v>9750</v>
      </c>
      <c r="I390" s="352" t="s">
        <v>9751</v>
      </c>
      <c r="J390" s="352" t="s">
        <v>9917</v>
      </c>
      <c r="K390" s="352" t="s">
        <v>9918</v>
      </c>
      <c r="L390" s="352" t="s">
        <v>9939</v>
      </c>
      <c r="M390" s="430" t="s">
        <v>9940</v>
      </c>
      <c r="N390" s="352" t="str">
        <f t="shared" si="5"/>
        <v>Benz GLE 450d 4M Coupe</v>
      </c>
      <c r="O390" s="480">
        <v>1</v>
      </c>
      <c r="P390" s="480" t="s">
        <v>9341</v>
      </c>
      <c r="Q390" s="352">
        <v>0</v>
      </c>
      <c r="R390" s="352" t="s">
        <v>9940</v>
      </c>
      <c r="S390" s="480">
        <v>4</v>
      </c>
      <c r="T390" s="352">
        <v>0</v>
      </c>
      <c r="U390" s="479">
        <v>12</v>
      </c>
    </row>
    <row r="391" spans="1:21">
      <c r="A391" s="428" t="s">
        <v>9124</v>
      </c>
      <c r="B391" s="428" t="s">
        <v>10780</v>
      </c>
      <c r="C391" s="352" t="s">
        <v>9230</v>
      </c>
      <c r="D391" s="352">
        <v>1</v>
      </c>
      <c r="E391" s="352" t="s">
        <v>9231</v>
      </c>
      <c r="F391" s="352">
        <v>20159</v>
      </c>
      <c r="G391" s="352" t="s">
        <v>9279</v>
      </c>
      <c r="H391" s="352" t="s">
        <v>9750</v>
      </c>
      <c r="I391" s="352" t="s">
        <v>9751</v>
      </c>
      <c r="J391" s="352" t="s">
        <v>9941</v>
      </c>
      <c r="K391" s="352" t="s">
        <v>9942</v>
      </c>
      <c r="L391" s="352" t="s">
        <v>9943</v>
      </c>
      <c r="M391" s="430" t="s">
        <v>9944</v>
      </c>
      <c r="N391" s="352" t="str">
        <f t="shared" ref="N391:N456" si="6">I391&amp;" "&amp;K391&amp;" "&amp;M391</f>
        <v>Benz GLS-Class 400d 4M</v>
      </c>
      <c r="O391" s="480">
        <v>3</v>
      </c>
      <c r="P391" s="480" t="s">
        <v>9243</v>
      </c>
      <c r="Q391" s="352">
        <v>0</v>
      </c>
      <c r="R391" s="352" t="s">
        <v>9944</v>
      </c>
      <c r="S391" s="480">
        <v>7</v>
      </c>
      <c r="T391" s="352">
        <v>0</v>
      </c>
      <c r="U391" s="479">
        <v>15</v>
      </c>
    </row>
    <row r="392" spans="1:21" s="438" customFormat="1">
      <c r="A392" s="481" t="s">
        <v>11052</v>
      </c>
      <c r="B392" s="481" t="s">
        <v>10779</v>
      </c>
      <c r="C392" s="438" t="s">
        <v>9230</v>
      </c>
      <c r="D392" s="438">
        <v>1</v>
      </c>
      <c r="E392" s="438" t="s">
        <v>9231</v>
      </c>
      <c r="F392" s="438">
        <v>20159</v>
      </c>
      <c r="G392" s="438" t="s">
        <v>9279</v>
      </c>
      <c r="H392" s="438" t="s">
        <v>9750</v>
      </c>
      <c r="I392" s="438" t="s">
        <v>9751</v>
      </c>
      <c r="J392" s="438" t="s">
        <v>9941</v>
      </c>
      <c r="K392" s="438" t="s">
        <v>9942</v>
      </c>
      <c r="L392" s="438" t="s">
        <v>11053</v>
      </c>
      <c r="M392" s="510" t="s">
        <v>11054</v>
      </c>
      <c r="N392" s="352" t="str">
        <f t="shared" si="6"/>
        <v>Benz GLS-Class 450d 4Matic</v>
      </c>
      <c r="O392" s="482">
        <v>4</v>
      </c>
      <c r="P392" s="482" t="s">
        <v>11055</v>
      </c>
      <c r="S392" s="480">
        <v>7</v>
      </c>
      <c r="T392" s="352">
        <v>0</v>
      </c>
      <c r="U392" s="479">
        <v>15</v>
      </c>
    </row>
    <row r="393" spans="1:21">
      <c r="A393" s="428" t="s">
        <v>9123</v>
      </c>
      <c r="B393" s="428" t="s">
        <v>10780</v>
      </c>
      <c r="C393" s="352" t="s">
        <v>9230</v>
      </c>
      <c r="D393" s="352">
        <v>1</v>
      </c>
      <c r="E393" s="352" t="s">
        <v>9231</v>
      </c>
      <c r="F393" s="352">
        <v>20159</v>
      </c>
      <c r="G393" s="352" t="s">
        <v>9279</v>
      </c>
      <c r="H393" s="352" t="s">
        <v>9750</v>
      </c>
      <c r="I393" s="352" t="s">
        <v>9751</v>
      </c>
      <c r="J393" s="352" t="s">
        <v>9941</v>
      </c>
      <c r="K393" s="352" t="s">
        <v>9942</v>
      </c>
      <c r="L393" s="352" t="s">
        <v>9945</v>
      </c>
      <c r="M393" s="430">
        <v>580</v>
      </c>
      <c r="N393" s="352" t="str">
        <f t="shared" si="6"/>
        <v>Benz GLS-Class 580</v>
      </c>
      <c r="O393" s="480">
        <v>5</v>
      </c>
      <c r="P393" s="480" t="s">
        <v>9254</v>
      </c>
      <c r="Q393" s="352">
        <v>0</v>
      </c>
      <c r="R393" s="352">
        <v>580</v>
      </c>
      <c r="S393" s="480">
        <v>7</v>
      </c>
      <c r="T393" s="352">
        <v>0</v>
      </c>
      <c r="U393" s="479">
        <v>15</v>
      </c>
    </row>
    <row r="394" spans="1:21">
      <c r="A394" s="428" t="s">
        <v>9122</v>
      </c>
      <c r="B394" s="428" t="s">
        <v>10780</v>
      </c>
      <c r="C394" s="352" t="s">
        <v>9230</v>
      </c>
      <c r="D394" s="352">
        <v>1</v>
      </c>
      <c r="E394" s="352" t="s">
        <v>9231</v>
      </c>
      <c r="F394" s="352">
        <v>20159</v>
      </c>
      <c r="G394" s="352" t="s">
        <v>9279</v>
      </c>
      <c r="H394" s="352" t="s">
        <v>9750</v>
      </c>
      <c r="I394" s="352" t="s">
        <v>9751</v>
      </c>
      <c r="J394" s="352" t="s">
        <v>9941</v>
      </c>
      <c r="K394" s="352" t="s">
        <v>9942</v>
      </c>
      <c r="L394" s="352" t="s">
        <v>9946</v>
      </c>
      <c r="M394" s="430" t="s">
        <v>9947</v>
      </c>
      <c r="N394" s="352" t="str">
        <f t="shared" si="6"/>
        <v>Benz GLS-Class Maybach 600</v>
      </c>
      <c r="O394" s="480">
        <v>6</v>
      </c>
      <c r="P394" s="480" t="s">
        <v>9312</v>
      </c>
      <c r="Q394" s="352">
        <v>0</v>
      </c>
      <c r="R394" s="352" t="s">
        <v>9947</v>
      </c>
      <c r="S394" s="480">
        <v>11</v>
      </c>
      <c r="T394" s="352">
        <v>0</v>
      </c>
      <c r="U394" s="479">
        <v>19</v>
      </c>
    </row>
    <row r="395" spans="1:21" customFormat="1">
      <c r="A395" s="428"/>
      <c r="B395" s="428" t="s">
        <v>10780</v>
      </c>
      <c r="C395" t="s">
        <v>9230</v>
      </c>
      <c r="D395">
        <v>1</v>
      </c>
      <c r="E395" t="s">
        <v>9231</v>
      </c>
      <c r="F395">
        <v>20159</v>
      </c>
      <c r="G395" t="s">
        <v>9279</v>
      </c>
      <c r="H395" t="s">
        <v>9750</v>
      </c>
      <c r="I395" t="s">
        <v>9751</v>
      </c>
      <c r="J395" t="s">
        <v>9941</v>
      </c>
      <c r="K395" t="s">
        <v>9942</v>
      </c>
      <c r="L395" t="s">
        <v>9948</v>
      </c>
      <c r="M395" s="427" t="s">
        <v>9949</v>
      </c>
      <c r="N395" t="str">
        <f t="shared" si="6"/>
        <v>Benz GLS-Class GLS 600 4M</v>
      </c>
      <c r="O395" s="480">
        <v>5</v>
      </c>
      <c r="P395" s="480" t="s">
        <v>9254</v>
      </c>
      <c r="Q395">
        <v>0</v>
      </c>
      <c r="R395" t="s">
        <v>9949</v>
      </c>
      <c r="S395" s="480">
        <v>11</v>
      </c>
      <c r="T395">
        <v>0</v>
      </c>
      <c r="U395" s="479">
        <v>19</v>
      </c>
    </row>
    <row r="396" spans="1:21" customFormat="1">
      <c r="A396" s="428"/>
      <c r="B396" s="428" t="s">
        <v>10780</v>
      </c>
      <c r="C396" t="s">
        <v>9230</v>
      </c>
      <c r="D396">
        <v>1</v>
      </c>
      <c r="E396" t="s">
        <v>9231</v>
      </c>
      <c r="F396">
        <v>20159</v>
      </c>
      <c r="G396" t="s">
        <v>9279</v>
      </c>
      <c r="H396" t="s">
        <v>9750</v>
      </c>
      <c r="I396" t="s">
        <v>9751</v>
      </c>
      <c r="J396" t="s">
        <v>9941</v>
      </c>
      <c r="K396" t="s">
        <v>9942</v>
      </c>
      <c r="L396" t="s">
        <v>9950</v>
      </c>
      <c r="M396" s="427" t="s">
        <v>9873</v>
      </c>
      <c r="N396" t="str">
        <f t="shared" si="6"/>
        <v>Benz GLS-Class 580 4M</v>
      </c>
      <c r="O396" s="480">
        <v>5</v>
      </c>
      <c r="P396" s="480" t="s">
        <v>9254</v>
      </c>
      <c r="Q396">
        <v>0</v>
      </c>
      <c r="R396" t="s">
        <v>9873</v>
      </c>
      <c r="S396" s="480">
        <v>7</v>
      </c>
      <c r="T396">
        <v>0</v>
      </c>
      <c r="U396" s="479">
        <v>15</v>
      </c>
    </row>
    <row r="397" spans="1:21">
      <c r="A397" s="352" t="s">
        <v>10750</v>
      </c>
      <c r="B397" s="428" t="s">
        <v>10780</v>
      </c>
      <c r="C397" s="352" t="s">
        <v>9230</v>
      </c>
      <c r="D397" s="352">
        <v>1</v>
      </c>
      <c r="E397" s="352" t="s">
        <v>9231</v>
      </c>
      <c r="F397" s="352">
        <v>20158</v>
      </c>
      <c r="G397" s="352" t="s">
        <v>9255</v>
      </c>
      <c r="H397" s="352" t="s">
        <v>9750</v>
      </c>
      <c r="I397" s="352" t="s">
        <v>9751</v>
      </c>
      <c r="J397" s="352" t="s">
        <v>9951</v>
      </c>
      <c r="K397" s="352" t="s">
        <v>9952</v>
      </c>
      <c r="L397" s="352" t="s">
        <v>9953</v>
      </c>
      <c r="M397" s="430" t="s">
        <v>9954</v>
      </c>
      <c r="N397" s="352" t="str">
        <f t="shared" si="6"/>
        <v>Benz GLB-Class 250 4M</v>
      </c>
      <c r="O397" s="480">
        <v>2</v>
      </c>
      <c r="P397" s="480" t="s">
        <v>9330</v>
      </c>
      <c r="Q397" s="352">
        <v>0</v>
      </c>
      <c r="R397" s="352" t="s">
        <v>9954</v>
      </c>
      <c r="S397" s="480">
        <v>5</v>
      </c>
      <c r="T397" s="352">
        <v>0</v>
      </c>
      <c r="U397" s="479">
        <v>13</v>
      </c>
    </row>
    <row r="398" spans="1:21">
      <c r="A398" s="352" t="s">
        <v>10751</v>
      </c>
      <c r="B398" s="428" t="s">
        <v>10779</v>
      </c>
      <c r="C398" s="352" t="s">
        <v>9230</v>
      </c>
      <c r="D398" s="352">
        <v>1</v>
      </c>
      <c r="E398" s="352" t="s">
        <v>9231</v>
      </c>
      <c r="F398" s="352">
        <v>20158</v>
      </c>
      <c r="G398" s="352" t="s">
        <v>9255</v>
      </c>
      <c r="H398" s="352" t="s">
        <v>9750</v>
      </c>
      <c r="I398" s="352" t="s">
        <v>9751</v>
      </c>
      <c r="J398" s="352" t="s">
        <v>9951</v>
      </c>
      <c r="K398" s="352" t="s">
        <v>9952</v>
      </c>
      <c r="L398" s="352" t="s">
        <v>9953</v>
      </c>
      <c r="M398" s="352" t="s">
        <v>9954</v>
      </c>
      <c r="N398" s="352" t="str">
        <f t="shared" si="6"/>
        <v>Benz GLB-Class 250 4M</v>
      </c>
      <c r="O398" s="480">
        <v>2</v>
      </c>
      <c r="P398" s="480" t="s">
        <v>9330</v>
      </c>
      <c r="Q398" s="352">
        <v>0</v>
      </c>
      <c r="R398" s="352" t="s">
        <v>9954</v>
      </c>
      <c r="S398" s="480">
        <v>5</v>
      </c>
      <c r="T398" s="352">
        <v>0</v>
      </c>
      <c r="U398" s="479">
        <v>13</v>
      </c>
    </row>
    <row r="399" spans="1:21">
      <c r="A399" s="428" t="s">
        <v>10749</v>
      </c>
      <c r="B399" s="428" t="s">
        <v>10780</v>
      </c>
      <c r="C399" s="352" t="s">
        <v>9230</v>
      </c>
      <c r="D399" s="352">
        <v>1</v>
      </c>
      <c r="E399" s="352" t="s">
        <v>9231</v>
      </c>
      <c r="F399" s="352">
        <v>20158</v>
      </c>
      <c r="G399" s="352" t="s">
        <v>9255</v>
      </c>
      <c r="H399" s="352" t="s">
        <v>9750</v>
      </c>
      <c r="I399" s="352" t="s">
        <v>9751</v>
      </c>
      <c r="J399" s="352" t="s">
        <v>9951</v>
      </c>
      <c r="K399" s="352" t="s">
        <v>9952</v>
      </c>
      <c r="L399" s="352" t="s">
        <v>9955</v>
      </c>
      <c r="M399" s="430" t="s">
        <v>9956</v>
      </c>
      <c r="N399" s="352" t="str">
        <f t="shared" si="6"/>
        <v>Benz GLB-Class 200d</v>
      </c>
      <c r="O399" s="480">
        <v>2</v>
      </c>
      <c r="P399" s="480" t="s">
        <v>9330</v>
      </c>
      <c r="Q399" s="352">
        <v>0</v>
      </c>
      <c r="R399" s="352" t="s">
        <v>9956</v>
      </c>
      <c r="S399" s="480">
        <v>5</v>
      </c>
      <c r="T399" s="352">
        <v>0</v>
      </c>
      <c r="U399" s="479">
        <v>13</v>
      </c>
    </row>
    <row r="400" spans="1:21">
      <c r="A400" s="352" t="s">
        <v>10752</v>
      </c>
      <c r="B400" s="428" t="s">
        <v>10780</v>
      </c>
      <c r="C400" s="352" t="s">
        <v>9230</v>
      </c>
      <c r="D400" s="352">
        <v>1</v>
      </c>
      <c r="E400" s="352" t="s">
        <v>9231</v>
      </c>
      <c r="F400" s="352">
        <v>20159</v>
      </c>
      <c r="G400" s="352" t="s">
        <v>9279</v>
      </c>
      <c r="H400" s="352" t="s">
        <v>9750</v>
      </c>
      <c r="I400" s="352" t="s">
        <v>9751</v>
      </c>
      <c r="J400" s="352" t="s">
        <v>9951</v>
      </c>
      <c r="K400" s="352" t="s">
        <v>9952</v>
      </c>
      <c r="L400" s="352" t="s">
        <v>9957</v>
      </c>
      <c r="M400" s="430" t="s">
        <v>9958</v>
      </c>
      <c r="N400" s="352" t="str">
        <f t="shared" si="6"/>
        <v>Benz GLB-Class 35 4M AMG</v>
      </c>
      <c r="O400" s="480">
        <v>6</v>
      </c>
      <c r="P400" s="480" t="s">
        <v>9312</v>
      </c>
      <c r="Q400" s="352">
        <v>0</v>
      </c>
      <c r="R400" s="352" t="s">
        <v>9958</v>
      </c>
      <c r="S400" s="480">
        <v>11</v>
      </c>
      <c r="T400" s="352">
        <v>0</v>
      </c>
      <c r="U400" s="479">
        <v>19</v>
      </c>
    </row>
    <row r="401" spans="1:21">
      <c r="A401" s="428" t="s">
        <v>9144</v>
      </c>
      <c r="B401" s="428" t="s">
        <v>10780</v>
      </c>
      <c r="C401" s="352" t="s">
        <v>9230</v>
      </c>
      <c r="D401" s="352">
        <v>1</v>
      </c>
      <c r="E401" s="352" t="s">
        <v>9231</v>
      </c>
      <c r="F401" s="352">
        <v>20159</v>
      </c>
      <c r="G401" s="352" t="s">
        <v>9279</v>
      </c>
      <c r="H401" s="352" t="s">
        <v>9750</v>
      </c>
      <c r="I401" s="352" t="s">
        <v>9751</v>
      </c>
      <c r="J401" s="352" t="s">
        <v>9959</v>
      </c>
      <c r="K401" s="352" t="s">
        <v>9960</v>
      </c>
      <c r="L401" s="352" t="s">
        <v>9961</v>
      </c>
      <c r="M401" s="430" t="s">
        <v>9962</v>
      </c>
      <c r="N401" s="352" t="str">
        <f t="shared" si="6"/>
        <v>Benz S580 The Maybach S580</v>
      </c>
      <c r="O401" s="480">
        <v>6</v>
      </c>
      <c r="P401" s="480" t="s">
        <v>9312</v>
      </c>
      <c r="Q401" s="352">
        <v>0</v>
      </c>
      <c r="R401" s="352" t="s">
        <v>9962</v>
      </c>
      <c r="S401" s="480">
        <v>11</v>
      </c>
      <c r="T401" s="352">
        <v>0</v>
      </c>
      <c r="U401" s="479">
        <v>19</v>
      </c>
    </row>
    <row r="402" spans="1:21" customFormat="1">
      <c r="A402" s="428"/>
      <c r="B402" s="428" t="s">
        <v>10780</v>
      </c>
      <c r="C402" t="s">
        <v>9230</v>
      </c>
      <c r="D402">
        <v>1</v>
      </c>
      <c r="E402" t="s">
        <v>9231</v>
      </c>
      <c r="F402">
        <v>20159</v>
      </c>
      <c r="G402" t="s">
        <v>9279</v>
      </c>
      <c r="H402" t="s">
        <v>9750</v>
      </c>
      <c r="I402" t="s">
        <v>9751</v>
      </c>
      <c r="J402" t="s">
        <v>9963</v>
      </c>
      <c r="K402" t="s">
        <v>9964</v>
      </c>
      <c r="L402" t="s">
        <v>9965</v>
      </c>
      <c r="M402" s="427" t="s">
        <v>9966</v>
      </c>
      <c r="N402" t="str">
        <f t="shared" si="6"/>
        <v>Benz S-Class S400 4MATIC</v>
      </c>
      <c r="O402" s="480">
        <v>3</v>
      </c>
      <c r="P402" s="480" t="s">
        <v>9243</v>
      </c>
      <c r="Q402">
        <v>0</v>
      </c>
      <c r="R402" t="s">
        <v>9966</v>
      </c>
      <c r="S402" s="480">
        <v>5</v>
      </c>
      <c r="T402">
        <v>0</v>
      </c>
      <c r="U402" s="479">
        <v>13</v>
      </c>
    </row>
    <row r="403" spans="1:21" customFormat="1">
      <c r="A403" s="428"/>
      <c r="B403" s="428" t="s">
        <v>10780</v>
      </c>
      <c r="C403" t="s">
        <v>9230</v>
      </c>
      <c r="D403">
        <v>1</v>
      </c>
      <c r="E403" t="s">
        <v>9231</v>
      </c>
      <c r="F403">
        <v>20159</v>
      </c>
      <c r="G403" t="s">
        <v>9279</v>
      </c>
      <c r="H403" t="s">
        <v>9750</v>
      </c>
      <c r="I403" t="s">
        <v>9751</v>
      </c>
      <c r="J403" t="s">
        <v>9963</v>
      </c>
      <c r="K403" t="s">
        <v>9964</v>
      </c>
      <c r="L403" t="s">
        <v>9967</v>
      </c>
      <c r="M403" s="427" t="s">
        <v>9968</v>
      </c>
      <c r="N403" t="str">
        <f t="shared" si="6"/>
        <v>Benz S-Class S500 Long</v>
      </c>
      <c r="O403" s="480">
        <v>5</v>
      </c>
      <c r="P403" s="480" t="s">
        <v>9254</v>
      </c>
      <c r="Q403">
        <v>0</v>
      </c>
      <c r="R403" t="s">
        <v>9968</v>
      </c>
      <c r="S403" s="480">
        <v>7</v>
      </c>
      <c r="T403">
        <v>0</v>
      </c>
      <c r="U403" s="479">
        <v>15</v>
      </c>
    </row>
    <row r="404" spans="1:21">
      <c r="A404" s="428" t="s">
        <v>10762</v>
      </c>
      <c r="B404" s="428" t="s">
        <v>10780</v>
      </c>
      <c r="C404" s="352" t="s">
        <v>9230</v>
      </c>
      <c r="D404" s="352">
        <v>1</v>
      </c>
      <c r="E404" s="352" t="s">
        <v>9231</v>
      </c>
      <c r="F404" s="352">
        <v>20159</v>
      </c>
      <c r="G404" s="352" t="s">
        <v>9279</v>
      </c>
      <c r="H404" s="352" t="s">
        <v>9750</v>
      </c>
      <c r="I404" s="352" t="s">
        <v>9751</v>
      </c>
      <c r="J404" s="352" t="s">
        <v>9963</v>
      </c>
      <c r="K404" s="352" t="s">
        <v>9964</v>
      </c>
      <c r="L404" s="352" t="s">
        <v>9969</v>
      </c>
      <c r="M404" s="430" t="s">
        <v>9970</v>
      </c>
      <c r="N404" s="352" t="str">
        <f t="shared" si="6"/>
        <v>Benz S-Class S500 4MATIC Long</v>
      </c>
      <c r="O404" s="480">
        <v>5</v>
      </c>
      <c r="P404" s="480" t="s">
        <v>9254</v>
      </c>
      <c r="Q404" s="352">
        <v>0</v>
      </c>
      <c r="R404" s="352" t="s">
        <v>9970</v>
      </c>
      <c r="S404" s="480">
        <v>7</v>
      </c>
      <c r="T404" s="352">
        <v>0</v>
      </c>
      <c r="U404" s="479">
        <v>15</v>
      </c>
    </row>
    <row r="405" spans="1:21" customFormat="1">
      <c r="A405" s="428"/>
      <c r="B405" s="428" t="s">
        <v>10780</v>
      </c>
      <c r="C405" t="s">
        <v>9230</v>
      </c>
      <c r="D405">
        <v>1</v>
      </c>
      <c r="E405" t="s">
        <v>9231</v>
      </c>
      <c r="F405">
        <v>20159</v>
      </c>
      <c r="G405" t="s">
        <v>9279</v>
      </c>
      <c r="H405" t="s">
        <v>9750</v>
      </c>
      <c r="I405" t="s">
        <v>9751</v>
      </c>
      <c r="J405" t="s">
        <v>9963</v>
      </c>
      <c r="K405" t="s">
        <v>9964</v>
      </c>
      <c r="L405" t="s">
        <v>9971</v>
      </c>
      <c r="M405" s="427" t="s">
        <v>9972</v>
      </c>
      <c r="N405" t="str">
        <f t="shared" si="6"/>
        <v>Benz S-Class S350 d 4M</v>
      </c>
      <c r="O405" s="480">
        <v>3</v>
      </c>
      <c r="P405" s="480" t="s">
        <v>9243</v>
      </c>
      <c r="Q405">
        <v>0</v>
      </c>
      <c r="R405" t="s">
        <v>9972</v>
      </c>
      <c r="S405" s="480">
        <v>5</v>
      </c>
      <c r="T405">
        <v>0</v>
      </c>
      <c r="U405" s="479">
        <v>13</v>
      </c>
    </row>
    <row r="406" spans="1:21" customFormat="1">
      <c r="A406" s="428"/>
      <c r="B406" s="428" t="s">
        <v>10780</v>
      </c>
      <c r="C406" t="s">
        <v>9230</v>
      </c>
      <c r="D406">
        <v>1</v>
      </c>
      <c r="E406" t="s">
        <v>9231</v>
      </c>
      <c r="F406">
        <v>20159</v>
      </c>
      <c r="G406" t="s">
        <v>9279</v>
      </c>
      <c r="H406" t="s">
        <v>9750</v>
      </c>
      <c r="I406" t="s">
        <v>9751</v>
      </c>
      <c r="J406" t="s">
        <v>9963</v>
      </c>
      <c r="K406" t="s">
        <v>9964</v>
      </c>
      <c r="L406" t="s">
        <v>9973</v>
      </c>
      <c r="M406" s="427" t="s">
        <v>9974</v>
      </c>
      <c r="N406" t="str">
        <f t="shared" si="6"/>
        <v>Benz S-Class S350 d 4MATIC Long</v>
      </c>
      <c r="O406" s="480">
        <v>3</v>
      </c>
      <c r="P406" s="480" t="s">
        <v>9243</v>
      </c>
      <c r="Q406">
        <v>0</v>
      </c>
      <c r="R406" t="s">
        <v>9974</v>
      </c>
      <c r="S406" s="480">
        <v>5</v>
      </c>
      <c r="T406">
        <v>0</v>
      </c>
      <c r="U406" s="479">
        <v>13</v>
      </c>
    </row>
    <row r="407" spans="1:21">
      <c r="A407" s="428" t="s">
        <v>9148</v>
      </c>
      <c r="B407" s="428" t="s">
        <v>10780</v>
      </c>
      <c r="C407" s="352" t="s">
        <v>9230</v>
      </c>
      <c r="D407" s="352">
        <v>1</v>
      </c>
      <c r="E407" s="352" t="s">
        <v>9231</v>
      </c>
      <c r="F407" s="352">
        <v>20159</v>
      </c>
      <c r="G407" s="352" t="s">
        <v>9279</v>
      </c>
      <c r="H407" s="352" t="s">
        <v>9750</v>
      </c>
      <c r="I407" s="352" t="s">
        <v>9751</v>
      </c>
      <c r="J407" s="352" t="s">
        <v>9963</v>
      </c>
      <c r="K407" s="352" t="s">
        <v>9964</v>
      </c>
      <c r="L407" s="352" t="s">
        <v>9975</v>
      </c>
      <c r="M407" s="430" t="s">
        <v>9976</v>
      </c>
      <c r="N407" s="352" t="str">
        <f t="shared" si="6"/>
        <v>Benz S-Class S350d (new)</v>
      </c>
      <c r="O407" s="480">
        <v>3</v>
      </c>
      <c r="P407" s="480" t="s">
        <v>9243</v>
      </c>
      <c r="Q407" s="352">
        <v>0</v>
      </c>
      <c r="R407" s="352" t="s">
        <v>9976</v>
      </c>
      <c r="S407" s="480">
        <v>5</v>
      </c>
      <c r="T407" s="352">
        <v>0</v>
      </c>
      <c r="U407" s="479">
        <v>13</v>
      </c>
    </row>
    <row r="408" spans="1:21" customFormat="1">
      <c r="A408" s="428"/>
      <c r="B408" s="428" t="s">
        <v>10780</v>
      </c>
      <c r="C408" t="s">
        <v>9230</v>
      </c>
      <c r="D408">
        <v>1</v>
      </c>
      <c r="E408" t="s">
        <v>9231</v>
      </c>
      <c r="F408">
        <v>20159</v>
      </c>
      <c r="G408" t="s">
        <v>9279</v>
      </c>
      <c r="H408" t="s">
        <v>9750</v>
      </c>
      <c r="I408" t="s">
        <v>9751</v>
      </c>
      <c r="J408" t="s">
        <v>9963</v>
      </c>
      <c r="K408" t="s">
        <v>9964</v>
      </c>
      <c r="L408" t="s">
        <v>9977</v>
      </c>
      <c r="M408" s="427" t="s">
        <v>9978</v>
      </c>
      <c r="N408" t="str">
        <f t="shared" si="6"/>
        <v>Benz S-Class S400d 4Matic Long</v>
      </c>
      <c r="O408" s="480">
        <v>3</v>
      </c>
      <c r="P408" s="480" t="s">
        <v>9243</v>
      </c>
      <c r="Q408">
        <v>0</v>
      </c>
      <c r="R408" t="s">
        <v>9978</v>
      </c>
      <c r="S408" s="480">
        <v>5</v>
      </c>
      <c r="T408">
        <v>0</v>
      </c>
      <c r="U408" s="479">
        <v>13</v>
      </c>
    </row>
    <row r="409" spans="1:21">
      <c r="A409" s="428" t="s">
        <v>9147</v>
      </c>
      <c r="B409" s="428" t="s">
        <v>10780</v>
      </c>
      <c r="C409" s="352" t="s">
        <v>9230</v>
      </c>
      <c r="D409" s="352">
        <v>1</v>
      </c>
      <c r="E409" s="352" t="s">
        <v>9231</v>
      </c>
      <c r="F409" s="352">
        <v>20159</v>
      </c>
      <c r="G409" s="352" t="s">
        <v>9279</v>
      </c>
      <c r="H409" s="352" t="s">
        <v>9750</v>
      </c>
      <c r="I409" s="352" t="s">
        <v>9751</v>
      </c>
      <c r="J409" s="352" t="s">
        <v>9963</v>
      </c>
      <c r="K409" s="352" t="s">
        <v>9964</v>
      </c>
      <c r="L409" s="352" t="s">
        <v>9979</v>
      </c>
      <c r="M409" s="430" t="s">
        <v>9980</v>
      </c>
      <c r="N409" s="352" t="str">
        <f t="shared" si="6"/>
        <v>Benz S-Class S450 4M Long</v>
      </c>
      <c r="O409" s="480">
        <v>4</v>
      </c>
      <c r="P409" s="480" t="s">
        <v>9259</v>
      </c>
      <c r="Q409" s="352">
        <v>0</v>
      </c>
      <c r="R409" s="352" t="s">
        <v>9980</v>
      </c>
      <c r="S409" s="480">
        <v>5</v>
      </c>
      <c r="T409" s="352">
        <v>0</v>
      </c>
      <c r="U409" s="479">
        <v>13</v>
      </c>
    </row>
    <row r="410" spans="1:21">
      <c r="A410" s="428" t="s">
        <v>9146</v>
      </c>
      <c r="B410" s="428" t="s">
        <v>10780</v>
      </c>
      <c r="C410" s="352" t="s">
        <v>9230</v>
      </c>
      <c r="D410" s="352">
        <v>1</v>
      </c>
      <c r="E410" s="352" t="s">
        <v>9231</v>
      </c>
      <c r="F410" s="352">
        <v>20159</v>
      </c>
      <c r="G410" s="352" t="s">
        <v>9279</v>
      </c>
      <c r="H410" s="352" t="s">
        <v>9750</v>
      </c>
      <c r="I410" s="352" t="s">
        <v>9751</v>
      </c>
      <c r="J410" s="352" t="s">
        <v>9963</v>
      </c>
      <c r="K410" s="352" t="s">
        <v>9964</v>
      </c>
      <c r="L410" s="352" t="s">
        <v>9981</v>
      </c>
      <c r="M410" s="430" t="s">
        <v>9982</v>
      </c>
      <c r="N410" s="352" t="str">
        <f t="shared" si="6"/>
        <v>Benz S-Class S580 4M</v>
      </c>
      <c r="O410" s="480">
        <v>6</v>
      </c>
      <c r="P410" s="480" t="s">
        <v>9312</v>
      </c>
      <c r="Q410" s="352">
        <v>0</v>
      </c>
      <c r="R410" s="352" t="s">
        <v>9982</v>
      </c>
      <c r="S410" s="480">
        <v>7</v>
      </c>
      <c r="T410" s="352">
        <v>0</v>
      </c>
      <c r="U410" s="479">
        <v>15</v>
      </c>
    </row>
    <row r="411" spans="1:21">
      <c r="A411" s="428" t="s">
        <v>10761</v>
      </c>
      <c r="B411" s="428" t="s">
        <v>10780</v>
      </c>
      <c r="C411" s="352" t="s">
        <v>9230</v>
      </c>
      <c r="D411" s="352">
        <v>1</v>
      </c>
      <c r="E411" s="352" t="s">
        <v>9231</v>
      </c>
      <c r="F411" s="352">
        <v>20159</v>
      </c>
      <c r="G411" s="352" t="s">
        <v>9279</v>
      </c>
      <c r="H411" s="352" t="s">
        <v>9750</v>
      </c>
      <c r="I411" s="352" t="s">
        <v>9751</v>
      </c>
      <c r="J411" s="352" t="s">
        <v>9963</v>
      </c>
      <c r="K411" s="352" t="s">
        <v>9964</v>
      </c>
      <c r="L411" s="352" t="s">
        <v>9983</v>
      </c>
      <c r="M411" s="430" t="s">
        <v>9984</v>
      </c>
      <c r="N411" s="352" t="str">
        <f t="shared" si="6"/>
        <v>Benz S-Class S400d 4M</v>
      </c>
      <c r="O411" s="480">
        <v>3</v>
      </c>
      <c r="P411" s="480" t="s">
        <v>9243</v>
      </c>
      <c r="Q411" s="352">
        <v>0</v>
      </c>
      <c r="R411" s="352" t="s">
        <v>9984</v>
      </c>
      <c r="S411" s="480">
        <v>5</v>
      </c>
      <c r="T411" s="352">
        <v>0</v>
      </c>
      <c r="U411" s="479">
        <v>13</v>
      </c>
    </row>
    <row r="412" spans="1:21" s="438" customFormat="1">
      <c r="A412" s="481" t="s">
        <v>11047</v>
      </c>
      <c r="B412" s="481" t="s">
        <v>10780</v>
      </c>
      <c r="C412" s="438" t="s">
        <v>9230</v>
      </c>
      <c r="D412" s="438">
        <v>1</v>
      </c>
      <c r="E412" s="438" t="s">
        <v>9231</v>
      </c>
      <c r="F412" s="438">
        <v>20159</v>
      </c>
      <c r="G412" s="438" t="s">
        <v>9279</v>
      </c>
      <c r="H412" s="438" t="s">
        <v>9750</v>
      </c>
      <c r="I412" s="438" t="s">
        <v>9751</v>
      </c>
      <c r="J412" s="438" t="s">
        <v>9963</v>
      </c>
      <c r="K412" s="438" t="s">
        <v>9964</v>
      </c>
      <c r="L412" s="438" t="s">
        <v>11045</v>
      </c>
      <c r="M412" s="510" t="s">
        <v>11046</v>
      </c>
      <c r="N412" s="438" t="str">
        <f t="shared" si="6"/>
        <v>Benz S-Class S450d 4M</v>
      </c>
      <c r="O412" s="482">
        <v>4</v>
      </c>
      <c r="P412" s="482" t="s">
        <v>9259</v>
      </c>
      <c r="S412" s="482">
        <v>5</v>
      </c>
      <c r="T412" s="438">
        <v>0</v>
      </c>
      <c r="U412" s="482">
        <v>13</v>
      </c>
    </row>
    <row r="413" spans="1:21" customFormat="1">
      <c r="A413" s="428"/>
      <c r="B413" s="428" t="s">
        <v>10780</v>
      </c>
      <c r="C413" t="s">
        <v>9230</v>
      </c>
      <c r="D413">
        <v>1</v>
      </c>
      <c r="E413" t="s">
        <v>9231</v>
      </c>
      <c r="F413">
        <v>20159</v>
      </c>
      <c r="G413" t="s">
        <v>9279</v>
      </c>
      <c r="H413" t="s">
        <v>9750</v>
      </c>
      <c r="I413" t="s">
        <v>9751</v>
      </c>
      <c r="J413" t="s">
        <v>9963</v>
      </c>
      <c r="K413" t="s">
        <v>9964</v>
      </c>
      <c r="L413" t="s">
        <v>9985</v>
      </c>
      <c r="M413" s="427" t="s">
        <v>9986</v>
      </c>
      <c r="N413" t="str">
        <f t="shared" si="6"/>
        <v>Benz S-Class S450 4M</v>
      </c>
      <c r="O413" s="480">
        <v>4</v>
      </c>
      <c r="P413" s="480" t="s">
        <v>9259</v>
      </c>
      <c r="Q413">
        <v>0</v>
      </c>
      <c r="R413" t="s">
        <v>9986</v>
      </c>
      <c r="S413" s="480">
        <v>5</v>
      </c>
      <c r="T413">
        <v>0</v>
      </c>
      <c r="U413" s="479">
        <v>13</v>
      </c>
    </row>
    <row r="414" spans="1:21">
      <c r="A414" s="428" t="s">
        <v>9143</v>
      </c>
      <c r="B414" s="428" t="s">
        <v>10780</v>
      </c>
      <c r="C414" s="352" t="s">
        <v>9230</v>
      </c>
      <c r="D414" s="352">
        <v>1</v>
      </c>
      <c r="E414" s="352" t="s">
        <v>9231</v>
      </c>
      <c r="F414" s="352">
        <v>20159</v>
      </c>
      <c r="G414" s="352" t="s">
        <v>9279</v>
      </c>
      <c r="H414" s="352" t="s">
        <v>9750</v>
      </c>
      <c r="I414" s="352" t="s">
        <v>9751</v>
      </c>
      <c r="J414" s="352" t="s">
        <v>9963</v>
      </c>
      <c r="K414" s="352" t="s">
        <v>9964</v>
      </c>
      <c r="L414" s="352" t="s">
        <v>9987</v>
      </c>
      <c r="M414" s="430" t="s">
        <v>9988</v>
      </c>
      <c r="N414" s="352" t="str">
        <f t="shared" si="6"/>
        <v>Benz S-Class S680 Maybach 4Matic</v>
      </c>
      <c r="O414" s="480">
        <v>6</v>
      </c>
      <c r="P414" s="480" t="s">
        <v>9312</v>
      </c>
      <c r="Q414" s="352">
        <v>0</v>
      </c>
      <c r="R414" s="352" t="s">
        <v>9988</v>
      </c>
      <c r="S414" s="480">
        <v>11</v>
      </c>
      <c r="T414" s="352">
        <v>0</v>
      </c>
      <c r="U414" s="479">
        <v>19</v>
      </c>
    </row>
    <row r="415" spans="1:21">
      <c r="A415" s="428" t="s">
        <v>9145</v>
      </c>
      <c r="B415" s="428" t="s">
        <v>10780</v>
      </c>
      <c r="C415" s="352" t="s">
        <v>9230</v>
      </c>
      <c r="D415" s="352">
        <v>1</v>
      </c>
      <c r="E415" s="352" t="s">
        <v>9231</v>
      </c>
      <c r="F415" s="352">
        <v>20159</v>
      </c>
      <c r="G415" s="352" t="s">
        <v>9279</v>
      </c>
      <c r="H415" s="352" t="s">
        <v>9750</v>
      </c>
      <c r="I415" s="352" t="s">
        <v>9751</v>
      </c>
      <c r="J415" s="352" t="s">
        <v>9963</v>
      </c>
      <c r="K415" s="352" t="s">
        <v>9964</v>
      </c>
      <c r="L415" s="352" t="s">
        <v>9989</v>
      </c>
      <c r="M415" s="430" t="s">
        <v>9990</v>
      </c>
      <c r="N415" s="352" t="str">
        <f t="shared" si="6"/>
        <v>Benz S-Class S580 e 4MATIC LONG</v>
      </c>
      <c r="O415" s="480">
        <v>6</v>
      </c>
      <c r="P415" s="480" t="s">
        <v>9312</v>
      </c>
      <c r="Q415" s="352">
        <v>0</v>
      </c>
      <c r="R415" s="352" t="s">
        <v>9990</v>
      </c>
      <c r="S415" s="480">
        <v>7</v>
      </c>
      <c r="T415" s="352">
        <v>0</v>
      </c>
      <c r="U415" s="479">
        <v>15</v>
      </c>
    </row>
    <row r="416" spans="1:21" customFormat="1">
      <c r="A416" s="428"/>
      <c r="B416" s="428" t="s">
        <v>10780</v>
      </c>
      <c r="C416" t="s">
        <v>9230</v>
      </c>
      <c r="D416">
        <v>1</v>
      </c>
      <c r="E416" t="s">
        <v>9231</v>
      </c>
      <c r="F416">
        <v>20159</v>
      </c>
      <c r="G416" t="s">
        <v>9279</v>
      </c>
      <c r="H416" t="s">
        <v>9750</v>
      </c>
      <c r="I416" t="s">
        <v>9751</v>
      </c>
      <c r="J416" t="s">
        <v>9963</v>
      </c>
      <c r="K416" t="s">
        <v>9964</v>
      </c>
      <c r="L416" t="s">
        <v>9991</v>
      </c>
      <c r="M416" s="427" t="s">
        <v>9992</v>
      </c>
      <c r="N416" t="str">
        <f t="shared" si="6"/>
        <v>Benz S-Class S450 4M L</v>
      </c>
      <c r="O416" s="480">
        <v>4</v>
      </c>
      <c r="P416" s="480" t="s">
        <v>9259</v>
      </c>
      <c r="Q416">
        <v>0</v>
      </c>
      <c r="R416" t="s">
        <v>9992</v>
      </c>
      <c r="S416" s="480">
        <v>5</v>
      </c>
      <c r="T416">
        <v>0</v>
      </c>
      <c r="U416" s="479">
        <v>13</v>
      </c>
    </row>
    <row r="417" spans="1:21" customFormat="1">
      <c r="A417" s="428"/>
      <c r="B417" s="428" t="s">
        <v>10780</v>
      </c>
      <c r="C417" t="s">
        <v>9230</v>
      </c>
      <c r="D417">
        <v>1</v>
      </c>
      <c r="E417" t="s">
        <v>9231</v>
      </c>
      <c r="F417">
        <v>20160</v>
      </c>
      <c r="G417" t="s">
        <v>9232</v>
      </c>
      <c r="H417" t="s">
        <v>9750</v>
      </c>
      <c r="I417" t="s">
        <v>9751</v>
      </c>
      <c r="J417" t="s">
        <v>9993</v>
      </c>
      <c r="K417" t="s">
        <v>9994</v>
      </c>
      <c r="L417" t="s">
        <v>9995</v>
      </c>
      <c r="M417" s="427" t="s">
        <v>6119</v>
      </c>
      <c r="N417" t="str">
        <f t="shared" si="6"/>
        <v>Benz SL-Class SL 63 AMG</v>
      </c>
      <c r="O417" s="480">
        <v>7</v>
      </c>
      <c r="P417" s="480" t="s">
        <v>9239</v>
      </c>
      <c r="Q417">
        <v>0</v>
      </c>
      <c r="R417" t="s">
        <v>6119</v>
      </c>
      <c r="S417" s="480">
        <v>6</v>
      </c>
      <c r="T417">
        <v>0</v>
      </c>
      <c r="U417" s="479">
        <v>14</v>
      </c>
    </row>
    <row r="418" spans="1:21" customFormat="1">
      <c r="A418" s="428"/>
      <c r="B418" s="428" t="s">
        <v>10780</v>
      </c>
      <c r="C418" t="s">
        <v>9230</v>
      </c>
      <c r="D418">
        <v>1</v>
      </c>
      <c r="E418" t="s">
        <v>9231</v>
      </c>
      <c r="F418">
        <v>20160</v>
      </c>
      <c r="G418" t="s">
        <v>9232</v>
      </c>
      <c r="H418" t="s">
        <v>9750</v>
      </c>
      <c r="I418" t="s">
        <v>9751</v>
      </c>
      <c r="J418" t="s">
        <v>9993</v>
      </c>
      <c r="K418" t="s">
        <v>9994</v>
      </c>
      <c r="L418" t="s">
        <v>9996</v>
      </c>
      <c r="M418" s="427" t="s">
        <v>250</v>
      </c>
      <c r="N418" t="str">
        <f t="shared" si="6"/>
        <v>Benz SL-Class SL 400</v>
      </c>
      <c r="O418" s="480">
        <v>7</v>
      </c>
      <c r="P418" s="480" t="s">
        <v>9239</v>
      </c>
      <c r="Q418">
        <v>0</v>
      </c>
      <c r="R418" t="s">
        <v>250</v>
      </c>
      <c r="S418" s="480">
        <v>6</v>
      </c>
      <c r="T418">
        <v>0</v>
      </c>
      <c r="U418" s="479">
        <v>14</v>
      </c>
    </row>
    <row r="419" spans="1:21">
      <c r="A419" s="428" t="s">
        <v>10765</v>
      </c>
      <c r="B419" s="428" t="s">
        <v>10780</v>
      </c>
      <c r="C419" s="352" t="s">
        <v>9230</v>
      </c>
      <c r="D419" s="352">
        <v>1</v>
      </c>
      <c r="E419" s="352" t="s">
        <v>9231</v>
      </c>
      <c r="F419" s="352">
        <v>20160</v>
      </c>
      <c r="G419" s="352" t="s">
        <v>9232</v>
      </c>
      <c r="H419" s="352" t="s">
        <v>9750</v>
      </c>
      <c r="I419" s="352" t="s">
        <v>9751</v>
      </c>
      <c r="J419" s="352" t="s">
        <v>9993</v>
      </c>
      <c r="K419" s="352" t="s">
        <v>9994</v>
      </c>
      <c r="L419" s="352" t="s">
        <v>9997</v>
      </c>
      <c r="M419" s="430" t="s">
        <v>9998</v>
      </c>
      <c r="N419" s="352" t="str">
        <f t="shared" si="6"/>
        <v>Benz SL-Class AMG SL63 4MATIC+</v>
      </c>
      <c r="O419" s="480">
        <v>7</v>
      </c>
      <c r="P419" s="480" t="s">
        <v>9239</v>
      </c>
      <c r="Q419" s="352">
        <v>0</v>
      </c>
      <c r="R419" s="352" t="s">
        <v>9998</v>
      </c>
      <c r="S419" s="480">
        <v>6</v>
      </c>
      <c r="T419" s="352">
        <v>0</v>
      </c>
      <c r="U419" s="479">
        <v>14</v>
      </c>
    </row>
    <row r="420" spans="1:21">
      <c r="A420" s="428" t="s">
        <v>6834</v>
      </c>
      <c r="B420" s="428" t="s">
        <v>10780</v>
      </c>
      <c r="C420" s="352" t="s">
        <v>9230</v>
      </c>
      <c r="D420" s="352">
        <v>1</v>
      </c>
      <c r="E420" s="352" t="s">
        <v>9231</v>
      </c>
      <c r="F420" s="352">
        <v>20159</v>
      </c>
      <c r="G420" s="352" t="s">
        <v>9279</v>
      </c>
      <c r="H420" s="352" t="s">
        <v>9750</v>
      </c>
      <c r="I420" s="352" t="s">
        <v>9751</v>
      </c>
      <c r="J420" s="352" t="s">
        <v>9999</v>
      </c>
      <c r="K420" s="352" t="s">
        <v>10000</v>
      </c>
      <c r="L420" s="352" t="s">
        <v>10001</v>
      </c>
      <c r="M420" s="430" t="s">
        <v>10002</v>
      </c>
      <c r="N420" s="352" t="str">
        <f t="shared" si="6"/>
        <v>Benz 스프린터 노멀 휠베이스 VIP</v>
      </c>
      <c r="O420" s="480">
        <v>7</v>
      </c>
      <c r="P420" s="480" t="s">
        <v>9239</v>
      </c>
      <c r="Q420" s="352">
        <v>0</v>
      </c>
      <c r="R420" s="352" t="e">
        <v>#N/A</v>
      </c>
      <c r="S420" s="480">
        <v>23</v>
      </c>
      <c r="T420" s="352" t="e">
        <v>#N/A</v>
      </c>
      <c r="U420" s="479">
        <v>23</v>
      </c>
    </row>
    <row r="421" spans="1:21" customFormat="1">
      <c r="A421" s="428"/>
      <c r="B421" s="428" t="s">
        <v>10780</v>
      </c>
      <c r="C421" t="s">
        <v>9230</v>
      </c>
      <c r="D421">
        <v>1</v>
      </c>
      <c r="E421" t="s">
        <v>9231</v>
      </c>
      <c r="F421">
        <v>20159</v>
      </c>
      <c r="G421" t="s">
        <v>9279</v>
      </c>
      <c r="H421" t="s">
        <v>9750</v>
      </c>
      <c r="I421" t="s">
        <v>9751</v>
      </c>
      <c r="J421" t="s">
        <v>9999</v>
      </c>
      <c r="K421" t="s">
        <v>10000</v>
      </c>
      <c r="L421" t="s">
        <v>10003</v>
      </c>
      <c r="M421" s="427" t="s">
        <v>10004</v>
      </c>
      <c r="N421" t="str">
        <f t="shared" si="6"/>
        <v>Benz 스프린터 Eurostar VIP</v>
      </c>
      <c r="O421" s="480">
        <v>7</v>
      </c>
      <c r="P421" s="480" t="s">
        <v>9239</v>
      </c>
      <c r="Q421">
        <v>0</v>
      </c>
      <c r="R421" t="e">
        <v>#N/A</v>
      </c>
      <c r="S421" s="480" t="e">
        <v>#N/A</v>
      </c>
      <c r="T421" t="e">
        <v>#N/A</v>
      </c>
      <c r="U421" s="479" t="e">
        <v>#N/A</v>
      </c>
    </row>
    <row r="422" spans="1:21" customFormat="1">
      <c r="A422" s="428"/>
      <c r="B422" s="428" t="s">
        <v>10780</v>
      </c>
      <c r="C422" t="s">
        <v>9230</v>
      </c>
      <c r="D422">
        <v>1</v>
      </c>
      <c r="E422" t="s">
        <v>9231</v>
      </c>
      <c r="F422">
        <v>20159</v>
      </c>
      <c r="G422" t="s">
        <v>9279</v>
      </c>
      <c r="H422" t="s">
        <v>9750</v>
      </c>
      <c r="I422" t="s">
        <v>9751</v>
      </c>
      <c r="J422" t="s">
        <v>9999</v>
      </c>
      <c r="K422" t="s">
        <v>10000</v>
      </c>
      <c r="L422" t="s">
        <v>10005</v>
      </c>
      <c r="M422" s="427" t="s">
        <v>10006</v>
      </c>
      <c r="N422" t="str">
        <f t="shared" si="6"/>
        <v>Benz 스프린터 DIVINE 5</v>
      </c>
      <c r="O422" s="480">
        <v>7</v>
      </c>
      <c r="P422" s="480" t="s">
        <v>9239</v>
      </c>
      <c r="Q422">
        <v>0</v>
      </c>
      <c r="R422" t="e">
        <v>#N/A</v>
      </c>
      <c r="S422" s="480" t="e">
        <v>#N/A</v>
      </c>
      <c r="T422" t="e">
        <v>#N/A</v>
      </c>
      <c r="U422" s="479" t="e">
        <v>#N/A</v>
      </c>
    </row>
    <row r="423" spans="1:21" customFormat="1">
      <c r="A423" s="428"/>
      <c r="B423" s="428" t="s">
        <v>10780</v>
      </c>
      <c r="C423" t="s">
        <v>9230</v>
      </c>
      <c r="D423">
        <v>1</v>
      </c>
      <c r="E423" t="s">
        <v>9231</v>
      </c>
      <c r="F423">
        <v>20159</v>
      </c>
      <c r="G423" t="s">
        <v>9279</v>
      </c>
      <c r="H423" t="s">
        <v>9750</v>
      </c>
      <c r="I423" t="s">
        <v>9751</v>
      </c>
      <c r="J423" t="s">
        <v>9999</v>
      </c>
      <c r="K423" t="s">
        <v>10000</v>
      </c>
      <c r="L423" t="s">
        <v>10007</v>
      </c>
      <c r="M423" s="427" t="s">
        <v>10008</v>
      </c>
      <c r="N423" t="str">
        <f t="shared" si="6"/>
        <v>Benz 스프린터 DIVINE 3</v>
      </c>
      <c r="O423" s="480">
        <v>7</v>
      </c>
      <c r="P423" s="480" t="s">
        <v>9239</v>
      </c>
      <c r="Q423">
        <v>0</v>
      </c>
      <c r="R423" t="e">
        <v>#N/A</v>
      </c>
      <c r="S423" s="480" t="e">
        <v>#N/A</v>
      </c>
      <c r="T423" t="e">
        <v>#N/A</v>
      </c>
      <c r="U423" s="479" t="e">
        <v>#N/A</v>
      </c>
    </row>
    <row r="424" spans="1:21" customFormat="1">
      <c r="A424" s="428"/>
      <c r="B424" s="428" t="s">
        <v>10780</v>
      </c>
      <c r="C424" t="s">
        <v>9230</v>
      </c>
      <c r="D424">
        <v>1</v>
      </c>
      <c r="E424" t="s">
        <v>9231</v>
      </c>
      <c r="F424">
        <v>20159</v>
      </c>
      <c r="G424" t="s">
        <v>9279</v>
      </c>
      <c r="H424" t="s">
        <v>9750</v>
      </c>
      <c r="I424" t="s">
        <v>9751</v>
      </c>
      <c r="J424" t="s">
        <v>9999</v>
      </c>
      <c r="K424" t="s">
        <v>10000</v>
      </c>
      <c r="L424" t="s">
        <v>10009</v>
      </c>
      <c r="M424" s="427" t="s">
        <v>10010</v>
      </c>
      <c r="N424" t="str">
        <f t="shared" si="6"/>
        <v>Benz 스프린터 패널밴</v>
      </c>
      <c r="O424" s="480">
        <v>7</v>
      </c>
      <c r="P424" s="480" t="s">
        <v>9239</v>
      </c>
      <c r="Q424">
        <v>0</v>
      </c>
      <c r="R424" t="e">
        <v>#N/A</v>
      </c>
      <c r="S424" s="480" t="e">
        <v>#N/A</v>
      </c>
      <c r="T424" t="e">
        <v>#N/A</v>
      </c>
      <c r="U424" s="479" t="e">
        <v>#N/A</v>
      </c>
    </row>
    <row r="425" spans="1:21" customFormat="1">
      <c r="A425" s="428"/>
      <c r="B425" s="428" t="s">
        <v>10780</v>
      </c>
      <c r="C425" t="s">
        <v>9230</v>
      </c>
      <c r="D425">
        <v>1</v>
      </c>
      <c r="E425" t="s">
        <v>9231</v>
      </c>
      <c r="F425">
        <v>20159</v>
      </c>
      <c r="G425" t="s">
        <v>9279</v>
      </c>
      <c r="H425" t="s">
        <v>9750</v>
      </c>
      <c r="I425" t="s">
        <v>9751</v>
      </c>
      <c r="J425" t="s">
        <v>9999</v>
      </c>
      <c r="K425" t="s">
        <v>10000</v>
      </c>
      <c r="L425" t="s">
        <v>10011</v>
      </c>
      <c r="M425" s="427" t="s">
        <v>10012</v>
      </c>
      <c r="N425" t="str">
        <f t="shared" si="6"/>
        <v>Benz 스프린터 519 Ex-Long</v>
      </c>
      <c r="O425" s="480">
        <v>7</v>
      </c>
      <c r="P425" s="480" t="s">
        <v>9239</v>
      </c>
      <c r="Q425">
        <v>0</v>
      </c>
      <c r="R425" t="e">
        <v>#N/A</v>
      </c>
      <c r="S425" s="480" t="e">
        <v>#N/A</v>
      </c>
      <c r="T425" t="e">
        <v>#N/A</v>
      </c>
      <c r="U425" s="479" t="e">
        <v>#N/A</v>
      </c>
    </row>
    <row r="426" spans="1:21" customFormat="1">
      <c r="A426" s="428"/>
      <c r="B426" s="428" t="s">
        <v>10780</v>
      </c>
      <c r="C426" t="s">
        <v>9230</v>
      </c>
      <c r="D426">
        <v>1</v>
      </c>
      <c r="E426" t="s">
        <v>9231</v>
      </c>
      <c r="F426">
        <v>20159</v>
      </c>
      <c r="G426" t="s">
        <v>9279</v>
      </c>
      <c r="H426" t="s">
        <v>9750</v>
      </c>
      <c r="I426" t="s">
        <v>9751</v>
      </c>
      <c r="J426" t="s">
        <v>9999</v>
      </c>
      <c r="K426" t="s">
        <v>10000</v>
      </c>
      <c r="L426" t="s">
        <v>10013</v>
      </c>
      <c r="M426" s="427" t="s">
        <v>10014</v>
      </c>
      <c r="N426" t="str">
        <f t="shared" si="6"/>
        <v>Benz 스프린터 319 CDI</v>
      </c>
      <c r="O426" s="480">
        <v>7</v>
      </c>
      <c r="P426" s="480" t="s">
        <v>9239</v>
      </c>
      <c r="Q426">
        <v>0</v>
      </c>
      <c r="R426" t="e">
        <v>#N/A</v>
      </c>
      <c r="S426" s="480" t="e">
        <v>#N/A</v>
      </c>
      <c r="T426" t="e">
        <v>#N/A</v>
      </c>
      <c r="U426" s="479" t="e">
        <v>#N/A</v>
      </c>
    </row>
    <row r="427" spans="1:21" customFormat="1">
      <c r="A427" s="428"/>
      <c r="B427" s="428" t="s">
        <v>10780</v>
      </c>
      <c r="C427" t="s">
        <v>9230</v>
      </c>
      <c r="D427">
        <v>1</v>
      </c>
      <c r="E427" t="s">
        <v>9231</v>
      </c>
      <c r="F427">
        <v>20159</v>
      </c>
      <c r="G427" t="s">
        <v>9279</v>
      </c>
      <c r="H427" t="s">
        <v>9750</v>
      </c>
      <c r="I427" t="s">
        <v>9751</v>
      </c>
      <c r="J427" t="s">
        <v>9999</v>
      </c>
      <c r="K427" t="s">
        <v>10000</v>
      </c>
      <c r="L427" t="s">
        <v>10015</v>
      </c>
      <c r="M427" s="427">
        <v>519</v>
      </c>
      <c r="N427" t="str">
        <f t="shared" si="6"/>
        <v>Benz 스프린터 519</v>
      </c>
      <c r="O427" s="480">
        <v>7</v>
      </c>
      <c r="P427" s="480" t="s">
        <v>9239</v>
      </c>
      <c r="Q427">
        <v>0</v>
      </c>
      <c r="R427" t="e">
        <v>#N/A</v>
      </c>
      <c r="S427" s="480" t="e">
        <v>#N/A</v>
      </c>
      <c r="T427" t="e">
        <v>#N/A</v>
      </c>
      <c r="U427" s="479" t="e">
        <v>#N/A</v>
      </c>
    </row>
    <row r="428" spans="1:21" customFormat="1">
      <c r="B428" s="428" t="s">
        <v>10780</v>
      </c>
      <c r="C428" t="s">
        <v>9230</v>
      </c>
      <c r="D428">
        <v>1</v>
      </c>
      <c r="E428" t="s">
        <v>9231</v>
      </c>
      <c r="F428">
        <v>20159</v>
      </c>
      <c r="G428" t="s">
        <v>9279</v>
      </c>
      <c r="H428" t="s">
        <v>10016</v>
      </c>
      <c r="I428" t="s">
        <v>180</v>
      </c>
      <c r="J428" t="s">
        <v>10017</v>
      </c>
      <c r="K428" t="s">
        <v>10018</v>
      </c>
      <c r="L428" t="s">
        <v>10019</v>
      </c>
      <c r="M428" t="s">
        <v>10020</v>
      </c>
      <c r="N428" t="str">
        <f t="shared" si="6"/>
        <v>Cadillac ESCALADE 6.2 4WD</v>
      </c>
      <c r="O428" s="480">
        <v>6</v>
      </c>
      <c r="P428" s="480" t="s">
        <v>9312</v>
      </c>
      <c r="Q428">
        <v>0</v>
      </c>
      <c r="R428" t="s">
        <v>10020</v>
      </c>
      <c r="S428" s="480">
        <v>12</v>
      </c>
      <c r="T428">
        <v>0</v>
      </c>
      <c r="U428" s="479">
        <v>20</v>
      </c>
    </row>
    <row r="429" spans="1:21" customFormat="1">
      <c r="B429" s="428" t="s">
        <v>10780</v>
      </c>
      <c r="C429" t="s">
        <v>9230</v>
      </c>
      <c r="D429">
        <v>1</v>
      </c>
      <c r="E429" t="s">
        <v>9231</v>
      </c>
      <c r="F429">
        <v>20159</v>
      </c>
      <c r="G429" t="s">
        <v>9279</v>
      </c>
      <c r="H429" t="s">
        <v>10016</v>
      </c>
      <c r="I429" t="s">
        <v>180</v>
      </c>
      <c r="J429" t="s">
        <v>10017</v>
      </c>
      <c r="K429" t="s">
        <v>10018</v>
      </c>
      <c r="L429" t="s">
        <v>10021</v>
      </c>
      <c r="M429" t="s">
        <v>10022</v>
      </c>
      <c r="N429" t="str">
        <f t="shared" si="6"/>
        <v>Cadillac ESCALADE 6.2 AWD Platinum</v>
      </c>
      <c r="O429" s="480">
        <v>6</v>
      </c>
      <c r="P429" s="480" t="s">
        <v>9312</v>
      </c>
      <c r="Q429">
        <v>0</v>
      </c>
      <c r="R429" t="s">
        <v>10022</v>
      </c>
      <c r="S429" s="480">
        <v>12</v>
      </c>
      <c r="T429">
        <v>0</v>
      </c>
      <c r="U429" s="479">
        <v>20</v>
      </c>
    </row>
    <row r="430" spans="1:21" customFormat="1">
      <c r="B430" s="428" t="s">
        <v>10780</v>
      </c>
      <c r="C430" t="s">
        <v>9230</v>
      </c>
      <c r="D430">
        <v>1</v>
      </c>
      <c r="E430" t="s">
        <v>9231</v>
      </c>
      <c r="F430">
        <v>20159</v>
      </c>
      <c r="G430" t="s">
        <v>9279</v>
      </c>
      <c r="H430" t="s">
        <v>10016</v>
      </c>
      <c r="I430" t="s">
        <v>180</v>
      </c>
      <c r="J430" t="s">
        <v>10017</v>
      </c>
      <c r="K430" t="s">
        <v>10018</v>
      </c>
      <c r="L430" t="s">
        <v>10023</v>
      </c>
      <c r="M430" t="s">
        <v>10024</v>
      </c>
      <c r="N430" t="str">
        <f t="shared" si="6"/>
        <v>Cadillac ESCALADE ESV (직수입)</v>
      </c>
      <c r="O430" s="480">
        <v>6</v>
      </c>
      <c r="P430" s="480" t="s">
        <v>9312</v>
      </c>
      <c r="Q430">
        <v>0</v>
      </c>
      <c r="R430" t="s">
        <v>10024</v>
      </c>
      <c r="S430" s="480">
        <v>0</v>
      </c>
      <c r="T430">
        <v>0</v>
      </c>
      <c r="U430" s="479" t="e">
        <v>#N/A</v>
      </c>
    </row>
    <row r="431" spans="1:21">
      <c r="A431" s="441" t="s">
        <v>485</v>
      </c>
      <c r="B431" s="428" t="s">
        <v>10780</v>
      </c>
      <c r="C431" s="352" t="s">
        <v>9230</v>
      </c>
      <c r="D431" s="352">
        <v>1</v>
      </c>
      <c r="E431" s="352" t="s">
        <v>9231</v>
      </c>
      <c r="F431" s="352">
        <v>20159</v>
      </c>
      <c r="G431" s="352" t="s">
        <v>9279</v>
      </c>
      <c r="H431" s="352" t="s">
        <v>10016</v>
      </c>
      <c r="I431" s="352" t="s">
        <v>180</v>
      </c>
      <c r="J431" s="352" t="s">
        <v>10017</v>
      </c>
      <c r="K431" s="352" t="s">
        <v>10018</v>
      </c>
      <c r="L431" s="352" t="s">
        <v>10025</v>
      </c>
      <c r="M431" s="352" t="s">
        <v>10026</v>
      </c>
      <c r="N431" s="352" t="str">
        <f t="shared" si="6"/>
        <v>Cadillac ESCALADE Sport Platinum</v>
      </c>
      <c r="O431" s="480">
        <v>6</v>
      </c>
      <c r="P431" s="480" t="s">
        <v>9312</v>
      </c>
      <c r="Q431" s="352">
        <v>0</v>
      </c>
      <c r="R431" s="352" t="s">
        <v>10026</v>
      </c>
      <c r="S431" s="480">
        <v>12</v>
      </c>
      <c r="T431" s="352">
        <v>0</v>
      </c>
      <c r="U431" s="479">
        <v>20</v>
      </c>
    </row>
    <row r="432" spans="1:21">
      <c r="A432" s="441" t="s">
        <v>484</v>
      </c>
      <c r="B432" s="428" t="s">
        <v>10780</v>
      </c>
      <c r="C432" s="352" t="s">
        <v>9230</v>
      </c>
      <c r="D432" s="352">
        <v>1</v>
      </c>
      <c r="E432" s="352" t="s">
        <v>9231</v>
      </c>
      <c r="F432" s="352">
        <v>20159</v>
      </c>
      <c r="G432" s="352" t="s">
        <v>9279</v>
      </c>
      <c r="H432" s="352" t="s">
        <v>10016</v>
      </c>
      <c r="I432" s="352" t="s">
        <v>180</v>
      </c>
      <c r="J432" s="352" t="s">
        <v>10017</v>
      </c>
      <c r="K432" s="352" t="s">
        <v>10018</v>
      </c>
      <c r="L432" s="352" t="s">
        <v>10027</v>
      </c>
      <c r="M432" s="352" t="s">
        <v>10028</v>
      </c>
      <c r="N432" s="352" t="str">
        <f t="shared" si="6"/>
        <v>Cadillac ESCALADE Premium Luxury Platinum</v>
      </c>
      <c r="O432" s="480">
        <v>6</v>
      </c>
      <c r="P432" s="480" t="s">
        <v>9312</v>
      </c>
      <c r="Q432" s="352">
        <v>0</v>
      </c>
      <c r="R432" s="352" t="s">
        <v>10028</v>
      </c>
      <c r="S432" s="480">
        <v>12</v>
      </c>
      <c r="T432" s="352">
        <v>0</v>
      </c>
      <c r="U432" s="479">
        <v>20</v>
      </c>
    </row>
    <row r="433" spans="1:21">
      <c r="A433" s="442" t="s">
        <v>326</v>
      </c>
      <c r="B433" s="428" t="s">
        <v>10862</v>
      </c>
      <c r="I433" s="352" t="s">
        <v>180</v>
      </c>
      <c r="M433" s="352" t="s">
        <v>10880</v>
      </c>
      <c r="N433" s="352" t="str">
        <f t="shared" si="6"/>
        <v>Cadillac  신차 DB 없음</v>
      </c>
      <c r="O433" s="480" t="e">
        <v>#N/A</v>
      </c>
      <c r="P433" s="480" t="e">
        <v>#N/A</v>
      </c>
      <c r="Q433" s="352" t="e">
        <v>#N/A</v>
      </c>
      <c r="R433" s="352" t="e">
        <v>#N/A</v>
      </c>
      <c r="S433" s="480" t="e">
        <v>#N/A</v>
      </c>
      <c r="T433" s="352" t="e">
        <v>#N/A</v>
      </c>
      <c r="U433" s="479" t="e">
        <v>#N/A</v>
      </c>
    </row>
    <row r="434" spans="1:21">
      <c r="A434" s="441" t="s">
        <v>328</v>
      </c>
      <c r="B434" s="428" t="s">
        <v>10862</v>
      </c>
      <c r="C434" s="352" t="s">
        <v>9230</v>
      </c>
      <c r="D434" s="352">
        <v>1</v>
      </c>
      <c r="E434" s="352" t="s">
        <v>9231</v>
      </c>
      <c r="F434" s="352">
        <v>20159</v>
      </c>
      <c r="G434" s="352" t="s">
        <v>9279</v>
      </c>
      <c r="H434" s="352" t="s">
        <v>10016</v>
      </c>
      <c r="I434" s="352" t="s">
        <v>180</v>
      </c>
      <c r="J434" s="352" t="s">
        <v>10029</v>
      </c>
      <c r="K434" s="352" t="s">
        <v>10030</v>
      </c>
      <c r="L434" s="352" t="s">
        <v>10033</v>
      </c>
      <c r="M434" s="352" t="s">
        <v>10034</v>
      </c>
      <c r="N434" s="352" t="str">
        <f t="shared" si="6"/>
        <v>Cadillac CT5 Premium Luxury</v>
      </c>
      <c r="O434" s="480">
        <v>4</v>
      </c>
      <c r="P434" s="480" t="s">
        <v>9259</v>
      </c>
      <c r="Q434" s="352">
        <v>0</v>
      </c>
      <c r="R434" s="352" t="s">
        <v>10034</v>
      </c>
      <c r="S434" s="480">
        <v>12</v>
      </c>
      <c r="T434" s="352">
        <v>0</v>
      </c>
      <c r="U434" s="479">
        <v>20</v>
      </c>
    </row>
    <row r="435" spans="1:21">
      <c r="A435" s="441" t="s">
        <v>653</v>
      </c>
      <c r="B435" s="428" t="s">
        <v>10780</v>
      </c>
      <c r="C435" s="352" t="s">
        <v>9230</v>
      </c>
      <c r="D435" s="352">
        <v>1</v>
      </c>
      <c r="E435" s="352" t="s">
        <v>9231</v>
      </c>
      <c r="F435" s="352">
        <v>20159</v>
      </c>
      <c r="G435" s="352" t="s">
        <v>9279</v>
      </c>
      <c r="H435" s="352" t="s">
        <v>10016</v>
      </c>
      <c r="I435" s="352" t="s">
        <v>180</v>
      </c>
      <c r="J435" s="352" t="s">
        <v>10029</v>
      </c>
      <c r="K435" s="352" t="s">
        <v>10030</v>
      </c>
      <c r="L435" s="352" t="s">
        <v>10031</v>
      </c>
      <c r="M435" s="352" t="s">
        <v>10032</v>
      </c>
      <c r="N435" s="352" t="str">
        <f t="shared" si="6"/>
        <v>Cadillac CT5 CT5-V 블랙윙</v>
      </c>
      <c r="O435" s="480">
        <v>4</v>
      </c>
      <c r="P435" s="480" t="s">
        <v>9259</v>
      </c>
      <c r="Q435" s="352">
        <v>0</v>
      </c>
      <c r="R435" s="352" t="s">
        <v>10032</v>
      </c>
      <c r="S435" s="480">
        <v>12</v>
      </c>
      <c r="T435" s="352">
        <v>0</v>
      </c>
      <c r="U435" s="479">
        <v>20</v>
      </c>
    </row>
    <row r="436" spans="1:21">
      <c r="A436" s="441" t="s">
        <v>327</v>
      </c>
      <c r="B436" s="428" t="s">
        <v>10780</v>
      </c>
      <c r="C436" s="352" t="s">
        <v>9230</v>
      </c>
      <c r="D436" s="352">
        <v>1</v>
      </c>
      <c r="E436" s="352" t="s">
        <v>9231</v>
      </c>
      <c r="F436" s="352">
        <v>20159</v>
      </c>
      <c r="G436" s="352" t="s">
        <v>9279</v>
      </c>
      <c r="H436" s="352" t="s">
        <v>10016</v>
      </c>
      <c r="I436" s="352" t="s">
        <v>180</v>
      </c>
      <c r="J436" s="352" t="s">
        <v>10029</v>
      </c>
      <c r="K436" s="352" t="s">
        <v>10030</v>
      </c>
      <c r="L436" s="352" t="s">
        <v>10033</v>
      </c>
      <c r="M436" s="352" t="s">
        <v>10034</v>
      </c>
      <c r="N436" s="352" t="str">
        <f t="shared" si="6"/>
        <v>Cadillac CT5 Premium Luxury</v>
      </c>
      <c r="O436" s="480">
        <v>4</v>
      </c>
      <c r="P436" s="480" t="s">
        <v>9259</v>
      </c>
      <c r="Q436" s="352">
        <v>0</v>
      </c>
      <c r="R436" s="352" t="s">
        <v>10034</v>
      </c>
      <c r="S436" s="480">
        <v>12</v>
      </c>
      <c r="T436" s="352">
        <v>0</v>
      </c>
      <c r="U436" s="479">
        <v>20</v>
      </c>
    </row>
    <row r="437" spans="1:21" customFormat="1">
      <c r="B437" s="428" t="s">
        <v>10780</v>
      </c>
      <c r="C437" t="s">
        <v>9230</v>
      </c>
      <c r="D437">
        <v>1</v>
      </c>
      <c r="E437" t="s">
        <v>9231</v>
      </c>
      <c r="F437">
        <v>20158</v>
      </c>
      <c r="G437" t="s">
        <v>9255</v>
      </c>
      <c r="H437" t="s">
        <v>10016</v>
      </c>
      <c r="I437" t="s">
        <v>180</v>
      </c>
      <c r="J437" t="s">
        <v>10035</v>
      </c>
      <c r="K437" t="s">
        <v>2962</v>
      </c>
      <c r="L437" t="s">
        <v>10036</v>
      </c>
      <c r="M437" t="s">
        <v>10037</v>
      </c>
      <c r="N437" t="str">
        <f t="shared" si="6"/>
        <v>Cadillac XT5 Premium</v>
      </c>
      <c r="O437" s="480">
        <v>4</v>
      </c>
      <c r="P437" s="480" t="s">
        <v>9259</v>
      </c>
      <c r="Q437">
        <v>0</v>
      </c>
      <c r="R437" t="s">
        <v>10037</v>
      </c>
      <c r="S437" s="480">
        <v>18</v>
      </c>
      <c r="T437">
        <v>0</v>
      </c>
      <c r="U437" s="479">
        <v>21</v>
      </c>
    </row>
    <row r="438" spans="1:21">
      <c r="A438" s="441" t="s">
        <v>486</v>
      </c>
      <c r="B438" s="428" t="s">
        <v>10862</v>
      </c>
      <c r="C438" s="352" t="s">
        <v>9230</v>
      </c>
      <c r="D438" s="352">
        <v>1</v>
      </c>
      <c r="E438" s="352" t="s">
        <v>9231</v>
      </c>
      <c r="F438" s="352">
        <v>20158</v>
      </c>
      <c r="G438" s="352" t="s">
        <v>9255</v>
      </c>
      <c r="H438" s="352" t="s">
        <v>10016</v>
      </c>
      <c r="I438" s="352" t="s">
        <v>180</v>
      </c>
      <c r="J438" s="352" t="s">
        <v>10035</v>
      </c>
      <c r="K438" s="352" t="s">
        <v>2962</v>
      </c>
      <c r="L438" s="352" t="s">
        <v>10036</v>
      </c>
      <c r="M438" s="352" t="s">
        <v>10037</v>
      </c>
      <c r="N438" s="352" t="str">
        <f t="shared" si="6"/>
        <v>Cadillac XT5 Premium</v>
      </c>
      <c r="O438" s="480">
        <v>4</v>
      </c>
      <c r="P438" s="480" t="s">
        <v>9259</v>
      </c>
      <c r="Q438" s="352">
        <v>0</v>
      </c>
      <c r="R438" s="352" t="s">
        <v>10037</v>
      </c>
      <c r="S438" s="480">
        <v>18</v>
      </c>
      <c r="T438" s="352">
        <v>0</v>
      </c>
      <c r="U438" s="479">
        <v>21</v>
      </c>
    </row>
    <row r="439" spans="1:21">
      <c r="A439" s="441" t="s">
        <v>329</v>
      </c>
      <c r="B439" s="428" t="s">
        <v>10780</v>
      </c>
      <c r="C439" s="352" t="s">
        <v>9230</v>
      </c>
      <c r="D439" s="352">
        <v>1</v>
      </c>
      <c r="E439" s="352" t="s">
        <v>9231</v>
      </c>
      <c r="F439" s="352">
        <v>20261</v>
      </c>
      <c r="G439" s="352" t="s">
        <v>9325</v>
      </c>
      <c r="H439" s="352" t="s">
        <v>10016</v>
      </c>
      <c r="I439" s="352" t="s">
        <v>180</v>
      </c>
      <c r="J439" s="352" t="s">
        <v>10035</v>
      </c>
      <c r="K439" s="352" t="s">
        <v>2962</v>
      </c>
      <c r="L439" s="352" t="s">
        <v>10038</v>
      </c>
      <c r="M439" s="352" t="s">
        <v>10039</v>
      </c>
      <c r="N439" s="352" t="str">
        <f t="shared" si="6"/>
        <v>Cadillac XT5 Sport</v>
      </c>
      <c r="O439" s="480">
        <v>4</v>
      </c>
      <c r="P439" s="480" t="s">
        <v>9259</v>
      </c>
      <c r="Q439" s="352">
        <v>0</v>
      </c>
      <c r="R439" s="352" t="s">
        <v>10039</v>
      </c>
      <c r="S439" s="480">
        <v>18</v>
      </c>
      <c r="T439" s="352">
        <v>0</v>
      </c>
      <c r="U439" s="479">
        <v>21</v>
      </c>
    </row>
    <row r="440" spans="1:21">
      <c r="A440" s="441" t="s">
        <v>487</v>
      </c>
      <c r="B440" s="428" t="s">
        <v>10780</v>
      </c>
      <c r="C440" s="352" t="s">
        <v>9230</v>
      </c>
      <c r="D440" s="352">
        <v>1</v>
      </c>
      <c r="E440" s="352" t="s">
        <v>9231</v>
      </c>
      <c r="F440" s="352">
        <v>20261</v>
      </c>
      <c r="G440" s="352" t="s">
        <v>9325</v>
      </c>
      <c r="H440" s="352" t="s">
        <v>10016</v>
      </c>
      <c r="I440" s="352" t="s">
        <v>180</v>
      </c>
      <c r="J440" s="352" t="s">
        <v>10040</v>
      </c>
      <c r="K440" s="352" t="s">
        <v>10041</v>
      </c>
      <c r="L440" s="352" t="s">
        <v>10042</v>
      </c>
      <c r="M440" s="352" t="s">
        <v>10039</v>
      </c>
      <c r="N440" s="352" t="str">
        <f t="shared" si="6"/>
        <v>Cadillac XT4 Sport</v>
      </c>
      <c r="O440" s="480">
        <v>4</v>
      </c>
      <c r="P440" s="480" t="s">
        <v>9259</v>
      </c>
      <c r="Q440" s="352">
        <v>0</v>
      </c>
      <c r="R440" s="352" t="s">
        <v>10039</v>
      </c>
      <c r="S440" s="480">
        <v>18</v>
      </c>
      <c r="T440" s="352">
        <v>0</v>
      </c>
      <c r="U440" s="479">
        <v>21</v>
      </c>
    </row>
    <row r="441" spans="1:21">
      <c r="A441" s="441" t="s">
        <v>330</v>
      </c>
      <c r="B441" s="428" t="s">
        <v>10780</v>
      </c>
      <c r="C441" s="352" t="s">
        <v>9230</v>
      </c>
      <c r="D441" s="352">
        <v>1</v>
      </c>
      <c r="E441" s="352" t="s">
        <v>9231</v>
      </c>
      <c r="F441" s="352">
        <v>20159</v>
      </c>
      <c r="G441" s="352" t="s">
        <v>9279</v>
      </c>
      <c r="H441" s="352" t="s">
        <v>10016</v>
      </c>
      <c r="I441" s="352" t="s">
        <v>180</v>
      </c>
      <c r="J441" s="352" t="s">
        <v>10043</v>
      </c>
      <c r="K441" s="352" t="s">
        <v>10044</v>
      </c>
      <c r="L441" s="352" t="s">
        <v>10045</v>
      </c>
      <c r="M441" s="352" t="s">
        <v>10046</v>
      </c>
      <c r="N441" s="352" t="str">
        <f t="shared" si="6"/>
        <v>Cadillac XT6 3.6 Sport</v>
      </c>
      <c r="O441" s="480">
        <v>4</v>
      </c>
      <c r="P441" s="480" t="s">
        <v>9259</v>
      </c>
      <c r="Q441" s="352">
        <v>0</v>
      </c>
      <c r="R441" s="352" t="s">
        <v>10046</v>
      </c>
      <c r="S441" s="480">
        <v>18</v>
      </c>
      <c r="T441" s="352">
        <v>0</v>
      </c>
      <c r="U441" s="479">
        <v>21</v>
      </c>
    </row>
    <row r="442" spans="1:21" customFormat="1">
      <c r="B442" s="428" t="s">
        <v>10780</v>
      </c>
      <c r="C442" t="s">
        <v>9230</v>
      </c>
      <c r="D442">
        <v>1</v>
      </c>
      <c r="E442" t="s">
        <v>9231</v>
      </c>
      <c r="F442">
        <v>20159</v>
      </c>
      <c r="G442" t="s">
        <v>9279</v>
      </c>
      <c r="H442" t="s">
        <v>734</v>
      </c>
      <c r="I442" t="s">
        <v>139</v>
      </c>
      <c r="J442" t="s">
        <v>10047</v>
      </c>
      <c r="K442" t="s">
        <v>10048</v>
      </c>
      <c r="L442" t="s">
        <v>10049</v>
      </c>
      <c r="M442" t="s">
        <v>10050</v>
      </c>
      <c r="N442" t="str">
        <f t="shared" si="6"/>
        <v>Chrysler Dodge Challenger SRT</v>
      </c>
      <c r="O442" s="480">
        <v>7</v>
      </c>
      <c r="P442" s="480" t="s">
        <v>9239</v>
      </c>
      <c r="Q442">
        <v>0</v>
      </c>
      <c r="R442" t="e">
        <v>#N/A</v>
      </c>
      <c r="S442" s="480" t="e">
        <v>#N/A</v>
      </c>
      <c r="T442" t="e">
        <v>#N/A</v>
      </c>
      <c r="U442" s="479" t="e">
        <v>#N/A</v>
      </c>
    </row>
    <row r="443" spans="1:21" customFormat="1">
      <c r="B443" s="428" t="s">
        <v>10780</v>
      </c>
      <c r="C443" t="s">
        <v>9230</v>
      </c>
      <c r="D443">
        <v>1</v>
      </c>
      <c r="E443" t="s">
        <v>9231</v>
      </c>
      <c r="F443">
        <v>20159</v>
      </c>
      <c r="G443" t="s">
        <v>9279</v>
      </c>
      <c r="H443" t="s">
        <v>734</v>
      </c>
      <c r="I443" t="s">
        <v>139</v>
      </c>
      <c r="J443" t="s">
        <v>10047</v>
      </c>
      <c r="K443" t="s">
        <v>10048</v>
      </c>
      <c r="L443" t="s">
        <v>10051</v>
      </c>
      <c r="M443" t="s">
        <v>10052</v>
      </c>
      <c r="N443" t="str">
        <f t="shared" si="6"/>
        <v>Chrysler Dodge Challenger RT</v>
      </c>
      <c r="O443" s="480">
        <v>7</v>
      </c>
      <c r="P443" s="480" t="s">
        <v>9239</v>
      </c>
      <c r="Q443">
        <v>0</v>
      </c>
      <c r="R443" t="e">
        <v>#N/A</v>
      </c>
      <c r="S443" s="480" t="e">
        <v>#N/A</v>
      </c>
      <c r="T443" t="e">
        <v>#N/A</v>
      </c>
      <c r="U443" s="479" t="e">
        <v>#N/A</v>
      </c>
    </row>
    <row r="444" spans="1:21" customFormat="1">
      <c r="B444" s="428" t="s">
        <v>10780</v>
      </c>
      <c r="C444" t="s">
        <v>9230</v>
      </c>
      <c r="D444">
        <v>1</v>
      </c>
      <c r="E444" t="s">
        <v>9231</v>
      </c>
      <c r="F444">
        <v>20159</v>
      </c>
      <c r="G444" t="s">
        <v>9279</v>
      </c>
      <c r="H444" t="s">
        <v>734</v>
      </c>
      <c r="I444" t="s">
        <v>139</v>
      </c>
      <c r="J444" t="s">
        <v>10053</v>
      </c>
      <c r="K444" t="s">
        <v>10054</v>
      </c>
      <c r="L444" t="s">
        <v>10055</v>
      </c>
      <c r="M444">
        <v>1500</v>
      </c>
      <c r="N444" t="str">
        <f t="shared" si="6"/>
        <v>Chrysler Dodge RAM 1500</v>
      </c>
      <c r="O444" s="480">
        <v>7</v>
      </c>
      <c r="P444" s="480" t="s">
        <v>9239</v>
      </c>
      <c r="Q444">
        <v>0</v>
      </c>
      <c r="R444" t="e">
        <v>#N/A</v>
      </c>
      <c r="S444" s="480" t="e">
        <v>#N/A</v>
      </c>
      <c r="T444" t="e">
        <v>#N/A</v>
      </c>
      <c r="U444" s="479" t="e">
        <v>#N/A</v>
      </c>
    </row>
    <row r="445" spans="1:21" ht="17.25" thickBot="1">
      <c r="A445" s="443" t="s">
        <v>542</v>
      </c>
      <c r="B445" s="428" t="s">
        <v>10780</v>
      </c>
      <c r="C445" s="352" t="s">
        <v>9230</v>
      </c>
      <c r="D445" s="352">
        <v>1</v>
      </c>
      <c r="E445" s="352" t="s">
        <v>9231</v>
      </c>
      <c r="F445" s="352">
        <v>20157</v>
      </c>
      <c r="G445" s="352" t="s">
        <v>9250</v>
      </c>
      <c r="H445" s="352" t="s">
        <v>10056</v>
      </c>
      <c r="I445" s="352" t="s">
        <v>10057</v>
      </c>
      <c r="J445" s="352" t="s">
        <v>10058</v>
      </c>
      <c r="K445" s="352" t="s">
        <v>3276</v>
      </c>
      <c r="L445" s="352" t="s">
        <v>10059</v>
      </c>
      <c r="M445" s="352" t="s">
        <v>10060</v>
      </c>
      <c r="N445" s="352" t="str">
        <f t="shared" si="6"/>
        <v>Citroen C5 Aircross Shine 1.5</v>
      </c>
      <c r="O445" s="480">
        <v>7</v>
      </c>
      <c r="P445" s="480" t="s">
        <v>9239</v>
      </c>
      <c r="Q445" s="352">
        <v>0</v>
      </c>
      <c r="R445" s="352" t="s">
        <v>10060</v>
      </c>
      <c r="S445" s="480">
        <v>12</v>
      </c>
      <c r="T445" s="352">
        <v>0</v>
      </c>
      <c r="U445" s="479">
        <v>20</v>
      </c>
    </row>
    <row r="446" spans="1:21">
      <c r="A446" s="444" t="s">
        <v>543</v>
      </c>
      <c r="B446" s="428" t="s">
        <v>10779</v>
      </c>
      <c r="I446" s="352" t="s">
        <v>10057</v>
      </c>
      <c r="M446" s="352" t="s">
        <v>10880</v>
      </c>
      <c r="N446" s="352" t="str">
        <f t="shared" si="6"/>
        <v>Citroen  신차 DB 없음</v>
      </c>
      <c r="O446" s="480" t="e">
        <v>#N/A</v>
      </c>
      <c r="P446" s="480" t="e">
        <v>#N/A</v>
      </c>
      <c r="Q446" s="352" t="e">
        <v>#N/A</v>
      </c>
      <c r="R446" s="352" t="e">
        <v>#N/A</v>
      </c>
      <c r="S446" s="480" t="e">
        <v>#N/A</v>
      </c>
      <c r="T446" s="352" t="e">
        <v>#N/A</v>
      </c>
      <c r="U446" s="479" t="e">
        <v>#N/A</v>
      </c>
    </row>
    <row r="447" spans="1:21">
      <c r="A447" s="445" t="s">
        <v>544</v>
      </c>
      <c r="B447" s="428" t="s">
        <v>10779</v>
      </c>
      <c r="I447" s="352" t="s">
        <v>10057</v>
      </c>
      <c r="M447" s="352" t="s">
        <v>10880</v>
      </c>
      <c r="N447" s="352" t="str">
        <f t="shared" si="6"/>
        <v>Citroen  신차 DB 없음</v>
      </c>
      <c r="O447" s="480" t="e">
        <v>#N/A</v>
      </c>
      <c r="P447" s="480" t="e">
        <v>#N/A</v>
      </c>
      <c r="Q447" s="352" t="e">
        <v>#N/A</v>
      </c>
      <c r="R447" s="352" t="e">
        <v>#N/A</v>
      </c>
      <c r="S447" s="480" t="e">
        <v>#N/A</v>
      </c>
      <c r="T447" s="352" t="e">
        <v>#N/A</v>
      </c>
      <c r="U447" s="479" t="e">
        <v>#N/A</v>
      </c>
    </row>
    <row r="448" spans="1:21">
      <c r="A448" s="445" t="s">
        <v>540</v>
      </c>
      <c r="B448" s="428" t="s">
        <v>10779</v>
      </c>
      <c r="I448" s="352" t="s">
        <v>10057</v>
      </c>
      <c r="M448" s="352" t="s">
        <v>10880</v>
      </c>
      <c r="N448" s="352" t="str">
        <f t="shared" si="6"/>
        <v>Citroen  신차 DB 없음</v>
      </c>
      <c r="O448" s="480" t="e">
        <v>#N/A</v>
      </c>
      <c r="P448" s="480" t="e">
        <v>#N/A</v>
      </c>
      <c r="Q448" s="352" t="e">
        <v>#N/A</v>
      </c>
      <c r="R448" s="352" t="e">
        <v>#N/A</v>
      </c>
      <c r="S448" s="480" t="e">
        <v>#N/A</v>
      </c>
      <c r="T448" s="352" t="e">
        <v>#N/A</v>
      </c>
      <c r="U448" s="479" t="e">
        <v>#N/A</v>
      </c>
    </row>
    <row r="449" spans="1:21">
      <c r="A449" s="445" t="s">
        <v>541</v>
      </c>
      <c r="B449" s="428" t="s">
        <v>10779</v>
      </c>
      <c r="I449" s="352" t="s">
        <v>10057</v>
      </c>
      <c r="M449" s="352" t="s">
        <v>10880</v>
      </c>
      <c r="N449" s="352" t="str">
        <f t="shared" si="6"/>
        <v>Citroen  신차 DB 없음</v>
      </c>
      <c r="O449" s="480" t="e">
        <v>#N/A</v>
      </c>
      <c r="P449" s="480" t="e">
        <v>#N/A</v>
      </c>
      <c r="Q449" s="352" t="e">
        <v>#N/A</v>
      </c>
      <c r="R449" s="352" t="e">
        <v>#N/A</v>
      </c>
      <c r="S449" s="480" t="e">
        <v>#N/A</v>
      </c>
      <c r="T449" s="352" t="e">
        <v>#N/A</v>
      </c>
      <c r="U449" s="479" t="e">
        <v>#N/A</v>
      </c>
    </row>
    <row r="450" spans="1:21" customFormat="1">
      <c r="B450" s="428" t="s">
        <v>10780</v>
      </c>
      <c r="C450" t="s">
        <v>9230</v>
      </c>
      <c r="D450">
        <v>1</v>
      </c>
      <c r="E450" t="s">
        <v>9231</v>
      </c>
      <c r="F450">
        <v>20157</v>
      </c>
      <c r="G450" t="s">
        <v>9250</v>
      </c>
      <c r="H450" t="s">
        <v>10056</v>
      </c>
      <c r="I450" t="s">
        <v>10057</v>
      </c>
      <c r="J450" t="s">
        <v>10061</v>
      </c>
      <c r="K450" t="s">
        <v>10062</v>
      </c>
      <c r="L450" t="s">
        <v>10063</v>
      </c>
      <c r="M450" t="s">
        <v>10064</v>
      </c>
      <c r="N450" t="str">
        <f t="shared" si="6"/>
        <v>Citroen DS3 Crossback 1.5 BlueHDI</v>
      </c>
      <c r="O450" s="480">
        <v>7</v>
      </c>
      <c r="P450" s="480" t="s">
        <v>9239</v>
      </c>
      <c r="Q450">
        <v>0</v>
      </c>
      <c r="R450" t="e">
        <v>#N/A</v>
      </c>
      <c r="S450" s="480" t="e">
        <v>#N/A</v>
      </c>
      <c r="T450" t="e">
        <v>#N/A</v>
      </c>
      <c r="U450" s="479" t="e">
        <v>#N/A</v>
      </c>
    </row>
    <row r="451" spans="1:21" customFormat="1">
      <c r="B451" s="428" t="s">
        <v>10780</v>
      </c>
      <c r="C451" t="s">
        <v>9230</v>
      </c>
      <c r="D451">
        <v>1</v>
      </c>
      <c r="E451" t="s">
        <v>9231</v>
      </c>
      <c r="F451">
        <v>20158</v>
      </c>
      <c r="G451" t="s">
        <v>9255</v>
      </c>
      <c r="H451" t="s">
        <v>10056</v>
      </c>
      <c r="I451" t="s">
        <v>10057</v>
      </c>
      <c r="J451" t="s">
        <v>10065</v>
      </c>
      <c r="K451" t="s">
        <v>10066</v>
      </c>
      <c r="L451" t="s">
        <v>10067</v>
      </c>
      <c r="M451" t="s">
        <v>10068</v>
      </c>
      <c r="N451" t="str">
        <f t="shared" si="6"/>
        <v>Citroen DS4 2.0 HDi Chic</v>
      </c>
      <c r="O451" s="480">
        <v>7</v>
      </c>
      <c r="P451" s="480" t="s">
        <v>9239</v>
      </c>
      <c r="Q451">
        <v>0</v>
      </c>
      <c r="R451" t="e">
        <v>#N/A</v>
      </c>
      <c r="S451" s="480" t="e">
        <v>#N/A</v>
      </c>
      <c r="T451" t="e">
        <v>#N/A</v>
      </c>
      <c r="U451" s="479" t="e">
        <v>#N/A</v>
      </c>
    </row>
    <row r="452" spans="1:21" customFormat="1">
      <c r="B452" s="428" t="s">
        <v>10780</v>
      </c>
      <c r="C452" t="s">
        <v>9230</v>
      </c>
      <c r="D452">
        <v>1</v>
      </c>
      <c r="E452" t="s">
        <v>9231</v>
      </c>
      <c r="F452">
        <v>20158</v>
      </c>
      <c r="G452" t="s">
        <v>9255</v>
      </c>
      <c r="H452" t="s">
        <v>10056</v>
      </c>
      <c r="I452" t="s">
        <v>10057</v>
      </c>
      <c r="J452" t="s">
        <v>10069</v>
      </c>
      <c r="K452" t="s">
        <v>10070</v>
      </c>
      <c r="L452" t="s">
        <v>10071</v>
      </c>
      <c r="M452" t="s">
        <v>10072</v>
      </c>
      <c r="N452" t="str">
        <f t="shared" si="6"/>
        <v>Citroen DS7 Crossback Louvre Edition</v>
      </c>
      <c r="O452" s="480">
        <v>7</v>
      </c>
      <c r="P452" s="480" t="s">
        <v>9239</v>
      </c>
      <c r="Q452">
        <v>0</v>
      </c>
      <c r="R452" t="e">
        <v>#N/A</v>
      </c>
      <c r="S452" s="480" t="e">
        <v>#N/A</v>
      </c>
      <c r="T452" t="e">
        <v>#N/A</v>
      </c>
      <c r="U452" s="479" t="e">
        <v>#N/A</v>
      </c>
    </row>
    <row r="453" spans="1:21">
      <c r="A453" s="446" t="s">
        <v>582</v>
      </c>
      <c r="B453" s="428" t="s">
        <v>10780</v>
      </c>
      <c r="C453" s="352" t="s">
        <v>9230</v>
      </c>
      <c r="D453" s="352">
        <v>1</v>
      </c>
      <c r="E453" s="352" t="s">
        <v>9231</v>
      </c>
      <c r="F453" s="352">
        <v>20159</v>
      </c>
      <c r="G453" s="352" t="s">
        <v>9279</v>
      </c>
      <c r="H453" s="352" t="s">
        <v>10073</v>
      </c>
      <c r="I453" s="352" t="s">
        <v>145</v>
      </c>
      <c r="J453" s="352" t="s">
        <v>10074</v>
      </c>
      <c r="K453" s="352" t="s">
        <v>10075</v>
      </c>
      <c r="L453" s="352" t="s">
        <v>10076</v>
      </c>
      <c r="M453" s="352" t="s">
        <v>10077</v>
      </c>
      <c r="N453" s="352" t="str">
        <f t="shared" si="6"/>
        <v>Ford Bronco 4Door</v>
      </c>
      <c r="O453" s="480">
        <v>7</v>
      </c>
      <c r="P453" s="480" t="s">
        <v>9239</v>
      </c>
      <c r="Q453" s="352">
        <v>0</v>
      </c>
      <c r="R453" s="352" t="s">
        <v>10077</v>
      </c>
      <c r="S453" s="480">
        <v>9</v>
      </c>
      <c r="T453" s="352">
        <v>0</v>
      </c>
      <c r="U453" s="479">
        <v>17</v>
      </c>
    </row>
    <row r="454" spans="1:21" customFormat="1">
      <c r="B454" s="428" t="s">
        <v>10780</v>
      </c>
      <c r="C454" t="s">
        <v>9230</v>
      </c>
      <c r="D454">
        <v>1</v>
      </c>
      <c r="E454" t="s">
        <v>9231</v>
      </c>
      <c r="F454">
        <v>20261</v>
      </c>
      <c r="G454" t="s">
        <v>9325</v>
      </c>
      <c r="H454" t="s">
        <v>10073</v>
      </c>
      <c r="I454" t="s">
        <v>145</v>
      </c>
      <c r="J454" t="s">
        <v>10078</v>
      </c>
      <c r="K454" t="s">
        <v>10079</v>
      </c>
      <c r="L454" t="s">
        <v>10080</v>
      </c>
      <c r="M454">
        <v>3.5</v>
      </c>
      <c r="N454" t="str">
        <f t="shared" si="6"/>
        <v>Ford Expedition 3.5</v>
      </c>
      <c r="O454" s="480">
        <v>7</v>
      </c>
      <c r="P454" s="480" t="s">
        <v>9239</v>
      </c>
      <c r="Q454">
        <v>0</v>
      </c>
      <c r="R454">
        <v>3.5</v>
      </c>
      <c r="S454" s="480">
        <v>18</v>
      </c>
      <c r="T454">
        <v>0</v>
      </c>
      <c r="U454" s="479">
        <v>21</v>
      </c>
    </row>
    <row r="455" spans="1:21">
      <c r="A455" s="447" t="s">
        <v>453</v>
      </c>
      <c r="B455" s="428" t="s">
        <v>10862</v>
      </c>
      <c r="C455" s="352" t="s">
        <v>9230</v>
      </c>
      <c r="D455" s="352">
        <v>1</v>
      </c>
      <c r="E455" s="352" t="s">
        <v>9231</v>
      </c>
      <c r="F455" s="352">
        <v>20261</v>
      </c>
      <c r="G455" s="352" t="s">
        <v>9325</v>
      </c>
      <c r="H455" s="352" t="s">
        <v>10073</v>
      </c>
      <c r="I455" s="352" t="s">
        <v>145</v>
      </c>
      <c r="J455" s="352" t="s">
        <v>10078</v>
      </c>
      <c r="K455" s="352" t="s">
        <v>10079</v>
      </c>
      <c r="L455" s="352" t="s">
        <v>10080</v>
      </c>
      <c r="M455" s="352">
        <v>3.5</v>
      </c>
      <c r="N455" s="352" t="str">
        <f t="shared" si="6"/>
        <v>Ford Expedition 3.5</v>
      </c>
      <c r="O455" s="480">
        <v>7</v>
      </c>
      <c r="P455" s="480" t="s">
        <v>9239</v>
      </c>
      <c r="Q455" s="352">
        <v>0</v>
      </c>
      <c r="R455" s="352">
        <v>3.5</v>
      </c>
      <c r="S455" s="480">
        <v>18</v>
      </c>
      <c r="T455" s="352">
        <v>0</v>
      </c>
      <c r="U455" s="479">
        <v>21</v>
      </c>
    </row>
    <row r="456" spans="1:21">
      <c r="A456" s="447" t="s">
        <v>454</v>
      </c>
      <c r="B456" s="428" t="s">
        <v>10862</v>
      </c>
      <c r="C456" s="352" t="s">
        <v>9230</v>
      </c>
      <c r="D456" s="352">
        <v>1</v>
      </c>
      <c r="E456" s="352" t="s">
        <v>9231</v>
      </c>
      <c r="F456" s="352">
        <v>20261</v>
      </c>
      <c r="G456" s="352" t="s">
        <v>9325</v>
      </c>
      <c r="H456" s="352" t="s">
        <v>10073</v>
      </c>
      <c r="I456" s="352" t="s">
        <v>145</v>
      </c>
      <c r="J456" s="352" t="s">
        <v>10078</v>
      </c>
      <c r="K456" s="352" t="s">
        <v>10079</v>
      </c>
      <c r="L456" s="352" t="s">
        <v>10080</v>
      </c>
      <c r="M456" s="352">
        <v>3.5</v>
      </c>
      <c r="N456" s="352" t="str">
        <f t="shared" si="6"/>
        <v>Ford Expedition 3.5</v>
      </c>
      <c r="O456" s="480">
        <v>7</v>
      </c>
      <c r="P456" s="480" t="s">
        <v>9239</v>
      </c>
      <c r="Q456" s="352">
        <v>0</v>
      </c>
      <c r="R456" s="352">
        <v>3.5</v>
      </c>
      <c r="S456" s="480">
        <v>18</v>
      </c>
      <c r="T456" s="352">
        <v>0</v>
      </c>
      <c r="U456" s="479">
        <v>21</v>
      </c>
    </row>
    <row r="457" spans="1:21">
      <c r="A457" s="446" t="s">
        <v>581</v>
      </c>
      <c r="B457" s="428" t="s">
        <v>10780</v>
      </c>
      <c r="C457" s="352" t="s">
        <v>9230</v>
      </c>
      <c r="D457" s="352">
        <v>1</v>
      </c>
      <c r="E457" s="352" t="s">
        <v>9231</v>
      </c>
      <c r="F457" s="352">
        <v>20261</v>
      </c>
      <c r="G457" s="352" t="s">
        <v>9325</v>
      </c>
      <c r="H457" s="352" t="s">
        <v>10073</v>
      </c>
      <c r="I457" s="352" t="s">
        <v>145</v>
      </c>
      <c r="J457" s="352" t="s">
        <v>10081</v>
      </c>
      <c r="K457" s="352" t="s">
        <v>3743</v>
      </c>
      <c r="L457" s="352" t="s">
        <v>10082</v>
      </c>
      <c r="M457" s="352" t="s">
        <v>10083</v>
      </c>
      <c r="N457" s="352" t="str">
        <f t="shared" ref="N457:N494" si="7">I457&amp;" "&amp;K457&amp;" "&amp;M457</f>
        <v>Ford Explorer 2.3 LTD</v>
      </c>
      <c r="O457" s="480">
        <v>7</v>
      </c>
      <c r="P457" s="480" t="s">
        <v>9239</v>
      </c>
      <c r="Q457" s="352">
        <v>0</v>
      </c>
      <c r="R457" s="352" t="s">
        <v>10083</v>
      </c>
      <c r="S457" s="480">
        <v>9</v>
      </c>
      <c r="T457" s="352">
        <v>0</v>
      </c>
      <c r="U457" s="479">
        <v>17</v>
      </c>
    </row>
    <row r="458" spans="1:21">
      <c r="A458" s="447" t="s">
        <v>524</v>
      </c>
      <c r="B458" s="428" t="s">
        <v>10780</v>
      </c>
      <c r="C458" s="352" t="s">
        <v>9230</v>
      </c>
      <c r="D458" s="352">
        <v>1</v>
      </c>
      <c r="E458" s="352" t="s">
        <v>9231</v>
      </c>
      <c r="F458" s="352">
        <v>20261</v>
      </c>
      <c r="G458" s="352" t="s">
        <v>9325</v>
      </c>
      <c r="H458" s="352" t="s">
        <v>10073</v>
      </c>
      <c r="I458" s="352" t="s">
        <v>145</v>
      </c>
      <c r="J458" s="352" t="s">
        <v>10081</v>
      </c>
      <c r="K458" s="352" t="s">
        <v>3743</v>
      </c>
      <c r="L458" s="352" t="s">
        <v>10084</v>
      </c>
      <c r="M458" s="352" t="s">
        <v>10085</v>
      </c>
      <c r="N458" s="352" t="str">
        <f t="shared" si="7"/>
        <v>Ford Explorer 3.0 Platinum AWD</v>
      </c>
      <c r="O458" s="480">
        <v>7</v>
      </c>
      <c r="P458" s="480" t="s">
        <v>9239</v>
      </c>
      <c r="Q458" s="352">
        <v>0</v>
      </c>
      <c r="R458" s="352" t="s">
        <v>10085</v>
      </c>
      <c r="S458" s="480">
        <v>9</v>
      </c>
      <c r="T458" s="352">
        <v>0</v>
      </c>
      <c r="U458" s="479">
        <v>17</v>
      </c>
    </row>
    <row r="459" spans="1:21">
      <c r="A459" s="447" t="s">
        <v>599</v>
      </c>
      <c r="B459" s="428" t="s">
        <v>10780</v>
      </c>
      <c r="C459" s="352" t="s">
        <v>9230</v>
      </c>
      <c r="D459" s="352">
        <v>1</v>
      </c>
      <c r="E459" s="352" t="s">
        <v>9231</v>
      </c>
      <c r="F459" s="352">
        <v>20261</v>
      </c>
      <c r="G459" s="352" t="s">
        <v>9325</v>
      </c>
      <c r="H459" s="352" t="s">
        <v>10073</v>
      </c>
      <c r="I459" s="352" t="s">
        <v>145</v>
      </c>
      <c r="J459" s="352" t="s">
        <v>10081</v>
      </c>
      <c r="K459" s="352" t="s">
        <v>3743</v>
      </c>
      <c r="L459" s="352" t="s">
        <v>10086</v>
      </c>
      <c r="M459" s="352" t="s">
        <v>10087</v>
      </c>
      <c r="N459" s="352" t="str">
        <f t="shared" si="7"/>
        <v>Ford Explorer FHEV 3.3</v>
      </c>
      <c r="O459" s="480">
        <v>7</v>
      </c>
      <c r="P459" s="480" t="s">
        <v>9239</v>
      </c>
      <c r="Q459" s="352">
        <v>0</v>
      </c>
      <c r="R459" s="352" t="s">
        <v>10087</v>
      </c>
      <c r="S459" s="480">
        <v>12</v>
      </c>
      <c r="T459" s="352">
        <v>0</v>
      </c>
      <c r="U459" s="479">
        <v>20</v>
      </c>
    </row>
    <row r="460" spans="1:21" customFormat="1">
      <c r="B460" s="428" t="s">
        <v>10780</v>
      </c>
      <c r="C460" t="s">
        <v>9230</v>
      </c>
      <c r="D460">
        <v>1</v>
      </c>
      <c r="E460" t="s">
        <v>9231</v>
      </c>
      <c r="F460">
        <v>20261</v>
      </c>
      <c r="G460" t="s">
        <v>9325</v>
      </c>
      <c r="H460" t="s">
        <v>10073</v>
      </c>
      <c r="I460" t="s">
        <v>145</v>
      </c>
      <c r="J460" t="s">
        <v>10088</v>
      </c>
      <c r="K460" t="s">
        <v>10089</v>
      </c>
      <c r="L460" t="s">
        <v>10090</v>
      </c>
      <c r="M460" t="s">
        <v>10089</v>
      </c>
      <c r="N460" t="str">
        <f t="shared" si="7"/>
        <v>Ford F150 F150</v>
      </c>
      <c r="O460" s="480">
        <v>7</v>
      </c>
      <c r="P460" s="480" t="s">
        <v>9239</v>
      </c>
      <c r="Q460">
        <v>0</v>
      </c>
      <c r="R460" t="s">
        <v>10089</v>
      </c>
      <c r="S460" s="480">
        <v>23</v>
      </c>
      <c r="T460">
        <v>0</v>
      </c>
      <c r="U460" s="479">
        <v>23</v>
      </c>
    </row>
    <row r="461" spans="1:21">
      <c r="A461" s="447" t="s">
        <v>372</v>
      </c>
      <c r="B461" s="428" t="s">
        <v>10780</v>
      </c>
      <c r="C461" s="352" t="s">
        <v>9230</v>
      </c>
      <c r="D461" s="352">
        <v>1</v>
      </c>
      <c r="E461" s="352" t="s">
        <v>9231</v>
      </c>
      <c r="F461" s="352">
        <v>20160</v>
      </c>
      <c r="G461" s="352" t="s">
        <v>9232</v>
      </c>
      <c r="H461" s="352" t="s">
        <v>10073</v>
      </c>
      <c r="I461" s="352" t="s">
        <v>145</v>
      </c>
      <c r="J461" s="352" t="s">
        <v>10091</v>
      </c>
      <c r="K461" s="352" t="s">
        <v>3896</v>
      </c>
      <c r="L461" s="352" t="s">
        <v>10092</v>
      </c>
      <c r="M461" s="352" t="s">
        <v>10093</v>
      </c>
      <c r="N461" s="352" t="str">
        <f t="shared" si="7"/>
        <v>Ford Mustang 2.3L EcoBoost Premium Coupe</v>
      </c>
      <c r="O461" s="480">
        <v>7</v>
      </c>
      <c r="P461" s="480" t="s">
        <v>9239</v>
      </c>
      <c r="Q461" s="352">
        <v>0</v>
      </c>
      <c r="R461" s="352" t="s">
        <v>10093</v>
      </c>
      <c r="S461" s="480">
        <v>23</v>
      </c>
      <c r="T461" s="352">
        <v>0</v>
      </c>
      <c r="U461" s="479">
        <v>23</v>
      </c>
    </row>
    <row r="462" spans="1:21">
      <c r="A462" s="447" t="s">
        <v>374</v>
      </c>
      <c r="B462" s="428" t="s">
        <v>10780</v>
      </c>
      <c r="C462" s="352" t="s">
        <v>9230</v>
      </c>
      <c r="D462" s="352">
        <v>1</v>
      </c>
      <c r="E462" s="352" t="s">
        <v>9231</v>
      </c>
      <c r="F462" s="352">
        <v>20160</v>
      </c>
      <c r="G462" s="352" t="s">
        <v>9232</v>
      </c>
      <c r="H462" s="352" t="s">
        <v>10073</v>
      </c>
      <c r="I462" s="352" t="s">
        <v>145</v>
      </c>
      <c r="J462" s="352" t="s">
        <v>10091</v>
      </c>
      <c r="K462" s="352" t="s">
        <v>3896</v>
      </c>
      <c r="L462" s="352" t="s">
        <v>10094</v>
      </c>
      <c r="M462" s="352" t="s">
        <v>10095</v>
      </c>
      <c r="N462" s="352" t="str">
        <f t="shared" si="7"/>
        <v>Ford Mustang 2.3L EcoBoost Premium Convertible</v>
      </c>
      <c r="O462" s="480">
        <v>7</v>
      </c>
      <c r="P462" s="480" t="s">
        <v>9239</v>
      </c>
      <c r="Q462" s="352">
        <v>0</v>
      </c>
      <c r="R462" s="352" t="s">
        <v>10095</v>
      </c>
      <c r="S462" s="480">
        <v>23</v>
      </c>
      <c r="T462" s="352">
        <v>0</v>
      </c>
      <c r="U462" s="479">
        <v>23</v>
      </c>
    </row>
    <row r="463" spans="1:21">
      <c r="A463" s="447" t="s">
        <v>373</v>
      </c>
      <c r="B463" s="428" t="s">
        <v>10780</v>
      </c>
      <c r="C463" s="352" t="s">
        <v>9230</v>
      </c>
      <c r="D463" s="352">
        <v>1</v>
      </c>
      <c r="E463" s="352" t="s">
        <v>9231</v>
      </c>
      <c r="F463" s="352">
        <v>20160</v>
      </c>
      <c r="G463" s="352" t="s">
        <v>9232</v>
      </c>
      <c r="H463" s="352" t="s">
        <v>10073</v>
      </c>
      <c r="I463" s="352" t="s">
        <v>145</v>
      </c>
      <c r="J463" s="352" t="s">
        <v>10091</v>
      </c>
      <c r="K463" s="352" t="s">
        <v>3896</v>
      </c>
      <c r="L463" s="352" t="s">
        <v>10096</v>
      </c>
      <c r="M463" s="352" t="s">
        <v>10097</v>
      </c>
      <c r="N463" s="352" t="str">
        <f t="shared" si="7"/>
        <v>Ford Mustang 5.0L GT Premium Coupe</v>
      </c>
      <c r="O463" s="480">
        <v>7</v>
      </c>
      <c r="P463" s="480" t="s">
        <v>9239</v>
      </c>
      <c r="Q463" s="352">
        <v>0</v>
      </c>
      <c r="R463" s="352" t="s">
        <v>10097</v>
      </c>
      <c r="S463" s="480">
        <v>23</v>
      </c>
      <c r="T463" s="352">
        <v>0</v>
      </c>
      <c r="U463" s="479">
        <v>23</v>
      </c>
    </row>
    <row r="464" spans="1:21">
      <c r="A464" s="448" t="s">
        <v>375</v>
      </c>
      <c r="B464" s="428" t="s">
        <v>10780</v>
      </c>
      <c r="C464" s="352" t="s">
        <v>9230</v>
      </c>
      <c r="D464" s="352">
        <v>1</v>
      </c>
      <c r="E464" s="352" t="s">
        <v>9231</v>
      </c>
      <c r="F464" s="352">
        <v>20160</v>
      </c>
      <c r="G464" s="352" t="s">
        <v>9232</v>
      </c>
      <c r="H464" s="352" t="s">
        <v>10073</v>
      </c>
      <c r="I464" s="352" t="s">
        <v>145</v>
      </c>
      <c r="J464" s="352" t="s">
        <v>10091</v>
      </c>
      <c r="K464" s="352" t="s">
        <v>3896</v>
      </c>
      <c r="L464" s="352" t="s">
        <v>10098</v>
      </c>
      <c r="M464" s="352" t="s">
        <v>10099</v>
      </c>
      <c r="N464" s="352" t="str">
        <f t="shared" si="7"/>
        <v>Ford Mustang 5.0L GT Premium Convertible</v>
      </c>
      <c r="O464" s="480">
        <v>7</v>
      </c>
      <c r="P464" s="480" t="s">
        <v>9239</v>
      </c>
      <c r="Q464" s="352">
        <v>0</v>
      </c>
      <c r="R464" s="352" t="s">
        <v>10099</v>
      </c>
      <c r="S464" s="480">
        <v>23</v>
      </c>
      <c r="T464" s="352">
        <v>0</v>
      </c>
      <c r="U464" s="479">
        <v>23</v>
      </c>
    </row>
    <row r="465" spans="1:21" customFormat="1">
      <c r="B465" s="428" t="s">
        <v>10780</v>
      </c>
      <c r="C465" t="s">
        <v>9230</v>
      </c>
      <c r="D465">
        <v>1</v>
      </c>
      <c r="E465" t="s">
        <v>9231</v>
      </c>
      <c r="F465">
        <v>20160</v>
      </c>
      <c r="G465" t="s">
        <v>9232</v>
      </c>
      <c r="H465" t="s">
        <v>10073</v>
      </c>
      <c r="I465" t="s">
        <v>145</v>
      </c>
      <c r="J465" t="s">
        <v>10091</v>
      </c>
      <c r="K465" t="s">
        <v>3896</v>
      </c>
      <c r="L465" t="s">
        <v>10100</v>
      </c>
      <c r="M465" t="s">
        <v>10101</v>
      </c>
      <c r="N465" t="str">
        <f t="shared" si="7"/>
        <v>Ford Mustang GT Coupe</v>
      </c>
      <c r="O465" s="480">
        <v>7</v>
      </c>
      <c r="P465" s="480" t="s">
        <v>9239</v>
      </c>
      <c r="Q465">
        <v>0</v>
      </c>
      <c r="R465" t="s">
        <v>10101</v>
      </c>
      <c r="S465" s="480">
        <v>23</v>
      </c>
      <c r="T465">
        <v>0</v>
      </c>
      <c r="U465" s="479">
        <v>23</v>
      </c>
    </row>
    <row r="466" spans="1:21">
      <c r="A466" s="447" t="s">
        <v>455</v>
      </c>
      <c r="B466" s="428" t="s">
        <v>10780</v>
      </c>
      <c r="C466" s="352" t="s">
        <v>9230</v>
      </c>
      <c r="D466" s="352">
        <v>1</v>
      </c>
      <c r="E466" s="352" t="s">
        <v>9231</v>
      </c>
      <c r="F466" s="352">
        <v>20261</v>
      </c>
      <c r="G466" s="352" t="s">
        <v>9325</v>
      </c>
      <c r="H466" s="352" t="s">
        <v>10073</v>
      </c>
      <c r="I466" s="352" t="s">
        <v>145</v>
      </c>
      <c r="J466" s="352" t="s">
        <v>10102</v>
      </c>
      <c r="K466" s="352" t="s">
        <v>10103</v>
      </c>
      <c r="L466" s="352" t="s">
        <v>10104</v>
      </c>
      <c r="M466" s="352" t="s">
        <v>10105</v>
      </c>
      <c r="N466" s="352" t="str">
        <f t="shared" si="7"/>
        <v>Ford Ranger Wildtrak</v>
      </c>
      <c r="O466" s="480">
        <v>6</v>
      </c>
      <c r="P466" s="480" t="s">
        <v>9312</v>
      </c>
      <c r="Q466" s="352">
        <v>0</v>
      </c>
      <c r="R466" s="352" t="s">
        <v>10105</v>
      </c>
      <c r="S466" s="480">
        <v>18</v>
      </c>
      <c r="T466" s="352">
        <v>0</v>
      </c>
      <c r="U466" s="479">
        <v>21</v>
      </c>
    </row>
    <row r="467" spans="1:21">
      <c r="A467" s="447" t="s">
        <v>456</v>
      </c>
      <c r="B467" s="428" t="s">
        <v>10780</v>
      </c>
      <c r="C467" s="352" t="s">
        <v>9230</v>
      </c>
      <c r="D467" s="352">
        <v>1</v>
      </c>
      <c r="E467" s="352" t="s">
        <v>9231</v>
      </c>
      <c r="F467" s="352">
        <v>20261</v>
      </c>
      <c r="G467" s="352" t="s">
        <v>9325</v>
      </c>
      <c r="H467" s="352" t="s">
        <v>10073</v>
      </c>
      <c r="I467" s="352" t="s">
        <v>145</v>
      </c>
      <c r="J467" s="352" t="s">
        <v>10102</v>
      </c>
      <c r="K467" s="352" t="s">
        <v>10103</v>
      </c>
      <c r="L467" s="352" t="s">
        <v>10106</v>
      </c>
      <c r="M467" s="352" t="s">
        <v>10107</v>
      </c>
      <c r="N467" s="352" t="str">
        <f t="shared" si="7"/>
        <v>Ford Ranger Raptor</v>
      </c>
      <c r="O467" s="480">
        <v>6</v>
      </c>
      <c r="P467" s="480" t="s">
        <v>9312</v>
      </c>
      <c r="Q467" s="352">
        <v>0</v>
      </c>
      <c r="R467" s="352" t="s">
        <v>10107</v>
      </c>
      <c r="S467" s="480">
        <v>18</v>
      </c>
      <c r="T467" s="352">
        <v>0</v>
      </c>
      <c r="U467" s="479">
        <v>21</v>
      </c>
    </row>
    <row r="468" spans="1:21" customFormat="1">
      <c r="B468" s="428" t="s">
        <v>10780</v>
      </c>
      <c r="C468" t="s">
        <v>9230</v>
      </c>
      <c r="D468">
        <v>1</v>
      </c>
      <c r="E468" t="s">
        <v>9231</v>
      </c>
      <c r="F468">
        <v>20261</v>
      </c>
      <c r="G468" t="s">
        <v>9325</v>
      </c>
      <c r="H468" t="s">
        <v>10073</v>
      </c>
      <c r="I468" t="s">
        <v>145</v>
      </c>
      <c r="J468" t="s">
        <v>10108</v>
      </c>
      <c r="K468" t="s">
        <v>10109</v>
      </c>
      <c r="L468" t="s">
        <v>10110</v>
      </c>
      <c r="M468" t="s">
        <v>10111</v>
      </c>
      <c r="N468" t="str">
        <f t="shared" si="7"/>
        <v>Ford Rapter Ranger Raptor</v>
      </c>
      <c r="O468" s="480">
        <v>6</v>
      </c>
      <c r="P468" s="480" t="s">
        <v>9312</v>
      </c>
      <c r="Q468">
        <v>0</v>
      </c>
      <c r="R468" t="s">
        <v>10111</v>
      </c>
      <c r="S468" s="480">
        <v>18</v>
      </c>
      <c r="T468">
        <v>0</v>
      </c>
      <c r="U468" s="479">
        <v>21</v>
      </c>
    </row>
    <row r="469" spans="1:21" customFormat="1">
      <c r="B469" s="428" t="s">
        <v>10780</v>
      </c>
      <c r="C469" t="s">
        <v>9230</v>
      </c>
      <c r="D469">
        <v>1</v>
      </c>
      <c r="E469" t="s">
        <v>9231</v>
      </c>
      <c r="F469">
        <v>20262</v>
      </c>
      <c r="G469" t="s">
        <v>10112</v>
      </c>
      <c r="H469" t="s">
        <v>10073</v>
      </c>
      <c r="I469" t="s">
        <v>10113</v>
      </c>
      <c r="J469" t="s">
        <v>10114</v>
      </c>
      <c r="K469" t="s">
        <v>10115</v>
      </c>
      <c r="L469" t="s">
        <v>10116</v>
      </c>
      <c r="M469" t="s">
        <v>10117</v>
      </c>
      <c r="N469" t="str">
        <f t="shared" si="7"/>
        <v>Coachmen(Ford) ORION 20CB Luxury</v>
      </c>
      <c r="O469" s="480">
        <v>7</v>
      </c>
      <c r="P469" s="480" t="s">
        <v>9239</v>
      </c>
      <c r="Q469">
        <v>0</v>
      </c>
      <c r="R469" t="e">
        <v>#N/A</v>
      </c>
      <c r="S469" s="480" t="e">
        <v>#N/A</v>
      </c>
      <c r="T469" t="e">
        <v>#N/A</v>
      </c>
      <c r="U469" s="479" t="e">
        <v>#N/A</v>
      </c>
    </row>
    <row r="470" spans="1:21">
      <c r="A470" s="449" t="s">
        <v>345</v>
      </c>
      <c r="B470" s="428" t="s">
        <v>10780</v>
      </c>
      <c r="C470" s="352" t="s">
        <v>9230</v>
      </c>
      <c r="D470" s="352">
        <v>1</v>
      </c>
      <c r="E470" s="352" t="s">
        <v>9231</v>
      </c>
      <c r="F470" s="352">
        <v>20160</v>
      </c>
      <c r="G470" s="352" t="s">
        <v>9232</v>
      </c>
      <c r="H470" s="352" t="s">
        <v>697</v>
      </c>
      <c r="I470" s="352" t="s">
        <v>342</v>
      </c>
      <c r="J470" s="352" t="s">
        <v>10118</v>
      </c>
      <c r="K470" s="430" t="s">
        <v>749</v>
      </c>
      <c r="L470" s="352" t="s">
        <v>10119</v>
      </c>
      <c r="M470" s="352" t="s">
        <v>10120</v>
      </c>
      <c r="N470" s="352" t="str">
        <f t="shared" si="7"/>
        <v>Ferrari F8 Spider</v>
      </c>
      <c r="O470" s="480">
        <v>6</v>
      </c>
      <c r="P470" s="480" t="s">
        <v>9312</v>
      </c>
      <c r="Q470" s="352">
        <v>0</v>
      </c>
      <c r="R470" s="352" t="e">
        <v>#N/A</v>
      </c>
      <c r="S470" s="480">
        <v>19</v>
      </c>
      <c r="T470" s="352">
        <v>0</v>
      </c>
      <c r="U470" s="479">
        <v>22</v>
      </c>
    </row>
    <row r="471" spans="1:21">
      <c r="A471" s="449" t="s">
        <v>344</v>
      </c>
      <c r="B471" s="428" t="s">
        <v>10862</v>
      </c>
      <c r="C471" s="352" t="s">
        <v>9230</v>
      </c>
      <c r="D471" s="352">
        <v>1</v>
      </c>
      <c r="E471" s="352" t="s">
        <v>9231</v>
      </c>
      <c r="F471" s="352">
        <v>20160</v>
      </c>
      <c r="G471" s="352" t="s">
        <v>9232</v>
      </c>
      <c r="H471" s="352" t="s">
        <v>697</v>
      </c>
      <c r="I471" s="352" t="s">
        <v>342</v>
      </c>
      <c r="J471" s="352" t="s">
        <v>10118</v>
      </c>
      <c r="K471" s="352" t="s">
        <v>749</v>
      </c>
      <c r="L471" s="352" t="s">
        <v>10903</v>
      </c>
      <c r="M471" s="352" t="s">
        <v>10904</v>
      </c>
      <c r="N471" s="352" t="str">
        <f t="shared" si="7"/>
        <v>Ferrari F8 Tributo</v>
      </c>
      <c r="O471" s="480" t="e">
        <v>#N/A</v>
      </c>
      <c r="P471" s="480" t="e">
        <v>#N/A</v>
      </c>
      <c r="Q471" s="352" t="e">
        <v>#N/A</v>
      </c>
      <c r="R471" s="352" t="e">
        <v>#N/A</v>
      </c>
      <c r="S471" s="480" t="e">
        <v>#N/A</v>
      </c>
      <c r="T471" s="352" t="e">
        <v>#N/A</v>
      </c>
      <c r="U471" s="479" t="e">
        <v>#N/A</v>
      </c>
    </row>
    <row r="472" spans="1:21">
      <c r="A472" s="450" t="s">
        <v>492</v>
      </c>
      <c r="B472" s="428" t="s">
        <v>10780</v>
      </c>
      <c r="C472" s="352" t="s">
        <v>9230</v>
      </c>
      <c r="D472" s="352">
        <v>1</v>
      </c>
      <c r="E472" s="352" t="s">
        <v>9231</v>
      </c>
      <c r="F472" s="352">
        <v>20160</v>
      </c>
      <c r="G472" s="352" t="s">
        <v>9232</v>
      </c>
      <c r="H472" s="352" t="s">
        <v>697</v>
      </c>
      <c r="I472" s="352" t="s">
        <v>342</v>
      </c>
      <c r="J472" s="352" t="s">
        <v>10121</v>
      </c>
      <c r="K472" s="430" t="s">
        <v>3493</v>
      </c>
      <c r="L472" s="352" t="s">
        <v>10122</v>
      </c>
      <c r="M472" s="352" t="s">
        <v>10123</v>
      </c>
      <c r="N472" s="352" t="str">
        <f t="shared" si="7"/>
        <v>Ferrari Portofino 3.9 가솔린</v>
      </c>
      <c r="O472" s="480">
        <v>7</v>
      </c>
      <c r="P472" s="480" t="s">
        <v>9239</v>
      </c>
      <c r="Q472" s="352">
        <v>0</v>
      </c>
      <c r="R472" s="352" t="s">
        <v>10123</v>
      </c>
      <c r="S472" s="480">
        <v>19</v>
      </c>
      <c r="T472" s="352">
        <v>0</v>
      </c>
      <c r="U472" s="479">
        <v>22</v>
      </c>
    </row>
    <row r="473" spans="1:21">
      <c r="A473" s="449" t="s">
        <v>9162</v>
      </c>
      <c r="B473" s="428" t="s">
        <v>10862</v>
      </c>
      <c r="I473" s="352" t="s">
        <v>342</v>
      </c>
      <c r="K473" s="430"/>
      <c r="M473" s="352" t="s">
        <v>10880</v>
      </c>
      <c r="N473" s="352" t="str">
        <f t="shared" si="7"/>
        <v>Ferrari  신차 DB 없음</v>
      </c>
      <c r="O473" s="480" t="e">
        <v>#N/A</v>
      </c>
      <c r="P473" s="480" t="e">
        <v>#N/A</v>
      </c>
      <c r="Q473" s="352" t="e">
        <v>#N/A</v>
      </c>
      <c r="R473" s="352" t="e">
        <v>#N/A</v>
      </c>
      <c r="S473" s="480" t="e">
        <v>#N/A</v>
      </c>
      <c r="T473" s="352" t="e">
        <v>#N/A</v>
      </c>
      <c r="U473" s="479" t="e">
        <v>#N/A</v>
      </c>
    </row>
    <row r="474" spans="1:21">
      <c r="A474" s="450" t="s">
        <v>341</v>
      </c>
      <c r="B474" s="428" t="s">
        <v>10780</v>
      </c>
      <c r="C474" s="352" t="s">
        <v>9230</v>
      </c>
      <c r="D474" s="352">
        <v>1</v>
      </c>
      <c r="E474" s="352" t="s">
        <v>9231</v>
      </c>
      <c r="F474" s="352">
        <v>20160</v>
      </c>
      <c r="G474" s="352" t="s">
        <v>9232</v>
      </c>
      <c r="H474" s="352" t="s">
        <v>697</v>
      </c>
      <c r="I474" s="352" t="s">
        <v>342</v>
      </c>
      <c r="J474" s="352" t="s">
        <v>10124</v>
      </c>
      <c r="K474" s="430" t="s">
        <v>10125</v>
      </c>
      <c r="L474" s="352" t="s">
        <v>10126</v>
      </c>
      <c r="M474" s="352" t="s">
        <v>10127</v>
      </c>
      <c r="N474" s="352" t="str">
        <f t="shared" si="7"/>
        <v>Ferrari Roma 3.9가솔린</v>
      </c>
      <c r="O474" s="480">
        <v>6</v>
      </c>
      <c r="P474" s="480" t="s">
        <v>9312</v>
      </c>
      <c r="Q474" s="352">
        <v>0</v>
      </c>
      <c r="R474" s="352" t="s">
        <v>10127</v>
      </c>
      <c r="S474" s="480">
        <v>19</v>
      </c>
      <c r="T474" s="352">
        <v>0</v>
      </c>
      <c r="U474" s="479">
        <v>22</v>
      </c>
    </row>
    <row r="475" spans="1:21">
      <c r="A475" s="450" t="s">
        <v>9161</v>
      </c>
      <c r="B475" s="428" t="s">
        <v>10862</v>
      </c>
      <c r="C475" s="352" t="s">
        <v>9230</v>
      </c>
      <c r="D475" s="352">
        <v>1</v>
      </c>
      <c r="E475" s="352" t="s">
        <v>9231</v>
      </c>
      <c r="F475" s="352">
        <v>20160</v>
      </c>
      <c r="G475" s="352" t="s">
        <v>9232</v>
      </c>
      <c r="H475" s="352" t="s">
        <v>697</v>
      </c>
      <c r="I475" s="352" t="s">
        <v>342</v>
      </c>
      <c r="J475" s="352" t="s">
        <v>10124</v>
      </c>
      <c r="K475" s="352" t="s">
        <v>10125</v>
      </c>
      <c r="L475" s="352" t="s">
        <v>10126</v>
      </c>
      <c r="M475" s="352" t="s">
        <v>10127</v>
      </c>
      <c r="N475" s="352" t="str">
        <f t="shared" si="7"/>
        <v>Ferrari Roma 3.9가솔린</v>
      </c>
      <c r="O475" s="480">
        <v>6</v>
      </c>
      <c r="P475" s="480" t="s">
        <v>9312</v>
      </c>
      <c r="Q475" s="352">
        <v>0</v>
      </c>
      <c r="R475" s="352" t="s">
        <v>10127</v>
      </c>
      <c r="S475" s="480">
        <v>19</v>
      </c>
      <c r="T475" s="352">
        <v>0</v>
      </c>
      <c r="U475" s="479">
        <v>22</v>
      </c>
    </row>
    <row r="476" spans="1:21">
      <c r="A476" s="449" t="s">
        <v>343</v>
      </c>
      <c r="B476" s="428" t="s">
        <v>10780</v>
      </c>
      <c r="C476" s="352" t="s">
        <v>9230</v>
      </c>
      <c r="D476" s="352">
        <v>1</v>
      </c>
      <c r="E476" s="352" t="s">
        <v>9231</v>
      </c>
      <c r="F476" s="352">
        <v>20160</v>
      </c>
      <c r="G476" s="352" t="s">
        <v>9232</v>
      </c>
      <c r="H476" s="352" t="s">
        <v>697</v>
      </c>
      <c r="I476" s="352" t="s">
        <v>342</v>
      </c>
      <c r="J476" s="352" t="s">
        <v>10128</v>
      </c>
      <c r="K476" s="430">
        <v>812</v>
      </c>
      <c r="L476" s="352" t="s">
        <v>10129</v>
      </c>
      <c r="M476" s="352" t="s">
        <v>10130</v>
      </c>
      <c r="N476" s="352" t="str">
        <f t="shared" si="7"/>
        <v>Ferrari 812 GTS V12</v>
      </c>
      <c r="O476" s="480">
        <v>6</v>
      </c>
      <c r="P476" s="480" t="s">
        <v>9312</v>
      </c>
      <c r="Q476" s="352">
        <v>0</v>
      </c>
      <c r="R476" s="352" t="e">
        <v>#N/A</v>
      </c>
      <c r="S476" s="480">
        <v>19</v>
      </c>
      <c r="T476" s="352">
        <v>0</v>
      </c>
      <c r="U476" s="479">
        <v>22</v>
      </c>
    </row>
    <row r="477" spans="1:21">
      <c r="A477" s="449" t="s">
        <v>491</v>
      </c>
      <c r="B477" s="428" t="s">
        <v>10780</v>
      </c>
      <c r="C477" s="352" t="s">
        <v>9230</v>
      </c>
      <c r="D477" s="352">
        <v>1</v>
      </c>
      <c r="E477" s="352" t="s">
        <v>9231</v>
      </c>
      <c r="F477" s="352">
        <v>20160</v>
      </c>
      <c r="G477" s="352" t="s">
        <v>9232</v>
      </c>
      <c r="H477" s="352" t="s">
        <v>697</v>
      </c>
      <c r="I477" s="352" t="s">
        <v>342</v>
      </c>
      <c r="J477" s="352" t="s">
        <v>10131</v>
      </c>
      <c r="K477" s="430" t="s">
        <v>10132</v>
      </c>
      <c r="L477" s="352" t="s">
        <v>10133</v>
      </c>
      <c r="M477" s="352" t="s">
        <v>10134</v>
      </c>
      <c r="N477" s="352" t="str">
        <f t="shared" si="7"/>
        <v>Ferrari SF SF90 SPIDER</v>
      </c>
      <c r="O477" s="480">
        <v>7</v>
      </c>
      <c r="P477" s="480" t="s">
        <v>9239</v>
      </c>
      <c r="Q477" s="352">
        <v>0</v>
      </c>
      <c r="R477" s="352" t="s">
        <v>10134</v>
      </c>
      <c r="S477" s="480">
        <v>19</v>
      </c>
      <c r="T477" s="352">
        <v>0</v>
      </c>
      <c r="U477" s="479">
        <v>22</v>
      </c>
    </row>
    <row r="478" spans="1:21">
      <c r="A478" s="449" t="s">
        <v>490</v>
      </c>
      <c r="B478" s="428" t="s">
        <v>10862</v>
      </c>
      <c r="C478" s="352" t="s">
        <v>9230</v>
      </c>
      <c r="D478" s="352">
        <v>1</v>
      </c>
      <c r="E478" s="352" t="s">
        <v>9231</v>
      </c>
      <c r="F478" s="352">
        <v>20160</v>
      </c>
      <c r="G478" s="352" t="s">
        <v>9232</v>
      </c>
      <c r="H478" s="352" t="s">
        <v>697</v>
      </c>
      <c r="I478" s="352" t="s">
        <v>342</v>
      </c>
      <c r="J478" s="352" t="s">
        <v>10131</v>
      </c>
      <c r="K478" s="352" t="s">
        <v>10132</v>
      </c>
      <c r="L478" s="352" t="s">
        <v>10133</v>
      </c>
      <c r="M478" s="352" t="s">
        <v>10134</v>
      </c>
      <c r="N478" s="352" t="str">
        <f t="shared" si="7"/>
        <v>Ferrari SF SF90 SPIDER</v>
      </c>
      <c r="O478" s="480">
        <v>7</v>
      </c>
      <c r="P478" s="480" t="s">
        <v>9239</v>
      </c>
      <c r="Q478" s="352">
        <v>0</v>
      </c>
      <c r="R478" s="352" t="s">
        <v>10134</v>
      </c>
      <c r="S478" s="480">
        <v>19</v>
      </c>
      <c r="T478" s="352">
        <v>0</v>
      </c>
      <c r="U478" s="479">
        <v>22</v>
      </c>
    </row>
    <row r="479" spans="1:21">
      <c r="A479" s="449" t="s">
        <v>346</v>
      </c>
      <c r="B479" s="428" t="s">
        <v>10862</v>
      </c>
      <c r="C479" s="352" t="s">
        <v>9230</v>
      </c>
      <c r="D479" s="352">
        <v>1</v>
      </c>
      <c r="E479" s="352" t="s">
        <v>9231</v>
      </c>
      <c r="F479" s="352">
        <v>20160</v>
      </c>
      <c r="G479" s="352" t="s">
        <v>9232</v>
      </c>
      <c r="H479" s="352" t="s">
        <v>697</v>
      </c>
      <c r="I479" s="352" t="s">
        <v>342</v>
      </c>
      <c r="J479" s="352" t="s">
        <v>10131</v>
      </c>
      <c r="K479" s="352" t="s">
        <v>10132</v>
      </c>
      <c r="L479" s="352" t="s">
        <v>10133</v>
      </c>
      <c r="M479" s="352" t="s">
        <v>10134</v>
      </c>
      <c r="N479" s="352" t="str">
        <f t="shared" si="7"/>
        <v>Ferrari SF SF90 SPIDER</v>
      </c>
      <c r="O479" s="480">
        <v>7</v>
      </c>
      <c r="P479" s="480" t="s">
        <v>9239</v>
      </c>
      <c r="Q479" s="352">
        <v>0</v>
      </c>
      <c r="R479" s="352" t="s">
        <v>10134</v>
      </c>
      <c r="S479" s="480">
        <v>19</v>
      </c>
      <c r="T479" s="352">
        <v>0</v>
      </c>
      <c r="U479" s="479">
        <v>22</v>
      </c>
    </row>
    <row r="480" spans="1:21">
      <c r="A480" s="450" t="s">
        <v>9164</v>
      </c>
      <c r="B480" s="428" t="s">
        <v>10862</v>
      </c>
      <c r="C480" s="352" t="s">
        <v>9230</v>
      </c>
      <c r="D480" s="352">
        <v>1</v>
      </c>
      <c r="E480" s="352" t="s">
        <v>9231</v>
      </c>
      <c r="F480" s="352">
        <v>20160</v>
      </c>
      <c r="G480" s="352" t="s">
        <v>9232</v>
      </c>
      <c r="H480" s="352" t="s">
        <v>697</v>
      </c>
      <c r="I480" s="352" t="s">
        <v>342</v>
      </c>
      <c r="J480" s="352" t="s">
        <v>10135</v>
      </c>
      <c r="K480" s="352">
        <v>296</v>
      </c>
      <c r="L480" s="352" t="s">
        <v>10136</v>
      </c>
      <c r="M480" s="352" t="s">
        <v>10137</v>
      </c>
      <c r="N480" s="352" t="str">
        <f t="shared" si="7"/>
        <v>Ferrari 296 GTB</v>
      </c>
      <c r="O480" s="480">
        <v>7</v>
      </c>
      <c r="P480" s="480" t="s">
        <v>9239</v>
      </c>
      <c r="Q480" s="352">
        <v>0</v>
      </c>
      <c r="R480" s="352" t="e">
        <v>#N/A</v>
      </c>
      <c r="S480" s="480">
        <v>19</v>
      </c>
      <c r="T480" s="352">
        <v>0</v>
      </c>
      <c r="U480" s="479">
        <v>22</v>
      </c>
    </row>
    <row r="481" spans="1:21">
      <c r="A481" s="450" t="s">
        <v>9163</v>
      </c>
      <c r="B481" s="428" t="s">
        <v>10780</v>
      </c>
      <c r="C481" s="352" t="s">
        <v>9230</v>
      </c>
      <c r="D481" s="352">
        <v>1</v>
      </c>
      <c r="E481" s="352" t="s">
        <v>9231</v>
      </c>
      <c r="F481" s="352">
        <v>20160</v>
      </c>
      <c r="G481" s="352" t="s">
        <v>9232</v>
      </c>
      <c r="H481" s="352" t="s">
        <v>697</v>
      </c>
      <c r="I481" s="352" t="s">
        <v>342</v>
      </c>
      <c r="J481" s="352" t="s">
        <v>10135</v>
      </c>
      <c r="K481" s="430">
        <v>296</v>
      </c>
      <c r="L481" s="352" t="s">
        <v>10136</v>
      </c>
      <c r="M481" s="352" t="s">
        <v>10137</v>
      </c>
      <c r="N481" s="352" t="str">
        <f t="shared" si="7"/>
        <v>Ferrari 296 GTB</v>
      </c>
      <c r="O481" s="480">
        <v>7</v>
      </c>
      <c r="P481" s="480" t="s">
        <v>9239</v>
      </c>
      <c r="Q481" s="352">
        <v>0</v>
      </c>
      <c r="R481" s="352" t="e">
        <v>#N/A</v>
      </c>
      <c r="S481" s="480">
        <v>19</v>
      </c>
      <c r="T481" s="352">
        <v>0</v>
      </c>
      <c r="U481" s="479">
        <v>22</v>
      </c>
    </row>
    <row r="482" spans="1:21" customFormat="1">
      <c r="B482" s="428" t="s">
        <v>10780</v>
      </c>
      <c r="C482" t="s">
        <v>9230</v>
      </c>
      <c r="D482">
        <v>1</v>
      </c>
      <c r="E482" t="s">
        <v>9231</v>
      </c>
      <c r="F482">
        <v>20159</v>
      </c>
      <c r="G482" t="s">
        <v>9279</v>
      </c>
      <c r="H482" t="s">
        <v>3955</v>
      </c>
      <c r="I482" t="s">
        <v>4062</v>
      </c>
      <c r="J482" t="s">
        <v>10138</v>
      </c>
      <c r="K482" t="s">
        <v>10139</v>
      </c>
      <c r="L482" t="s">
        <v>10140</v>
      </c>
      <c r="M482" t="s">
        <v>10141</v>
      </c>
      <c r="N482" t="str">
        <f t="shared" si="7"/>
        <v>GMC SIERRA DENALI (정식수입)</v>
      </c>
      <c r="O482" s="480">
        <v>7</v>
      </c>
      <c r="P482" s="480" t="s">
        <v>9239</v>
      </c>
      <c r="Q482">
        <v>0</v>
      </c>
      <c r="R482" t="s">
        <v>10141</v>
      </c>
      <c r="S482" s="480">
        <v>18</v>
      </c>
      <c r="T482">
        <v>0</v>
      </c>
      <c r="U482" s="479">
        <v>21</v>
      </c>
    </row>
    <row r="483" spans="1:21" ht="17.25" thickBot="1">
      <c r="A483" s="435" t="s">
        <v>529</v>
      </c>
      <c r="B483" s="428" t="s">
        <v>10780</v>
      </c>
      <c r="C483" s="352" t="s">
        <v>9230</v>
      </c>
      <c r="D483" s="352">
        <v>1</v>
      </c>
      <c r="E483" s="352" t="s">
        <v>9231</v>
      </c>
      <c r="F483" s="352">
        <v>20158</v>
      </c>
      <c r="G483" s="352" t="s">
        <v>9255</v>
      </c>
      <c r="H483" s="352" t="s">
        <v>10142</v>
      </c>
      <c r="I483" s="352" t="s">
        <v>379</v>
      </c>
      <c r="J483" s="352" t="s">
        <v>10143</v>
      </c>
      <c r="K483" s="352" t="s">
        <v>4142</v>
      </c>
      <c r="L483" s="352" t="s">
        <v>10144</v>
      </c>
      <c r="M483" s="352" t="s">
        <v>10145</v>
      </c>
      <c r="N483" s="352" t="str">
        <f t="shared" si="7"/>
        <v>Honda Accord 2.0 Hybrid</v>
      </c>
      <c r="O483" s="480">
        <v>6</v>
      </c>
      <c r="P483" s="480" t="s">
        <v>9312</v>
      </c>
      <c r="Q483" s="352">
        <v>0</v>
      </c>
      <c r="R483" s="352" t="s">
        <v>10145</v>
      </c>
      <c r="S483" s="480">
        <v>12</v>
      </c>
      <c r="T483" s="352">
        <v>0</v>
      </c>
      <c r="U483" s="479">
        <v>20</v>
      </c>
    </row>
    <row r="484" spans="1:21">
      <c r="A484" s="433" t="s">
        <v>527</v>
      </c>
      <c r="B484" s="428" t="s">
        <v>10780</v>
      </c>
      <c r="C484" s="352" t="s">
        <v>9230</v>
      </c>
      <c r="D484" s="352">
        <v>1</v>
      </c>
      <c r="E484" s="352" t="s">
        <v>9231</v>
      </c>
      <c r="F484" s="352">
        <v>20158</v>
      </c>
      <c r="G484" s="352" t="s">
        <v>9255</v>
      </c>
      <c r="H484" s="352" t="s">
        <v>10142</v>
      </c>
      <c r="I484" s="352" t="s">
        <v>379</v>
      </c>
      <c r="J484" s="352" t="s">
        <v>10143</v>
      </c>
      <c r="K484" s="352" t="s">
        <v>4142</v>
      </c>
      <c r="L484" s="352" t="s">
        <v>10146</v>
      </c>
      <c r="M484" s="352" t="s">
        <v>10147</v>
      </c>
      <c r="N484" s="352" t="str">
        <f t="shared" si="7"/>
        <v>Honda Accord 1.5 Turbo</v>
      </c>
      <c r="O484" s="480">
        <v>6</v>
      </c>
      <c r="P484" s="480" t="s">
        <v>9312</v>
      </c>
      <c r="Q484" s="352">
        <v>0</v>
      </c>
      <c r="R484" s="352" t="s">
        <v>10147</v>
      </c>
      <c r="S484" s="480">
        <v>12</v>
      </c>
      <c r="T484" s="352">
        <v>0</v>
      </c>
      <c r="U484" s="479">
        <v>20</v>
      </c>
    </row>
    <row r="485" spans="1:21" customFormat="1">
      <c r="B485" s="428" t="s">
        <v>10780</v>
      </c>
      <c r="C485" t="s">
        <v>9230</v>
      </c>
      <c r="D485">
        <v>1</v>
      </c>
      <c r="E485" t="s">
        <v>9231</v>
      </c>
      <c r="F485">
        <v>20261</v>
      </c>
      <c r="G485" t="s">
        <v>9325</v>
      </c>
      <c r="H485" t="s">
        <v>10142</v>
      </c>
      <c r="I485" t="s">
        <v>379</v>
      </c>
      <c r="J485" t="s">
        <v>10148</v>
      </c>
      <c r="K485" t="s">
        <v>4120</v>
      </c>
      <c r="L485" t="s">
        <v>10149</v>
      </c>
      <c r="M485" t="s">
        <v>10150</v>
      </c>
      <c r="N485" t="str">
        <f t="shared" si="7"/>
        <v>Honda CR-V 4WD Touring</v>
      </c>
      <c r="O485" s="480">
        <v>2</v>
      </c>
      <c r="P485" s="480" t="s">
        <v>9330</v>
      </c>
      <c r="Q485">
        <v>0</v>
      </c>
      <c r="R485" t="s">
        <v>10150</v>
      </c>
      <c r="S485" s="480">
        <v>11</v>
      </c>
      <c r="T485">
        <v>0</v>
      </c>
      <c r="U485" s="479">
        <v>19</v>
      </c>
    </row>
    <row r="486" spans="1:21">
      <c r="A486" s="435" t="s">
        <v>531</v>
      </c>
      <c r="B486" s="428" t="s">
        <v>10780</v>
      </c>
      <c r="C486" s="352" t="s">
        <v>9230</v>
      </c>
      <c r="D486" s="352">
        <v>1</v>
      </c>
      <c r="E486" s="352" t="s">
        <v>9231</v>
      </c>
      <c r="F486" s="352">
        <v>20261</v>
      </c>
      <c r="G486" s="352" t="s">
        <v>9325</v>
      </c>
      <c r="H486" s="352" t="s">
        <v>10142</v>
      </c>
      <c r="I486" s="352" t="s">
        <v>379</v>
      </c>
      <c r="J486" s="352" t="s">
        <v>10148</v>
      </c>
      <c r="K486" s="352" t="s">
        <v>4120</v>
      </c>
      <c r="L486" s="352" t="s">
        <v>10151</v>
      </c>
      <c r="M486" s="352" t="s">
        <v>10152</v>
      </c>
      <c r="N486" s="352" t="str">
        <f t="shared" si="7"/>
        <v>Honda CR-V 4WD Touring HEV</v>
      </c>
      <c r="O486" s="480">
        <v>2</v>
      </c>
      <c r="P486" s="480" t="s">
        <v>9330</v>
      </c>
      <c r="Q486" s="352">
        <v>0</v>
      </c>
      <c r="R486" s="352" t="s">
        <v>10152</v>
      </c>
      <c r="S486" s="480">
        <v>11</v>
      </c>
      <c r="T486" s="352">
        <v>0</v>
      </c>
      <c r="U486" s="479">
        <v>19</v>
      </c>
    </row>
    <row r="487" spans="1:21">
      <c r="A487" s="435" t="s">
        <v>528</v>
      </c>
      <c r="B487" s="428" t="s">
        <v>10862</v>
      </c>
      <c r="I487" s="352" t="s">
        <v>379</v>
      </c>
      <c r="M487" s="352" t="s">
        <v>10880</v>
      </c>
      <c r="N487" s="352" t="str">
        <f t="shared" si="7"/>
        <v>Honda  신차 DB 없음</v>
      </c>
      <c r="O487" s="480" t="e">
        <v>#N/A</v>
      </c>
      <c r="P487" s="480" t="e">
        <v>#N/A</v>
      </c>
      <c r="Q487" s="352" t="e">
        <v>#N/A</v>
      </c>
      <c r="R487" s="352" t="e">
        <v>#N/A</v>
      </c>
      <c r="S487" s="480" t="e">
        <v>#N/A</v>
      </c>
      <c r="T487" s="352" t="e">
        <v>#N/A</v>
      </c>
      <c r="U487" s="479" t="e">
        <v>#N/A</v>
      </c>
    </row>
    <row r="488" spans="1:21">
      <c r="A488" s="435" t="s">
        <v>530</v>
      </c>
      <c r="B488" s="428" t="s">
        <v>10862</v>
      </c>
      <c r="I488" s="352" t="s">
        <v>379</v>
      </c>
      <c r="M488" s="352" t="s">
        <v>10880</v>
      </c>
      <c r="N488" s="352" t="str">
        <f t="shared" si="7"/>
        <v>Honda  신차 DB 없음</v>
      </c>
      <c r="O488" s="480" t="e">
        <v>#N/A</v>
      </c>
      <c r="P488" s="480" t="e">
        <v>#N/A</v>
      </c>
      <c r="Q488" s="352" t="e">
        <v>#N/A</v>
      </c>
      <c r="R488" s="352" t="e">
        <v>#N/A</v>
      </c>
      <c r="S488" s="480" t="e">
        <v>#N/A</v>
      </c>
      <c r="T488" s="352" t="e">
        <v>#N/A</v>
      </c>
      <c r="U488" s="479" t="e">
        <v>#N/A</v>
      </c>
    </row>
    <row r="489" spans="1:21">
      <c r="A489" s="435" t="s">
        <v>533</v>
      </c>
      <c r="B489" s="428" t="s">
        <v>10862</v>
      </c>
      <c r="C489" s="352" t="s">
        <v>9230</v>
      </c>
      <c r="D489" s="352">
        <v>1</v>
      </c>
      <c r="E489" s="352" t="s">
        <v>9231</v>
      </c>
      <c r="F489" s="352">
        <v>20261</v>
      </c>
      <c r="G489" s="352" t="s">
        <v>9325</v>
      </c>
      <c r="H489" s="352" t="s">
        <v>10142</v>
      </c>
      <c r="I489" s="352" t="s">
        <v>379</v>
      </c>
      <c r="J489" s="352" t="s">
        <v>10905</v>
      </c>
      <c r="K489" s="352" t="s">
        <v>4138</v>
      </c>
      <c r="L489" s="352" t="s">
        <v>10906</v>
      </c>
      <c r="M489" s="352" t="s">
        <v>10907</v>
      </c>
      <c r="N489" s="352" t="str">
        <f t="shared" si="7"/>
        <v>Honda Pilot 3.5 Elite</v>
      </c>
      <c r="O489" s="480" t="e">
        <v>#N/A</v>
      </c>
      <c r="P489" s="480" t="e">
        <v>#N/A</v>
      </c>
      <c r="Q489" s="352" t="e">
        <v>#N/A</v>
      </c>
      <c r="R489" s="352" t="e">
        <v>#N/A</v>
      </c>
      <c r="S489" s="480" t="e">
        <v>#N/A</v>
      </c>
      <c r="T489" s="352" t="e">
        <v>#N/A</v>
      </c>
      <c r="U489" s="479" t="e">
        <v>#N/A</v>
      </c>
    </row>
    <row r="490" spans="1:21" ht="17.25" thickBot="1">
      <c r="A490" s="451" t="s">
        <v>532</v>
      </c>
      <c r="B490" s="428" t="s">
        <v>10780</v>
      </c>
      <c r="C490" s="352" t="s">
        <v>9230</v>
      </c>
      <c r="D490" s="352">
        <v>1</v>
      </c>
      <c r="E490" s="352" t="s">
        <v>9231</v>
      </c>
      <c r="F490" s="352">
        <v>20159</v>
      </c>
      <c r="G490" s="352" t="s">
        <v>9279</v>
      </c>
      <c r="H490" s="352" t="s">
        <v>10142</v>
      </c>
      <c r="I490" s="352" t="s">
        <v>379</v>
      </c>
      <c r="J490" s="352" t="s">
        <v>10153</v>
      </c>
      <c r="K490" s="352" t="s">
        <v>10154</v>
      </c>
      <c r="L490" s="352" t="s">
        <v>10155</v>
      </c>
      <c r="M490" s="352">
        <v>3.5</v>
      </c>
      <c r="N490" s="352" t="str">
        <f t="shared" si="7"/>
        <v>Honda ODYSSEY 3.5</v>
      </c>
      <c r="O490" s="480">
        <v>7</v>
      </c>
      <c r="P490" s="480" t="s">
        <v>9239</v>
      </c>
      <c r="Q490" s="352">
        <v>0</v>
      </c>
      <c r="R490" s="352">
        <v>3.5</v>
      </c>
      <c r="S490" s="480">
        <v>23</v>
      </c>
      <c r="T490" s="352">
        <v>0</v>
      </c>
      <c r="U490" s="479">
        <v>23</v>
      </c>
    </row>
    <row r="491" spans="1:21" customFormat="1">
      <c r="A491" s="492" t="s">
        <v>657</v>
      </c>
      <c r="B491" s="428" t="s">
        <v>10862</v>
      </c>
      <c r="C491" s="352" t="s">
        <v>9230</v>
      </c>
      <c r="D491" s="352">
        <v>1</v>
      </c>
      <c r="E491" s="352" t="s">
        <v>9231</v>
      </c>
      <c r="F491" s="352">
        <v>20160</v>
      </c>
      <c r="G491" s="352" t="s">
        <v>9232</v>
      </c>
      <c r="H491" s="352" t="s">
        <v>10167</v>
      </c>
      <c r="I491" s="352" t="s">
        <v>347</v>
      </c>
      <c r="J491" s="352" t="s">
        <v>10168</v>
      </c>
      <c r="K491" s="352" t="s">
        <v>10169</v>
      </c>
      <c r="L491" s="352" t="s">
        <v>10908</v>
      </c>
      <c r="M491" s="352" t="s">
        <v>10289</v>
      </c>
      <c r="N491" s="352" t="str">
        <f t="shared" si="7"/>
        <v>Jaguar F-PACE P250 S</v>
      </c>
      <c r="O491" s="480">
        <v>7</v>
      </c>
      <c r="P491" s="480" t="s">
        <v>11030</v>
      </c>
      <c r="Q491" s="352">
        <v>0</v>
      </c>
      <c r="R491" s="352" t="e">
        <v>#N/A</v>
      </c>
      <c r="S491" s="480">
        <v>18</v>
      </c>
      <c r="T491" s="352">
        <v>0</v>
      </c>
      <c r="U491" s="479">
        <v>21</v>
      </c>
    </row>
    <row r="492" spans="1:21" customFormat="1">
      <c r="A492" s="492" t="s">
        <v>658</v>
      </c>
      <c r="B492" s="428" t="s">
        <v>10862</v>
      </c>
      <c r="C492" s="352" t="s">
        <v>9230</v>
      </c>
      <c r="D492" s="352">
        <v>1</v>
      </c>
      <c r="E492" s="352" t="s">
        <v>9231</v>
      </c>
      <c r="F492" s="352">
        <v>20160</v>
      </c>
      <c r="G492" s="352" t="s">
        <v>9232</v>
      </c>
      <c r="H492" s="352" t="s">
        <v>10167</v>
      </c>
      <c r="I492" s="352" t="s">
        <v>347</v>
      </c>
      <c r="J492" s="352" t="s">
        <v>10168</v>
      </c>
      <c r="K492" s="352" t="s">
        <v>10169</v>
      </c>
      <c r="L492" s="352" t="s">
        <v>10909</v>
      </c>
      <c r="M492" s="352" t="s">
        <v>10910</v>
      </c>
      <c r="N492" s="352" t="str">
        <f t="shared" si="7"/>
        <v>Jaguar F-PACE P250 SE</v>
      </c>
      <c r="O492" s="480">
        <v>7</v>
      </c>
      <c r="P492" s="480" t="s">
        <v>11030</v>
      </c>
      <c r="Q492" s="352">
        <v>0</v>
      </c>
      <c r="R492" s="352" t="e">
        <v>#N/A</v>
      </c>
      <c r="S492" s="480">
        <v>18</v>
      </c>
      <c r="T492" s="352">
        <v>0</v>
      </c>
      <c r="U492" s="479">
        <v>21</v>
      </c>
    </row>
    <row r="493" spans="1:21" customFormat="1" ht="17.25" thickBot="1">
      <c r="A493" s="492" t="s">
        <v>659</v>
      </c>
      <c r="B493" s="428" t="s">
        <v>10862</v>
      </c>
      <c r="C493" s="352" t="s">
        <v>9230</v>
      </c>
      <c r="D493" s="352">
        <v>1</v>
      </c>
      <c r="E493" s="352" t="s">
        <v>9231</v>
      </c>
      <c r="F493" s="352">
        <v>20160</v>
      </c>
      <c r="G493" s="352" t="s">
        <v>9232</v>
      </c>
      <c r="H493" s="352" t="s">
        <v>10167</v>
      </c>
      <c r="I493" s="352" t="s">
        <v>347</v>
      </c>
      <c r="J493" s="352" t="s">
        <v>10911</v>
      </c>
      <c r="K493" s="352" t="s">
        <v>4281</v>
      </c>
      <c r="L493" s="352" t="s">
        <v>10912</v>
      </c>
      <c r="M493" s="352" t="s">
        <v>10913</v>
      </c>
      <c r="N493" s="352" t="str">
        <f t="shared" si="7"/>
        <v>Jaguar F-TYPE P300 Convertible</v>
      </c>
      <c r="O493" s="480">
        <v>7</v>
      </c>
      <c r="P493" s="480" t="s">
        <v>11030</v>
      </c>
      <c r="Q493" s="352">
        <v>0</v>
      </c>
      <c r="R493" s="352" t="e">
        <v>#N/A</v>
      </c>
      <c r="S493" s="480">
        <v>23</v>
      </c>
      <c r="T493" s="352">
        <v>0</v>
      </c>
      <c r="U493" s="479">
        <v>23</v>
      </c>
    </row>
    <row r="494" spans="1:21">
      <c r="A494" s="452" t="s">
        <v>660</v>
      </c>
      <c r="B494" s="428" t="s">
        <v>10862</v>
      </c>
      <c r="C494" s="352" t="s">
        <v>9230</v>
      </c>
      <c r="D494" s="352">
        <v>1</v>
      </c>
      <c r="E494" s="352" t="s">
        <v>9231</v>
      </c>
      <c r="F494" s="352">
        <v>20160</v>
      </c>
      <c r="G494" s="352" t="s">
        <v>9232</v>
      </c>
      <c r="H494" s="352" t="s">
        <v>10167</v>
      </c>
      <c r="I494" s="352" t="s">
        <v>347</v>
      </c>
      <c r="J494" s="352" t="s">
        <v>10911</v>
      </c>
      <c r="K494" s="352" t="s">
        <v>4281</v>
      </c>
      <c r="L494" s="352" t="s">
        <v>10912</v>
      </c>
      <c r="M494" s="352" t="s">
        <v>10913</v>
      </c>
      <c r="N494" s="352" t="str">
        <f t="shared" si="7"/>
        <v>Jaguar F-TYPE P300 Convertible</v>
      </c>
      <c r="O494" s="480">
        <v>7</v>
      </c>
      <c r="P494" s="480" t="s">
        <v>11030</v>
      </c>
      <c r="Q494" s="352">
        <v>0</v>
      </c>
      <c r="R494" s="352" t="e">
        <v>#N/A</v>
      </c>
      <c r="S494" s="480">
        <v>23</v>
      </c>
      <c r="T494" s="352">
        <v>0</v>
      </c>
      <c r="U494" s="479">
        <v>23</v>
      </c>
    </row>
    <row r="495" spans="1:21" s="438" customFormat="1">
      <c r="A495" s="496" t="s">
        <v>461</v>
      </c>
      <c r="B495" s="497" t="s">
        <v>10780</v>
      </c>
      <c r="C495" s="438" t="s">
        <v>9230</v>
      </c>
      <c r="D495" s="438">
        <v>1</v>
      </c>
      <c r="E495" s="438" t="s">
        <v>9231</v>
      </c>
      <c r="F495" s="438">
        <v>20261</v>
      </c>
      <c r="G495" s="438" t="s">
        <v>9325</v>
      </c>
      <c r="H495" s="438" t="s">
        <v>3209</v>
      </c>
      <c r="I495" s="438" t="s">
        <v>10261</v>
      </c>
      <c r="J495" s="438" t="s">
        <v>10262</v>
      </c>
      <c r="K495" s="438" t="s">
        <v>4866</v>
      </c>
      <c r="L495" s="438" t="s">
        <v>10267</v>
      </c>
      <c r="M495" s="438" t="s">
        <v>10268</v>
      </c>
      <c r="N495" s="438" t="str">
        <f t="shared" ref="N495:N496" si="8">I495&amp;" "&amp;K495&amp;" "&amp;M495</f>
        <v>Landrover Defender 110 D250 SE</v>
      </c>
      <c r="O495" s="482">
        <v>3</v>
      </c>
      <c r="P495" s="482" t="s">
        <v>9243</v>
      </c>
      <c r="Q495" s="438">
        <v>0</v>
      </c>
      <c r="R495" s="438" t="s">
        <v>10268</v>
      </c>
      <c r="S495" s="482">
        <v>8</v>
      </c>
      <c r="T495" s="438">
        <v>0</v>
      </c>
      <c r="U495" s="482">
        <v>16</v>
      </c>
    </row>
    <row r="496" spans="1:21" s="438" customFormat="1">
      <c r="A496" s="496" t="s">
        <v>641</v>
      </c>
      <c r="B496" s="497" t="s">
        <v>10779</v>
      </c>
      <c r="C496" s="438" t="s">
        <v>9230</v>
      </c>
      <c r="D496" s="438">
        <v>1</v>
      </c>
      <c r="E496" s="438" t="s">
        <v>9231</v>
      </c>
      <c r="F496" s="438">
        <v>20261</v>
      </c>
      <c r="G496" s="438" t="s">
        <v>9325</v>
      </c>
      <c r="H496" s="438" t="s">
        <v>3209</v>
      </c>
      <c r="I496" s="438" t="s">
        <v>10261</v>
      </c>
      <c r="J496" s="438" t="s">
        <v>10262</v>
      </c>
      <c r="K496" s="438" t="s">
        <v>4866</v>
      </c>
      <c r="L496" s="438" t="s">
        <v>10269</v>
      </c>
      <c r="M496" s="438" t="s">
        <v>10270</v>
      </c>
      <c r="N496" s="438" t="str">
        <f t="shared" si="8"/>
        <v>Landrover Defender 110 D300 HSE</v>
      </c>
      <c r="O496" s="482">
        <v>3</v>
      </c>
      <c r="P496" s="482" t="s">
        <v>9243</v>
      </c>
      <c r="Q496" s="438">
        <v>0</v>
      </c>
      <c r="R496" s="438" t="s">
        <v>10270</v>
      </c>
      <c r="S496" s="482">
        <v>8</v>
      </c>
      <c r="T496" s="438">
        <v>0</v>
      </c>
      <c r="U496" s="482">
        <v>16</v>
      </c>
    </row>
    <row r="497" spans="1:21">
      <c r="A497" s="446" t="s">
        <v>9167</v>
      </c>
      <c r="B497" s="428" t="s">
        <v>10780</v>
      </c>
      <c r="C497" s="352" t="s">
        <v>9230</v>
      </c>
      <c r="D497" s="352">
        <v>1</v>
      </c>
      <c r="E497" s="352" t="s">
        <v>9231</v>
      </c>
      <c r="F497" s="352">
        <v>20158</v>
      </c>
      <c r="G497" s="352" t="s">
        <v>9255</v>
      </c>
      <c r="H497" s="352" t="s">
        <v>10328</v>
      </c>
      <c r="I497" s="352" t="s">
        <v>72</v>
      </c>
      <c r="J497" s="352" t="s">
        <v>10329</v>
      </c>
      <c r="K497" s="352" t="s">
        <v>3256</v>
      </c>
      <c r="L497" s="352" t="s">
        <v>10330</v>
      </c>
      <c r="M497" s="352" t="s">
        <v>10331</v>
      </c>
      <c r="N497" s="352" t="str">
        <f t="shared" ref="N497:N528" si="9">I497&amp;" "&amp;K497&amp;" "&amp;M497</f>
        <v>Lexus ES 300h Executive</v>
      </c>
      <c r="O497" s="480">
        <v>2</v>
      </c>
      <c r="P497" s="480" t="s">
        <v>9330</v>
      </c>
      <c r="Q497" s="352">
        <v>0</v>
      </c>
      <c r="R497" s="352" t="s">
        <v>10331</v>
      </c>
      <c r="S497" s="480">
        <v>5</v>
      </c>
      <c r="T497" s="352">
        <v>0</v>
      </c>
      <c r="U497" s="479">
        <v>13</v>
      </c>
    </row>
    <row r="498" spans="1:21" customFormat="1">
      <c r="B498" s="428" t="s">
        <v>10780</v>
      </c>
      <c r="C498" t="s">
        <v>9230</v>
      </c>
      <c r="D498">
        <v>1</v>
      </c>
      <c r="E498" t="s">
        <v>9231</v>
      </c>
      <c r="F498">
        <v>20160</v>
      </c>
      <c r="G498" t="s">
        <v>9232</v>
      </c>
      <c r="H498" t="s">
        <v>10167</v>
      </c>
      <c r="I498" t="s">
        <v>347</v>
      </c>
      <c r="J498" t="s">
        <v>10168</v>
      </c>
      <c r="K498" t="s">
        <v>10169</v>
      </c>
      <c r="L498" t="s">
        <v>10170</v>
      </c>
      <c r="M498" t="s">
        <v>10171</v>
      </c>
      <c r="N498" t="str">
        <f t="shared" si="9"/>
        <v>Jaguar F-PACE D200 SE</v>
      </c>
      <c r="O498" s="480">
        <v>7</v>
      </c>
      <c r="P498" s="480" t="s">
        <v>9239</v>
      </c>
      <c r="Q498">
        <v>0</v>
      </c>
      <c r="R498" t="s">
        <v>10171</v>
      </c>
      <c r="S498" s="480">
        <v>18</v>
      </c>
      <c r="T498">
        <v>0</v>
      </c>
      <c r="U498" s="479">
        <v>21</v>
      </c>
    </row>
    <row r="499" spans="1:21" customFormat="1">
      <c r="B499" s="428" t="s">
        <v>10780</v>
      </c>
      <c r="C499" t="s">
        <v>9230</v>
      </c>
      <c r="D499">
        <v>1</v>
      </c>
      <c r="E499" t="s">
        <v>9231</v>
      </c>
      <c r="F499">
        <v>20261</v>
      </c>
      <c r="G499" t="s">
        <v>9325</v>
      </c>
      <c r="H499" t="s">
        <v>10172</v>
      </c>
      <c r="I499" t="s">
        <v>10173</v>
      </c>
      <c r="J499" t="s">
        <v>10174</v>
      </c>
      <c r="K499" t="s">
        <v>10175</v>
      </c>
      <c r="L499" t="s">
        <v>10176</v>
      </c>
      <c r="M499" t="s">
        <v>10177</v>
      </c>
      <c r="N499" t="str">
        <f t="shared" si="9"/>
        <v>Jeep All-New Cherokee 리미티드 FWD</v>
      </c>
      <c r="O499" s="480">
        <v>5</v>
      </c>
      <c r="P499" s="480" t="s">
        <v>9254</v>
      </c>
      <c r="Q499">
        <v>0</v>
      </c>
      <c r="R499" t="s">
        <v>10177</v>
      </c>
      <c r="S499" s="480">
        <v>11</v>
      </c>
      <c r="T499">
        <v>0</v>
      </c>
      <c r="U499" s="479">
        <v>19</v>
      </c>
    </row>
    <row r="500" spans="1:21" customFormat="1">
      <c r="B500" s="428" t="s">
        <v>10780</v>
      </c>
      <c r="C500" t="s">
        <v>9230</v>
      </c>
      <c r="D500">
        <v>1</v>
      </c>
      <c r="E500" t="s">
        <v>9231</v>
      </c>
      <c r="F500">
        <v>20261</v>
      </c>
      <c r="G500" t="s">
        <v>9325</v>
      </c>
      <c r="H500" t="s">
        <v>10172</v>
      </c>
      <c r="I500" t="s">
        <v>10173</v>
      </c>
      <c r="J500" t="s">
        <v>10174</v>
      </c>
      <c r="K500" t="s">
        <v>10178</v>
      </c>
      <c r="L500" t="s">
        <v>10179</v>
      </c>
      <c r="M500" t="s">
        <v>10180</v>
      </c>
      <c r="N500" t="str">
        <f t="shared" si="9"/>
        <v>Jeep Cherokee Limited AWD</v>
      </c>
      <c r="O500" s="480">
        <v>5</v>
      </c>
      <c r="P500" s="480" t="s">
        <v>9254</v>
      </c>
      <c r="Q500">
        <v>0</v>
      </c>
      <c r="R500" t="s">
        <v>10180</v>
      </c>
      <c r="S500" s="480">
        <v>11</v>
      </c>
      <c r="T500">
        <v>0</v>
      </c>
      <c r="U500" s="479">
        <v>19</v>
      </c>
    </row>
    <row r="501" spans="1:21" customFormat="1">
      <c r="B501" s="428" t="s">
        <v>10780</v>
      </c>
      <c r="C501" t="s">
        <v>9230</v>
      </c>
      <c r="D501">
        <v>1</v>
      </c>
      <c r="E501" t="s">
        <v>9231</v>
      </c>
      <c r="F501">
        <v>20261</v>
      </c>
      <c r="G501" t="s">
        <v>9325</v>
      </c>
      <c r="H501" t="s">
        <v>10172</v>
      </c>
      <c r="I501" t="s">
        <v>10173</v>
      </c>
      <c r="J501" t="s">
        <v>10181</v>
      </c>
      <c r="K501" t="s">
        <v>10182</v>
      </c>
      <c r="L501" t="s">
        <v>10183</v>
      </c>
      <c r="M501" t="s">
        <v>10184</v>
      </c>
      <c r="N501" t="str">
        <f t="shared" si="9"/>
        <v>Jeep Compass 2.4 Limited</v>
      </c>
      <c r="O501" s="480">
        <v>5</v>
      </c>
      <c r="P501" s="480" t="s">
        <v>9254</v>
      </c>
      <c r="Q501">
        <v>0</v>
      </c>
      <c r="R501" t="s">
        <v>10184</v>
      </c>
      <c r="S501" s="480">
        <v>11</v>
      </c>
      <c r="T501">
        <v>0</v>
      </c>
      <c r="U501" s="479">
        <v>19</v>
      </c>
    </row>
    <row r="502" spans="1:21" customFormat="1">
      <c r="B502" s="428" t="s">
        <v>10780</v>
      </c>
      <c r="C502" t="s">
        <v>9230</v>
      </c>
      <c r="D502">
        <v>1</v>
      </c>
      <c r="E502" t="s">
        <v>9231</v>
      </c>
      <c r="F502">
        <v>20261</v>
      </c>
      <c r="G502" t="s">
        <v>9325</v>
      </c>
      <c r="H502" t="s">
        <v>10172</v>
      </c>
      <c r="I502" t="s">
        <v>10173</v>
      </c>
      <c r="J502" t="s">
        <v>10181</v>
      </c>
      <c r="K502" t="s">
        <v>10182</v>
      </c>
      <c r="L502" t="s">
        <v>10185</v>
      </c>
      <c r="M502" t="s">
        <v>10180</v>
      </c>
      <c r="N502" t="str">
        <f t="shared" si="9"/>
        <v>Jeep Compass Limited AWD</v>
      </c>
      <c r="O502" s="480">
        <v>7</v>
      </c>
      <c r="P502" s="480" t="s">
        <v>9239</v>
      </c>
      <c r="Q502">
        <v>0</v>
      </c>
      <c r="R502" t="s">
        <v>10180</v>
      </c>
      <c r="S502" s="480">
        <v>11</v>
      </c>
      <c r="T502">
        <v>0</v>
      </c>
      <c r="U502" s="479">
        <v>19</v>
      </c>
    </row>
    <row r="503" spans="1:21">
      <c r="A503" s="446" t="s">
        <v>523</v>
      </c>
      <c r="B503" s="428" t="s">
        <v>10780</v>
      </c>
      <c r="C503" s="352" t="s">
        <v>9230</v>
      </c>
      <c r="D503" s="352">
        <v>1</v>
      </c>
      <c r="E503" s="352" t="s">
        <v>9231</v>
      </c>
      <c r="F503" s="352">
        <v>20261</v>
      </c>
      <c r="G503" s="352" t="s">
        <v>9325</v>
      </c>
      <c r="H503" s="352" t="s">
        <v>10172</v>
      </c>
      <c r="I503" s="352" t="s">
        <v>10173</v>
      </c>
      <c r="J503" s="352" t="s">
        <v>10186</v>
      </c>
      <c r="K503" s="352" t="s">
        <v>10187</v>
      </c>
      <c r="L503" s="352" t="s">
        <v>10188</v>
      </c>
      <c r="M503" s="352" t="s">
        <v>10189</v>
      </c>
      <c r="N503" s="352" t="str">
        <f t="shared" si="9"/>
        <v>Jeep Gladiator Rubicon 3.6</v>
      </c>
      <c r="O503" s="480">
        <v>7</v>
      </c>
      <c r="P503" s="480" t="s">
        <v>9239</v>
      </c>
      <c r="Q503" s="352">
        <v>0</v>
      </c>
      <c r="R503" s="352" t="s">
        <v>10189</v>
      </c>
      <c r="S503" s="480">
        <v>11</v>
      </c>
      <c r="T503" s="352">
        <v>0</v>
      </c>
      <c r="U503" s="479">
        <v>19</v>
      </c>
    </row>
    <row r="504" spans="1:21">
      <c r="A504" s="446" t="s">
        <v>366</v>
      </c>
      <c r="B504" s="428" t="s">
        <v>10780</v>
      </c>
      <c r="C504" s="352" t="s">
        <v>9230</v>
      </c>
      <c r="D504" s="352">
        <v>1</v>
      </c>
      <c r="E504" s="352" t="s">
        <v>9231</v>
      </c>
      <c r="F504" s="352">
        <v>20261</v>
      </c>
      <c r="G504" s="352" t="s">
        <v>9325</v>
      </c>
      <c r="H504" s="352" t="s">
        <v>10172</v>
      </c>
      <c r="I504" s="352" t="s">
        <v>10173</v>
      </c>
      <c r="J504" s="352" t="s">
        <v>10190</v>
      </c>
      <c r="K504" s="352" t="s">
        <v>10191</v>
      </c>
      <c r="L504" s="352" t="s">
        <v>10192</v>
      </c>
      <c r="M504" s="352" t="s">
        <v>10193</v>
      </c>
      <c r="N504" s="352" t="str">
        <f t="shared" si="9"/>
        <v>Jeep Grand Cherokee 3.6 가솔린 오버랜드</v>
      </c>
      <c r="O504" s="480">
        <v>5</v>
      </c>
      <c r="P504" s="480" t="s">
        <v>9254</v>
      </c>
      <c r="Q504" s="352">
        <v>0</v>
      </c>
      <c r="R504" s="352" t="s">
        <v>10193</v>
      </c>
      <c r="S504" s="480">
        <v>11</v>
      </c>
      <c r="T504" s="352">
        <v>0</v>
      </c>
      <c r="U504" s="479">
        <v>19</v>
      </c>
    </row>
    <row r="505" spans="1:21">
      <c r="A505" s="446" t="s">
        <v>365</v>
      </c>
      <c r="B505" s="428" t="s">
        <v>10780</v>
      </c>
      <c r="C505" s="352" t="s">
        <v>9230</v>
      </c>
      <c r="D505" s="352">
        <v>1</v>
      </c>
      <c r="E505" s="352" t="s">
        <v>9231</v>
      </c>
      <c r="F505" s="352">
        <v>20261</v>
      </c>
      <c r="G505" s="352" t="s">
        <v>9325</v>
      </c>
      <c r="H505" s="352" t="s">
        <v>10172</v>
      </c>
      <c r="I505" s="352" t="s">
        <v>10173</v>
      </c>
      <c r="J505" s="352" t="s">
        <v>10190</v>
      </c>
      <c r="K505" s="352" t="s">
        <v>10191</v>
      </c>
      <c r="L505" s="352" t="s">
        <v>10194</v>
      </c>
      <c r="M505" s="352" t="s">
        <v>10195</v>
      </c>
      <c r="N505" s="352" t="str">
        <f t="shared" si="9"/>
        <v>Jeep Grand Cherokee 3.6 가솔린 리미티드</v>
      </c>
      <c r="O505" s="480">
        <v>5</v>
      </c>
      <c r="P505" s="480" t="s">
        <v>9254</v>
      </c>
      <c r="Q505" s="352">
        <v>0</v>
      </c>
      <c r="R505" s="352" t="s">
        <v>10195</v>
      </c>
      <c r="S505" s="480">
        <v>11</v>
      </c>
      <c r="T505" s="352">
        <v>0</v>
      </c>
      <c r="U505" s="479">
        <v>19</v>
      </c>
    </row>
    <row r="506" spans="1:21">
      <c r="A506" s="446" t="s">
        <v>367</v>
      </c>
      <c r="B506" s="428" t="s">
        <v>10862</v>
      </c>
      <c r="C506" s="352" t="s">
        <v>9230</v>
      </c>
      <c r="D506" s="352">
        <v>1</v>
      </c>
      <c r="E506" s="352" t="s">
        <v>9231</v>
      </c>
      <c r="F506" s="352">
        <v>20261</v>
      </c>
      <c r="G506" s="352" t="s">
        <v>9325</v>
      </c>
      <c r="H506" s="352" t="s">
        <v>10172</v>
      </c>
      <c r="I506" s="352" t="s">
        <v>10173</v>
      </c>
      <c r="J506" s="352" t="s">
        <v>10190</v>
      </c>
      <c r="K506" s="352" t="s">
        <v>10191</v>
      </c>
      <c r="L506" s="352" t="s">
        <v>10194</v>
      </c>
      <c r="M506" s="352" t="s">
        <v>10195</v>
      </c>
      <c r="N506" s="352" t="str">
        <f t="shared" si="9"/>
        <v>Jeep Grand Cherokee 3.6 가솔린 리미티드</v>
      </c>
      <c r="O506" s="480">
        <v>5</v>
      </c>
      <c r="P506" s="480" t="s">
        <v>9254</v>
      </c>
      <c r="Q506" s="352">
        <v>0</v>
      </c>
      <c r="R506" s="352" t="s">
        <v>10195</v>
      </c>
      <c r="S506" s="480">
        <v>11</v>
      </c>
      <c r="T506" s="352">
        <v>0</v>
      </c>
      <c r="U506" s="479">
        <v>19</v>
      </c>
    </row>
    <row r="507" spans="1:21" customFormat="1">
      <c r="B507" s="428" t="s">
        <v>10780</v>
      </c>
      <c r="C507" t="s">
        <v>9230</v>
      </c>
      <c r="D507">
        <v>1</v>
      </c>
      <c r="E507" t="s">
        <v>9231</v>
      </c>
      <c r="F507">
        <v>20261</v>
      </c>
      <c r="G507" t="s">
        <v>9325</v>
      </c>
      <c r="H507" t="s">
        <v>10172</v>
      </c>
      <c r="I507" t="s">
        <v>10173</v>
      </c>
      <c r="J507" t="s">
        <v>10190</v>
      </c>
      <c r="K507" t="s">
        <v>10191</v>
      </c>
      <c r="L507" t="s">
        <v>10196</v>
      </c>
      <c r="M507" t="s">
        <v>10184</v>
      </c>
      <c r="N507" t="str">
        <f t="shared" si="9"/>
        <v>Jeep Grand Cherokee 2.4 Limited</v>
      </c>
      <c r="O507" s="480">
        <v>5</v>
      </c>
      <c r="P507" s="480" t="s">
        <v>9254</v>
      </c>
      <c r="Q507">
        <v>0</v>
      </c>
      <c r="R507" t="s">
        <v>10184</v>
      </c>
      <c r="S507" s="480">
        <v>11</v>
      </c>
      <c r="T507">
        <v>0</v>
      </c>
      <c r="U507" s="479">
        <v>19</v>
      </c>
    </row>
    <row r="508" spans="1:21" customFormat="1">
      <c r="B508" s="428" t="s">
        <v>10780</v>
      </c>
      <c r="C508" t="s">
        <v>9230</v>
      </c>
      <c r="D508">
        <v>1</v>
      </c>
      <c r="E508" t="s">
        <v>9231</v>
      </c>
      <c r="F508">
        <v>20261</v>
      </c>
      <c r="G508" t="s">
        <v>9325</v>
      </c>
      <c r="H508" t="s">
        <v>10172</v>
      </c>
      <c r="I508" t="s">
        <v>10173</v>
      </c>
      <c r="J508" t="s">
        <v>10190</v>
      </c>
      <c r="K508" t="s">
        <v>10191</v>
      </c>
      <c r="L508" t="s">
        <v>10197</v>
      </c>
      <c r="M508" t="s">
        <v>10198</v>
      </c>
      <c r="N508" t="str">
        <f t="shared" si="9"/>
        <v>Jeep Grand Cherokee Summit Reserve</v>
      </c>
      <c r="O508" s="480">
        <v>5</v>
      </c>
      <c r="P508" s="480" t="s">
        <v>9254</v>
      </c>
      <c r="Q508">
        <v>0</v>
      </c>
      <c r="R508" t="s">
        <v>10198</v>
      </c>
      <c r="S508" s="480">
        <v>11</v>
      </c>
      <c r="T508">
        <v>0</v>
      </c>
      <c r="U508" s="479">
        <v>19</v>
      </c>
    </row>
    <row r="509" spans="1:21" customFormat="1">
      <c r="B509" s="428" t="s">
        <v>10780</v>
      </c>
      <c r="C509" t="s">
        <v>9230</v>
      </c>
      <c r="D509">
        <v>1</v>
      </c>
      <c r="E509" t="s">
        <v>9231</v>
      </c>
      <c r="F509">
        <v>20261</v>
      </c>
      <c r="G509" t="s">
        <v>9325</v>
      </c>
      <c r="H509" t="s">
        <v>10172</v>
      </c>
      <c r="I509" t="s">
        <v>10173</v>
      </c>
      <c r="J509" t="s">
        <v>10190</v>
      </c>
      <c r="K509" t="s">
        <v>10191</v>
      </c>
      <c r="L509" t="s">
        <v>10199</v>
      </c>
      <c r="M509" t="s">
        <v>10200</v>
      </c>
      <c r="N509" t="str">
        <f t="shared" si="9"/>
        <v>Jeep Grand Cherokee PHEV Summit Reserve</v>
      </c>
      <c r="O509" s="480">
        <v>5</v>
      </c>
      <c r="P509" s="480" t="s">
        <v>9254</v>
      </c>
      <c r="Q509">
        <v>0</v>
      </c>
      <c r="R509" t="s">
        <v>10200</v>
      </c>
      <c r="S509" s="480">
        <v>11</v>
      </c>
      <c r="T509">
        <v>0</v>
      </c>
      <c r="U509" s="479">
        <v>19</v>
      </c>
    </row>
    <row r="510" spans="1:21">
      <c r="A510" s="446" t="s">
        <v>368</v>
      </c>
      <c r="B510" s="428" t="s">
        <v>10780</v>
      </c>
      <c r="C510" s="352" t="s">
        <v>9230</v>
      </c>
      <c r="D510" s="352">
        <v>1</v>
      </c>
      <c r="E510" s="352" t="s">
        <v>9231</v>
      </c>
      <c r="F510" s="352">
        <v>20261</v>
      </c>
      <c r="G510" s="352" t="s">
        <v>9325</v>
      </c>
      <c r="H510" s="352" t="s">
        <v>10172</v>
      </c>
      <c r="I510" s="352" t="s">
        <v>10173</v>
      </c>
      <c r="J510" s="352" t="s">
        <v>10201</v>
      </c>
      <c r="K510" s="352" t="s">
        <v>10202</v>
      </c>
      <c r="L510" s="352" t="s">
        <v>10203</v>
      </c>
      <c r="M510" s="352" t="s">
        <v>10204</v>
      </c>
      <c r="N510" s="352" t="str">
        <f t="shared" si="9"/>
        <v>Jeep Renegade 론지튜드 2.4 FWD</v>
      </c>
      <c r="O510" s="480">
        <v>5</v>
      </c>
      <c r="P510" s="480" t="s">
        <v>9254</v>
      </c>
      <c r="Q510" s="352">
        <v>0</v>
      </c>
      <c r="R510" s="352" t="s">
        <v>10204</v>
      </c>
      <c r="S510" s="480">
        <v>11</v>
      </c>
      <c r="T510" s="352">
        <v>0</v>
      </c>
      <c r="U510" s="479">
        <v>19</v>
      </c>
    </row>
    <row r="511" spans="1:21">
      <c r="A511" s="446" t="s">
        <v>369</v>
      </c>
      <c r="B511" s="428" t="s">
        <v>10780</v>
      </c>
      <c r="C511" s="352" t="s">
        <v>9230</v>
      </c>
      <c r="D511" s="352">
        <v>1</v>
      </c>
      <c r="E511" s="352" t="s">
        <v>9231</v>
      </c>
      <c r="F511" s="352">
        <v>20261</v>
      </c>
      <c r="G511" s="352" t="s">
        <v>9325</v>
      </c>
      <c r="H511" s="352" t="s">
        <v>10172</v>
      </c>
      <c r="I511" s="352" t="s">
        <v>10173</v>
      </c>
      <c r="J511" s="352" t="s">
        <v>10201</v>
      </c>
      <c r="K511" s="352" t="s">
        <v>10202</v>
      </c>
      <c r="L511" s="352" t="s">
        <v>10205</v>
      </c>
      <c r="M511" s="352" t="s">
        <v>10206</v>
      </c>
      <c r="N511" s="352" t="str">
        <f t="shared" si="9"/>
        <v>Jeep Renegade 리미티드 2.4 FWD</v>
      </c>
      <c r="O511" s="480">
        <v>5</v>
      </c>
      <c r="P511" s="480" t="s">
        <v>9254</v>
      </c>
      <c r="Q511" s="352">
        <v>0</v>
      </c>
      <c r="R511" s="352" t="s">
        <v>10206</v>
      </c>
      <c r="S511" s="480">
        <v>11</v>
      </c>
      <c r="T511" s="352">
        <v>0</v>
      </c>
      <c r="U511" s="479">
        <v>19</v>
      </c>
    </row>
    <row r="512" spans="1:21">
      <c r="A512" s="446" t="s">
        <v>370</v>
      </c>
      <c r="B512" s="428" t="s">
        <v>10862</v>
      </c>
      <c r="C512" s="352" t="s">
        <v>9230</v>
      </c>
      <c r="D512" s="352">
        <v>1</v>
      </c>
      <c r="E512" s="352" t="s">
        <v>9231</v>
      </c>
      <c r="F512" s="352">
        <v>20261</v>
      </c>
      <c r="G512" s="352" t="s">
        <v>9325</v>
      </c>
      <c r="H512" s="352" t="s">
        <v>10172</v>
      </c>
      <c r="I512" s="352" t="s">
        <v>10173</v>
      </c>
      <c r="J512" s="352" t="s">
        <v>10201</v>
      </c>
      <c r="K512" s="352" t="s">
        <v>10202</v>
      </c>
      <c r="L512" s="352" t="s">
        <v>10205</v>
      </c>
      <c r="M512" s="352" t="s">
        <v>10206</v>
      </c>
      <c r="N512" s="352" t="str">
        <f t="shared" si="9"/>
        <v>Jeep Renegade 리미티드 2.4 FWD</v>
      </c>
      <c r="O512" s="480">
        <v>5</v>
      </c>
      <c r="P512" s="480" t="s">
        <v>9254</v>
      </c>
      <c r="Q512" s="352">
        <v>0</v>
      </c>
      <c r="R512" s="352" t="s">
        <v>10206</v>
      </c>
      <c r="S512" s="480">
        <v>11</v>
      </c>
      <c r="T512" s="352">
        <v>0</v>
      </c>
      <c r="U512" s="479">
        <v>19</v>
      </c>
    </row>
    <row r="513" spans="1:21" customFormat="1">
      <c r="B513" s="428" t="s">
        <v>10780</v>
      </c>
      <c r="C513" t="s">
        <v>9230</v>
      </c>
      <c r="D513">
        <v>1</v>
      </c>
      <c r="E513" t="s">
        <v>9231</v>
      </c>
      <c r="F513">
        <v>20261</v>
      </c>
      <c r="G513" t="s">
        <v>9325</v>
      </c>
      <c r="H513" t="s">
        <v>10172</v>
      </c>
      <c r="I513" t="s">
        <v>10173</v>
      </c>
      <c r="J513" t="s">
        <v>10201</v>
      </c>
      <c r="K513" t="s">
        <v>10202</v>
      </c>
      <c r="L513" t="s">
        <v>10207</v>
      </c>
      <c r="M513" t="s">
        <v>10208</v>
      </c>
      <c r="N513" t="str">
        <f t="shared" si="9"/>
        <v>Jeep Renegade 1.3 FWD</v>
      </c>
      <c r="O513" s="480">
        <v>5</v>
      </c>
      <c r="P513" s="480" t="s">
        <v>9254</v>
      </c>
      <c r="Q513">
        <v>0</v>
      </c>
      <c r="R513" t="s">
        <v>10208</v>
      </c>
      <c r="S513" s="480">
        <v>11</v>
      </c>
      <c r="T513">
        <v>0</v>
      </c>
      <c r="U513" s="479">
        <v>19</v>
      </c>
    </row>
    <row r="514" spans="1:21">
      <c r="A514" s="446" t="s">
        <v>364</v>
      </c>
      <c r="B514" s="428" t="s">
        <v>10780</v>
      </c>
      <c r="C514" s="352" t="s">
        <v>9230</v>
      </c>
      <c r="D514" s="352">
        <v>1</v>
      </c>
      <c r="E514" s="352" t="s">
        <v>9231</v>
      </c>
      <c r="F514" s="352">
        <v>20261</v>
      </c>
      <c r="G514" s="352" t="s">
        <v>9325</v>
      </c>
      <c r="H514" s="352" t="s">
        <v>10172</v>
      </c>
      <c r="I514" s="352" t="s">
        <v>10173</v>
      </c>
      <c r="J514" s="352" t="s">
        <v>10209</v>
      </c>
      <c r="K514" s="352" t="s">
        <v>4734</v>
      </c>
      <c r="L514" s="352" t="s">
        <v>10210</v>
      </c>
      <c r="M514" s="352" t="s">
        <v>10211</v>
      </c>
      <c r="N514" s="352" t="str">
        <f t="shared" si="9"/>
        <v>Jeep Wrangler Rubicon 2Door</v>
      </c>
      <c r="O514" s="480">
        <v>4</v>
      </c>
      <c r="P514" s="480" t="s">
        <v>9259</v>
      </c>
      <c r="Q514" s="352">
        <v>0</v>
      </c>
      <c r="R514" s="352" t="s">
        <v>10211</v>
      </c>
      <c r="S514" s="480">
        <v>8</v>
      </c>
      <c r="T514" s="352">
        <v>0</v>
      </c>
      <c r="U514" s="479">
        <v>16</v>
      </c>
    </row>
    <row r="515" spans="1:21" customFormat="1">
      <c r="B515" s="428" t="s">
        <v>10780</v>
      </c>
      <c r="C515" t="s">
        <v>9230</v>
      </c>
      <c r="D515">
        <v>1</v>
      </c>
      <c r="E515" t="s">
        <v>9231</v>
      </c>
      <c r="F515">
        <v>20261</v>
      </c>
      <c r="G515" t="s">
        <v>9325</v>
      </c>
      <c r="H515" t="s">
        <v>10172</v>
      </c>
      <c r="I515" t="s">
        <v>10173</v>
      </c>
      <c r="J515" t="s">
        <v>10209</v>
      </c>
      <c r="K515" t="s">
        <v>4734</v>
      </c>
      <c r="L515" t="s">
        <v>10212</v>
      </c>
      <c r="M515" t="s">
        <v>10211</v>
      </c>
      <c r="N515" t="str">
        <f t="shared" si="9"/>
        <v>Jeep Wrangler Rubicon 2Door</v>
      </c>
      <c r="O515" s="480">
        <v>4</v>
      </c>
      <c r="P515" s="480" t="s">
        <v>9259</v>
      </c>
      <c r="Q515">
        <v>0</v>
      </c>
      <c r="R515" t="s">
        <v>10211</v>
      </c>
      <c r="S515" s="480">
        <v>8</v>
      </c>
      <c r="T515">
        <v>0</v>
      </c>
      <c r="U515" s="479">
        <v>16</v>
      </c>
    </row>
    <row r="516" spans="1:21" customFormat="1">
      <c r="B516" s="428" t="s">
        <v>10780</v>
      </c>
      <c r="C516" t="s">
        <v>9230</v>
      </c>
      <c r="D516">
        <v>1</v>
      </c>
      <c r="E516" t="s">
        <v>9231</v>
      </c>
      <c r="F516">
        <v>20261</v>
      </c>
      <c r="G516" t="s">
        <v>9325</v>
      </c>
      <c r="H516" t="s">
        <v>10172</v>
      </c>
      <c r="I516" t="s">
        <v>10173</v>
      </c>
      <c r="J516" t="s">
        <v>10209</v>
      </c>
      <c r="K516" t="s">
        <v>4734</v>
      </c>
      <c r="L516" t="s">
        <v>10213</v>
      </c>
      <c r="M516" t="s">
        <v>10214</v>
      </c>
      <c r="N516" t="str">
        <f t="shared" si="9"/>
        <v>Jeep Wrangler Rubicon High 4Door 2.0</v>
      </c>
      <c r="O516" s="480">
        <v>4</v>
      </c>
      <c r="P516" s="480" t="s">
        <v>9259</v>
      </c>
      <c r="Q516">
        <v>0</v>
      </c>
      <c r="R516" t="s">
        <v>10214</v>
      </c>
      <c r="S516" s="480">
        <v>8</v>
      </c>
      <c r="T516">
        <v>0</v>
      </c>
      <c r="U516" s="479">
        <v>16</v>
      </c>
    </row>
    <row r="517" spans="1:21" customFormat="1">
      <c r="B517" s="428" t="s">
        <v>10780</v>
      </c>
      <c r="C517" t="s">
        <v>9230</v>
      </c>
      <c r="D517">
        <v>1</v>
      </c>
      <c r="E517" t="s">
        <v>9231</v>
      </c>
      <c r="F517">
        <v>20261</v>
      </c>
      <c r="G517" t="s">
        <v>9325</v>
      </c>
      <c r="H517" t="s">
        <v>10172</v>
      </c>
      <c r="I517" t="s">
        <v>10173</v>
      </c>
      <c r="J517" t="s">
        <v>10209</v>
      </c>
      <c r="K517" t="s">
        <v>4734</v>
      </c>
      <c r="L517" t="s">
        <v>10215</v>
      </c>
      <c r="M517" t="s">
        <v>10216</v>
      </c>
      <c r="N517" t="str">
        <f t="shared" si="9"/>
        <v>Jeep Wrangler Overland 4Door 2.0</v>
      </c>
      <c r="O517" s="480">
        <v>4</v>
      </c>
      <c r="P517" s="480" t="s">
        <v>9259</v>
      </c>
      <c r="Q517">
        <v>0</v>
      </c>
      <c r="R517" t="s">
        <v>10216</v>
      </c>
      <c r="S517" s="480">
        <v>8</v>
      </c>
      <c r="T517">
        <v>0</v>
      </c>
      <c r="U517" s="479">
        <v>16</v>
      </c>
    </row>
    <row r="518" spans="1:21">
      <c r="A518" s="446" t="s">
        <v>520</v>
      </c>
      <c r="B518" s="428" t="s">
        <v>10780</v>
      </c>
      <c r="C518" s="352" t="s">
        <v>9230</v>
      </c>
      <c r="D518" s="352">
        <v>1</v>
      </c>
      <c r="E518" s="352" t="s">
        <v>9231</v>
      </c>
      <c r="F518" s="352">
        <v>20261</v>
      </c>
      <c r="G518" s="352" t="s">
        <v>9325</v>
      </c>
      <c r="H518" s="352" t="s">
        <v>10172</v>
      </c>
      <c r="I518" s="352" t="s">
        <v>10173</v>
      </c>
      <c r="J518" s="352" t="s">
        <v>10209</v>
      </c>
      <c r="K518" s="352" t="s">
        <v>4734</v>
      </c>
      <c r="L518" s="352" t="s">
        <v>10217</v>
      </c>
      <c r="M518" s="352" t="s">
        <v>10218</v>
      </c>
      <c r="N518" s="352" t="str">
        <f t="shared" si="9"/>
        <v>Jeep Wrangler 4door Rubicon Power Top (A/T)</v>
      </c>
      <c r="O518" s="480">
        <v>4</v>
      </c>
      <c r="P518" s="480" t="s">
        <v>9259</v>
      </c>
      <c r="Q518" s="352">
        <v>0</v>
      </c>
      <c r="R518" s="352" t="s">
        <v>10218</v>
      </c>
      <c r="S518" s="480">
        <v>8</v>
      </c>
      <c r="T518" s="352">
        <v>0</v>
      </c>
      <c r="U518" s="479">
        <v>16</v>
      </c>
    </row>
    <row r="519" spans="1:21">
      <c r="A519" s="446" t="s">
        <v>519</v>
      </c>
      <c r="B519" s="428" t="s">
        <v>10780</v>
      </c>
      <c r="C519" s="352" t="s">
        <v>9230</v>
      </c>
      <c r="D519" s="352">
        <v>1</v>
      </c>
      <c r="E519" s="352" t="s">
        <v>9231</v>
      </c>
      <c r="F519" s="352">
        <v>20158</v>
      </c>
      <c r="G519" s="352" t="s">
        <v>9255</v>
      </c>
      <c r="H519" s="352" t="s">
        <v>10172</v>
      </c>
      <c r="I519" s="352" t="s">
        <v>10173</v>
      </c>
      <c r="J519" s="352" t="s">
        <v>10209</v>
      </c>
      <c r="K519" s="352" t="s">
        <v>4734</v>
      </c>
      <c r="L519" s="352" t="s">
        <v>10219</v>
      </c>
      <c r="M519" s="352" t="s">
        <v>10220</v>
      </c>
      <c r="N519" s="352" t="str">
        <f t="shared" si="9"/>
        <v>Jeep Wrangler Rubicon 4Door 2.0</v>
      </c>
      <c r="O519" s="480">
        <v>4</v>
      </c>
      <c r="P519" s="480" t="s">
        <v>9259</v>
      </c>
      <c r="Q519" s="352">
        <v>0</v>
      </c>
      <c r="R519" s="352" t="s">
        <v>10220</v>
      </c>
      <c r="S519" s="480">
        <v>8</v>
      </c>
      <c r="T519" s="352">
        <v>0</v>
      </c>
      <c r="U519" s="479">
        <v>16</v>
      </c>
    </row>
    <row r="520" spans="1:21">
      <c r="A520" s="446" t="s">
        <v>522</v>
      </c>
      <c r="B520" s="428" t="s">
        <v>10780</v>
      </c>
      <c r="C520" s="352" t="s">
        <v>9230</v>
      </c>
      <c r="D520" s="352">
        <v>1</v>
      </c>
      <c r="E520" s="352" t="s">
        <v>9231</v>
      </c>
      <c r="F520" s="352">
        <v>20261</v>
      </c>
      <c r="G520" s="352" t="s">
        <v>9325</v>
      </c>
      <c r="H520" s="352" t="s">
        <v>10172</v>
      </c>
      <c r="I520" s="352" t="s">
        <v>10173</v>
      </c>
      <c r="J520" s="352" t="s">
        <v>10209</v>
      </c>
      <c r="K520" s="352" t="s">
        <v>4734</v>
      </c>
      <c r="L520" s="352" t="s">
        <v>10221</v>
      </c>
      <c r="M520" s="352" t="s">
        <v>10222</v>
      </c>
      <c r="N520" s="352" t="str">
        <f t="shared" si="9"/>
        <v>Jeep Wrangler Overland Power Top</v>
      </c>
      <c r="O520" s="480">
        <v>4</v>
      </c>
      <c r="P520" s="480" t="s">
        <v>9259</v>
      </c>
      <c r="Q520" s="352">
        <v>0</v>
      </c>
      <c r="R520" s="352" t="s">
        <v>10222</v>
      </c>
      <c r="S520" s="480">
        <v>8</v>
      </c>
      <c r="T520" s="352">
        <v>0</v>
      </c>
      <c r="U520" s="479">
        <v>16</v>
      </c>
    </row>
    <row r="521" spans="1:21">
      <c r="A521" s="446" t="s">
        <v>521</v>
      </c>
      <c r="B521" s="428" t="s">
        <v>10780</v>
      </c>
      <c r="C521" s="352" t="s">
        <v>9230</v>
      </c>
      <c r="D521" s="352">
        <v>1</v>
      </c>
      <c r="E521" s="352" t="s">
        <v>9231</v>
      </c>
      <c r="F521" s="352">
        <v>20261</v>
      </c>
      <c r="G521" s="352" t="s">
        <v>9325</v>
      </c>
      <c r="H521" s="352" t="s">
        <v>10172</v>
      </c>
      <c r="I521" s="352" t="s">
        <v>10173</v>
      </c>
      <c r="J521" s="352" t="s">
        <v>10209</v>
      </c>
      <c r="K521" s="352" t="s">
        <v>4734</v>
      </c>
      <c r="L521" s="352" t="s">
        <v>10223</v>
      </c>
      <c r="M521" s="352" t="s">
        <v>10224</v>
      </c>
      <c r="N521" s="352" t="str">
        <f t="shared" si="9"/>
        <v>Jeep Wrangler Overland 4xe</v>
      </c>
      <c r="O521" s="480">
        <v>4</v>
      </c>
      <c r="P521" s="480" t="s">
        <v>9259</v>
      </c>
      <c r="Q521" s="352">
        <v>0</v>
      </c>
      <c r="R521" s="352" t="s">
        <v>10224</v>
      </c>
      <c r="S521" s="480">
        <v>8</v>
      </c>
      <c r="T521" s="352">
        <v>0</v>
      </c>
      <c r="U521" s="479">
        <v>16</v>
      </c>
    </row>
    <row r="522" spans="1:21" customFormat="1" ht="17.25" thickBot="1">
      <c r="B522" s="428" t="s">
        <v>10780</v>
      </c>
      <c r="C522" t="s">
        <v>9230</v>
      </c>
      <c r="D522">
        <v>1</v>
      </c>
      <c r="E522" t="s">
        <v>9231</v>
      </c>
      <c r="F522">
        <v>20159</v>
      </c>
      <c r="G522" t="s">
        <v>9279</v>
      </c>
      <c r="H522" t="s">
        <v>10225</v>
      </c>
      <c r="I522" t="s">
        <v>152</v>
      </c>
      <c r="J522" t="s">
        <v>10226</v>
      </c>
      <c r="K522" t="s">
        <v>10227</v>
      </c>
      <c r="L522" t="s">
        <v>10228</v>
      </c>
      <c r="M522" t="s">
        <v>10229</v>
      </c>
      <c r="N522" t="str">
        <f t="shared" si="9"/>
        <v>Lamborghini 아벤타도르 S Roadster</v>
      </c>
      <c r="O522" s="480">
        <v>7</v>
      </c>
      <c r="P522" s="480" t="s">
        <v>9239</v>
      </c>
      <c r="Q522">
        <v>0</v>
      </c>
      <c r="R522" t="s">
        <v>10229</v>
      </c>
      <c r="S522" s="480">
        <v>23</v>
      </c>
      <c r="T522">
        <v>0</v>
      </c>
      <c r="U522" s="479">
        <v>23</v>
      </c>
    </row>
    <row r="523" spans="1:21">
      <c r="A523" s="453" t="s">
        <v>380</v>
      </c>
      <c r="B523" s="428" t="s">
        <v>10862</v>
      </c>
      <c r="C523" s="352" t="s">
        <v>9230</v>
      </c>
      <c r="D523" s="352">
        <v>1</v>
      </c>
      <c r="E523" s="352" t="s">
        <v>9231</v>
      </c>
      <c r="F523" s="352">
        <v>20159</v>
      </c>
      <c r="G523" s="352" t="s">
        <v>9279</v>
      </c>
      <c r="H523" s="352" t="s">
        <v>10225</v>
      </c>
      <c r="I523" s="352" t="s">
        <v>152</v>
      </c>
      <c r="J523" s="352" t="s">
        <v>10744</v>
      </c>
      <c r="K523" s="352" t="s">
        <v>10745</v>
      </c>
      <c r="L523" s="352" t="s">
        <v>10746</v>
      </c>
      <c r="M523" s="352" t="s">
        <v>10747</v>
      </c>
      <c r="N523" s="352" t="str">
        <f t="shared" si="9"/>
        <v>Lamborghini 우루스 4.0 가솔린</v>
      </c>
      <c r="O523" s="480">
        <v>3</v>
      </c>
      <c r="P523" s="480" t="s">
        <v>10987</v>
      </c>
      <c r="Q523" s="352">
        <v>0</v>
      </c>
      <c r="R523" s="352" t="s">
        <v>10747</v>
      </c>
      <c r="S523" s="480">
        <v>12</v>
      </c>
      <c r="T523" s="352">
        <v>0</v>
      </c>
      <c r="U523" s="479">
        <v>20</v>
      </c>
    </row>
    <row r="524" spans="1:21">
      <c r="A524" s="449" t="s">
        <v>548</v>
      </c>
      <c r="B524" s="428" t="s">
        <v>10780</v>
      </c>
      <c r="C524" s="352" t="s">
        <v>9230</v>
      </c>
      <c r="D524" s="352">
        <v>1</v>
      </c>
      <c r="E524" s="352" t="s">
        <v>9231</v>
      </c>
      <c r="F524" s="352">
        <v>20159</v>
      </c>
      <c r="G524" s="352" t="s">
        <v>9279</v>
      </c>
      <c r="H524" s="352" t="s">
        <v>10225</v>
      </c>
      <c r="I524" s="352" t="s">
        <v>152</v>
      </c>
      <c r="J524" s="352" t="s">
        <v>10230</v>
      </c>
      <c r="K524" s="352" t="s">
        <v>10231</v>
      </c>
      <c r="L524" s="352" t="s">
        <v>10232</v>
      </c>
      <c r="M524" s="352" t="s">
        <v>10233</v>
      </c>
      <c r="N524" s="352" t="str">
        <f t="shared" si="9"/>
        <v>Lamborghini 우라칸 LP 640 Evo Spyder</v>
      </c>
      <c r="O524" s="480">
        <v>6</v>
      </c>
      <c r="P524" s="480" t="s">
        <v>9312</v>
      </c>
      <c r="Q524" s="352">
        <v>0</v>
      </c>
      <c r="R524" s="352" t="s">
        <v>10233</v>
      </c>
      <c r="S524" s="480">
        <v>23</v>
      </c>
      <c r="T524" s="352">
        <v>0</v>
      </c>
      <c r="U524" s="479">
        <v>23</v>
      </c>
    </row>
    <row r="525" spans="1:21">
      <c r="A525" s="450" t="s">
        <v>545</v>
      </c>
      <c r="B525" s="428" t="s">
        <v>10862</v>
      </c>
      <c r="C525" s="352" t="s">
        <v>9230</v>
      </c>
      <c r="D525" s="352">
        <v>1</v>
      </c>
      <c r="E525" s="352" t="s">
        <v>9231</v>
      </c>
      <c r="F525" s="352">
        <v>20159</v>
      </c>
      <c r="G525" s="352" t="s">
        <v>9279</v>
      </c>
      <c r="H525" s="352" t="s">
        <v>10225</v>
      </c>
      <c r="I525" s="352" t="s">
        <v>152</v>
      </c>
      <c r="J525" s="352" t="s">
        <v>10230</v>
      </c>
      <c r="K525" s="352" t="s">
        <v>10231</v>
      </c>
      <c r="L525" s="352" t="s">
        <v>10234</v>
      </c>
      <c r="M525" s="352" t="s">
        <v>10235</v>
      </c>
      <c r="N525" s="352" t="str">
        <f t="shared" si="9"/>
        <v>Lamborghini 우라칸 EVO RWD</v>
      </c>
      <c r="O525" s="480">
        <v>6</v>
      </c>
      <c r="P525" s="480" t="s">
        <v>9312</v>
      </c>
      <c r="Q525" s="352">
        <v>0</v>
      </c>
      <c r="R525" s="352" t="s">
        <v>10235</v>
      </c>
      <c r="S525" s="480">
        <v>23</v>
      </c>
      <c r="T525" s="352">
        <v>0</v>
      </c>
      <c r="U525" s="479">
        <v>23</v>
      </c>
    </row>
    <row r="526" spans="1:21">
      <c r="A526" s="454" t="s">
        <v>546</v>
      </c>
      <c r="B526" s="428" t="s">
        <v>10862</v>
      </c>
      <c r="C526" s="352" t="s">
        <v>9230</v>
      </c>
      <c r="D526" s="352">
        <v>1</v>
      </c>
      <c r="E526" s="352" t="s">
        <v>9231</v>
      </c>
      <c r="F526" s="352">
        <v>20159</v>
      </c>
      <c r="G526" s="352" t="s">
        <v>9279</v>
      </c>
      <c r="H526" s="352" t="s">
        <v>10225</v>
      </c>
      <c r="I526" s="352" t="s">
        <v>152</v>
      </c>
      <c r="J526" s="352" t="s">
        <v>10230</v>
      </c>
      <c r="K526" s="352" t="s">
        <v>10231</v>
      </c>
      <c r="L526" s="352" t="s">
        <v>10234</v>
      </c>
      <c r="M526" s="352" t="s">
        <v>10235</v>
      </c>
      <c r="N526" s="352" t="str">
        <f t="shared" si="9"/>
        <v>Lamborghini 우라칸 EVO RWD</v>
      </c>
      <c r="O526" s="480">
        <v>6</v>
      </c>
      <c r="P526" s="480" t="s">
        <v>9312</v>
      </c>
      <c r="Q526" s="352">
        <v>0</v>
      </c>
      <c r="R526" s="352" t="s">
        <v>10235</v>
      </c>
      <c r="S526" s="480">
        <v>23</v>
      </c>
      <c r="T526" s="352">
        <v>0</v>
      </c>
      <c r="U526" s="479">
        <v>23</v>
      </c>
    </row>
    <row r="527" spans="1:21">
      <c r="A527" s="449" t="s">
        <v>547</v>
      </c>
      <c r="B527" s="428" t="s">
        <v>10862</v>
      </c>
      <c r="C527" s="352" t="s">
        <v>9230</v>
      </c>
      <c r="D527" s="352">
        <v>1</v>
      </c>
      <c r="E527" s="352" t="s">
        <v>9231</v>
      </c>
      <c r="F527" s="352">
        <v>20159</v>
      </c>
      <c r="G527" s="352" t="s">
        <v>9279</v>
      </c>
      <c r="H527" s="352" t="s">
        <v>10225</v>
      </c>
      <c r="I527" s="352" t="s">
        <v>152</v>
      </c>
      <c r="J527" s="352" t="s">
        <v>10230</v>
      </c>
      <c r="K527" s="352" t="s">
        <v>10231</v>
      </c>
      <c r="L527" s="352" t="s">
        <v>10234</v>
      </c>
      <c r="M527" s="352" t="s">
        <v>10235</v>
      </c>
      <c r="N527" s="352" t="str">
        <f t="shared" si="9"/>
        <v>Lamborghini 우라칸 EVO RWD</v>
      </c>
      <c r="O527" s="480">
        <v>6</v>
      </c>
      <c r="P527" s="480" t="s">
        <v>9312</v>
      </c>
      <c r="Q527" s="352">
        <v>0</v>
      </c>
      <c r="R527" s="352" t="s">
        <v>10235</v>
      </c>
      <c r="S527" s="480">
        <v>23</v>
      </c>
      <c r="T527" s="352">
        <v>0</v>
      </c>
      <c r="U527" s="479">
        <v>23</v>
      </c>
    </row>
    <row r="528" spans="1:21" customFormat="1">
      <c r="B528" s="428" t="s">
        <v>10780</v>
      </c>
      <c r="C528" t="s">
        <v>9230</v>
      </c>
      <c r="D528">
        <v>1</v>
      </c>
      <c r="E528" t="s">
        <v>9231</v>
      </c>
      <c r="F528">
        <v>20159</v>
      </c>
      <c r="G528" t="s">
        <v>9279</v>
      </c>
      <c r="H528" t="s">
        <v>10225</v>
      </c>
      <c r="I528" t="s">
        <v>152</v>
      </c>
      <c r="J528" t="s">
        <v>10230</v>
      </c>
      <c r="K528" t="s">
        <v>10231</v>
      </c>
      <c r="L528" t="s">
        <v>10234</v>
      </c>
      <c r="M528" t="s">
        <v>10235</v>
      </c>
      <c r="N528" t="str">
        <f t="shared" si="9"/>
        <v>Lamborghini 우라칸 EVO RWD</v>
      </c>
      <c r="O528" s="480">
        <v>6</v>
      </c>
      <c r="P528" s="480" t="s">
        <v>9312</v>
      </c>
      <c r="Q528">
        <v>0</v>
      </c>
      <c r="R528" t="s">
        <v>10235</v>
      </c>
      <c r="S528" s="480">
        <v>23</v>
      </c>
      <c r="T528">
        <v>0</v>
      </c>
      <c r="U528" s="479">
        <v>23</v>
      </c>
    </row>
    <row r="529" spans="1:21" customFormat="1">
      <c r="B529" s="428" t="s">
        <v>10780</v>
      </c>
      <c r="C529" t="s">
        <v>9230</v>
      </c>
      <c r="D529">
        <v>1</v>
      </c>
      <c r="E529" t="s">
        <v>9231</v>
      </c>
      <c r="F529">
        <v>20159</v>
      </c>
      <c r="G529" t="s">
        <v>9279</v>
      </c>
      <c r="H529" t="s">
        <v>10225</v>
      </c>
      <c r="I529" t="s">
        <v>152</v>
      </c>
      <c r="J529" t="s">
        <v>10230</v>
      </c>
      <c r="K529" t="s">
        <v>10231</v>
      </c>
      <c r="L529" t="s">
        <v>10236</v>
      </c>
      <c r="M529" t="s">
        <v>10237</v>
      </c>
      <c r="N529" t="str">
        <f t="shared" ref="N529:N560" si="10">I529&amp;" "&amp;K529&amp;" "&amp;M529</f>
        <v>Lamborghini 우라칸 Tecnica</v>
      </c>
      <c r="O529" s="480">
        <v>6</v>
      </c>
      <c r="P529" s="480" t="s">
        <v>9312</v>
      </c>
      <c r="Q529">
        <v>0</v>
      </c>
      <c r="R529" t="s">
        <v>10237</v>
      </c>
      <c r="S529" s="480">
        <v>23</v>
      </c>
      <c r="T529">
        <v>0</v>
      </c>
      <c r="U529" s="479">
        <v>23</v>
      </c>
    </row>
    <row r="530" spans="1:21">
      <c r="A530" s="455" t="s">
        <v>525</v>
      </c>
      <c r="B530" s="428" t="s">
        <v>10780</v>
      </c>
      <c r="C530" s="352" t="s">
        <v>9230</v>
      </c>
      <c r="D530" s="352">
        <v>1</v>
      </c>
      <c r="E530" s="352" t="s">
        <v>9231</v>
      </c>
      <c r="F530" s="352">
        <v>20159</v>
      </c>
      <c r="G530" s="352" t="s">
        <v>9279</v>
      </c>
      <c r="H530" s="352" t="s">
        <v>4858</v>
      </c>
      <c r="I530" s="352" t="s">
        <v>135</v>
      </c>
      <c r="J530" s="352" t="s">
        <v>10238</v>
      </c>
      <c r="K530" s="352" t="s">
        <v>3561</v>
      </c>
      <c r="L530" s="352" t="s">
        <v>10239</v>
      </c>
      <c r="M530" s="352" t="s">
        <v>10240</v>
      </c>
      <c r="N530" s="352" t="str">
        <f t="shared" si="10"/>
        <v>Lincoln Aviator 3.0 Black Label</v>
      </c>
      <c r="O530" s="480">
        <v>6</v>
      </c>
      <c r="P530" s="480" t="s">
        <v>9312</v>
      </c>
      <c r="Q530" s="352">
        <v>0</v>
      </c>
      <c r="R530" s="352" t="s">
        <v>10240</v>
      </c>
      <c r="S530" s="480">
        <v>11</v>
      </c>
      <c r="T530" s="352">
        <v>0</v>
      </c>
      <c r="U530" s="479">
        <v>19</v>
      </c>
    </row>
    <row r="531" spans="1:21">
      <c r="A531" s="455" t="s">
        <v>377</v>
      </c>
      <c r="B531" s="428" t="s">
        <v>10780</v>
      </c>
      <c r="C531" s="352" t="s">
        <v>9230</v>
      </c>
      <c r="D531" s="352">
        <v>1</v>
      </c>
      <c r="E531" s="352" t="s">
        <v>9231</v>
      </c>
      <c r="F531" s="352">
        <v>20159</v>
      </c>
      <c r="G531" s="352" t="s">
        <v>9279</v>
      </c>
      <c r="H531" s="352" t="s">
        <v>4858</v>
      </c>
      <c r="I531" s="352" t="s">
        <v>135</v>
      </c>
      <c r="J531" s="352" t="s">
        <v>10238</v>
      </c>
      <c r="K531" s="352" t="s">
        <v>3561</v>
      </c>
      <c r="L531" s="352" t="s">
        <v>10241</v>
      </c>
      <c r="M531" s="352" t="s">
        <v>10242</v>
      </c>
      <c r="N531" s="352" t="str">
        <f t="shared" si="10"/>
        <v>Lincoln Aviator Reserve</v>
      </c>
      <c r="O531" s="480">
        <v>6</v>
      </c>
      <c r="P531" s="480" t="s">
        <v>9312</v>
      </c>
      <c r="Q531" s="352">
        <v>0</v>
      </c>
      <c r="R531" s="352" t="s">
        <v>10242</v>
      </c>
      <c r="S531" s="480">
        <v>11</v>
      </c>
      <c r="T531" s="352">
        <v>0</v>
      </c>
      <c r="U531" s="479">
        <v>19</v>
      </c>
    </row>
    <row r="532" spans="1:21">
      <c r="A532" s="455" t="s">
        <v>661</v>
      </c>
      <c r="B532" s="428" t="s">
        <v>10862</v>
      </c>
      <c r="C532" s="352" t="s">
        <v>9230</v>
      </c>
      <c r="D532" s="352">
        <v>1</v>
      </c>
      <c r="E532" s="352" t="s">
        <v>9231</v>
      </c>
      <c r="F532" s="352">
        <v>20159</v>
      </c>
      <c r="G532" s="352" t="s">
        <v>9279</v>
      </c>
      <c r="H532" s="352" t="s">
        <v>4858</v>
      </c>
      <c r="I532" s="352" t="s">
        <v>135</v>
      </c>
      <c r="J532" s="352" t="s">
        <v>10238</v>
      </c>
      <c r="K532" s="352" t="s">
        <v>3561</v>
      </c>
      <c r="L532" s="352" t="s">
        <v>10239</v>
      </c>
      <c r="M532" s="352" t="s">
        <v>10240</v>
      </c>
      <c r="N532" s="352" t="str">
        <f t="shared" si="10"/>
        <v>Lincoln Aviator 3.0 Black Label</v>
      </c>
      <c r="O532" s="480">
        <v>6</v>
      </c>
      <c r="P532" s="480" t="s">
        <v>9312</v>
      </c>
      <c r="Q532" s="352">
        <v>0</v>
      </c>
      <c r="R532" s="352" t="s">
        <v>10240</v>
      </c>
      <c r="S532" s="480">
        <v>11</v>
      </c>
      <c r="T532" s="352">
        <v>0</v>
      </c>
      <c r="U532" s="479">
        <v>19</v>
      </c>
    </row>
    <row r="533" spans="1:21" customFormat="1">
      <c r="B533" s="428" t="s">
        <v>10780</v>
      </c>
      <c r="C533" t="s">
        <v>9230</v>
      </c>
      <c r="D533">
        <v>1</v>
      </c>
      <c r="E533" t="s">
        <v>9231</v>
      </c>
      <c r="F533">
        <v>20159</v>
      </c>
      <c r="G533" t="s">
        <v>9279</v>
      </c>
      <c r="H533" t="s">
        <v>4858</v>
      </c>
      <c r="I533" t="s">
        <v>135</v>
      </c>
      <c r="J533" t="s">
        <v>10238</v>
      </c>
      <c r="K533" t="s">
        <v>3561</v>
      </c>
      <c r="L533" t="s">
        <v>10243</v>
      </c>
      <c r="M533" t="s">
        <v>10244</v>
      </c>
      <c r="N533" t="str">
        <f t="shared" si="10"/>
        <v>Lincoln Aviator Grand Touring</v>
      </c>
      <c r="O533" s="480">
        <v>6</v>
      </c>
      <c r="P533" s="480" t="s">
        <v>9312</v>
      </c>
      <c r="Q533">
        <v>0</v>
      </c>
      <c r="R533" t="s">
        <v>10244</v>
      </c>
      <c r="S533" s="480">
        <v>11</v>
      </c>
      <c r="T533">
        <v>0</v>
      </c>
      <c r="U533" s="479">
        <v>19</v>
      </c>
    </row>
    <row r="534" spans="1:21">
      <c r="A534" s="456" t="s">
        <v>376</v>
      </c>
      <c r="B534" s="428" t="s">
        <v>10780</v>
      </c>
      <c r="C534" s="352" t="s">
        <v>9230</v>
      </c>
      <c r="D534" s="352">
        <v>1</v>
      </c>
      <c r="E534" s="352" t="s">
        <v>9231</v>
      </c>
      <c r="F534" s="352">
        <v>20261</v>
      </c>
      <c r="G534" s="352" t="s">
        <v>9325</v>
      </c>
      <c r="H534" s="352" t="s">
        <v>4858</v>
      </c>
      <c r="I534" s="352" t="s">
        <v>135</v>
      </c>
      <c r="J534" s="352" t="s">
        <v>10245</v>
      </c>
      <c r="K534" s="352" t="s">
        <v>10246</v>
      </c>
      <c r="L534" s="352" t="s">
        <v>10247</v>
      </c>
      <c r="M534" s="352" t="s">
        <v>10242</v>
      </c>
      <c r="N534" s="352" t="str">
        <f t="shared" si="10"/>
        <v>Lincoln Corsair Reserve</v>
      </c>
      <c r="O534" s="480">
        <v>7</v>
      </c>
      <c r="P534" s="480" t="s">
        <v>9239</v>
      </c>
      <c r="Q534" s="352">
        <v>0</v>
      </c>
      <c r="R534" s="352" t="s">
        <v>10242</v>
      </c>
      <c r="S534" s="480">
        <v>19</v>
      </c>
      <c r="T534" s="352">
        <v>0</v>
      </c>
      <c r="U534" s="479">
        <v>22</v>
      </c>
    </row>
    <row r="535" spans="1:21" customFormat="1">
      <c r="B535" s="428" t="s">
        <v>10780</v>
      </c>
      <c r="C535" t="s">
        <v>9230</v>
      </c>
      <c r="D535">
        <v>1</v>
      </c>
      <c r="E535" t="s">
        <v>9231</v>
      </c>
      <c r="F535">
        <v>20159</v>
      </c>
      <c r="G535" t="s">
        <v>9279</v>
      </c>
      <c r="H535" t="s">
        <v>4858</v>
      </c>
      <c r="I535" t="s">
        <v>135</v>
      </c>
      <c r="J535" t="s">
        <v>10248</v>
      </c>
      <c r="K535" t="s">
        <v>10249</v>
      </c>
      <c r="L535" t="s">
        <v>10250</v>
      </c>
      <c r="M535" t="s">
        <v>10251</v>
      </c>
      <c r="N535" t="str">
        <f t="shared" si="10"/>
        <v>Lincoln NAUTILUS 2.7 Reserve</v>
      </c>
      <c r="O535" s="480">
        <v>7</v>
      </c>
      <c r="P535" s="480" t="s">
        <v>9239</v>
      </c>
      <c r="Q535">
        <v>0</v>
      </c>
      <c r="R535" t="s">
        <v>10251</v>
      </c>
      <c r="S535" s="480">
        <v>19</v>
      </c>
      <c r="T535">
        <v>0</v>
      </c>
      <c r="U535" s="479">
        <v>22</v>
      </c>
    </row>
    <row r="536" spans="1:21">
      <c r="A536" s="455" t="s">
        <v>526</v>
      </c>
      <c r="B536" s="428" t="s">
        <v>10780</v>
      </c>
      <c r="C536" s="352" t="s">
        <v>9230</v>
      </c>
      <c r="D536" s="352">
        <v>1</v>
      </c>
      <c r="E536" s="352" t="s">
        <v>9231</v>
      </c>
      <c r="F536" s="352">
        <v>20159</v>
      </c>
      <c r="G536" s="352" t="s">
        <v>9279</v>
      </c>
      <c r="H536" s="352" t="s">
        <v>4858</v>
      </c>
      <c r="I536" s="352" t="s">
        <v>135</v>
      </c>
      <c r="J536" s="352" t="s">
        <v>10248</v>
      </c>
      <c r="K536" s="352" t="s">
        <v>10249</v>
      </c>
      <c r="L536" s="352" t="s">
        <v>10252</v>
      </c>
      <c r="M536" s="352" t="s">
        <v>10253</v>
      </c>
      <c r="N536" s="352" t="str">
        <f t="shared" si="10"/>
        <v>Lincoln NAUTILUS Reserve 202A</v>
      </c>
      <c r="O536" s="480">
        <v>7</v>
      </c>
      <c r="P536" s="480" t="s">
        <v>9239</v>
      </c>
      <c r="Q536" s="352">
        <v>0</v>
      </c>
      <c r="R536" s="352" t="s">
        <v>10253</v>
      </c>
      <c r="S536" s="480">
        <v>19</v>
      </c>
      <c r="T536" s="352">
        <v>0</v>
      </c>
      <c r="U536" s="479">
        <v>22</v>
      </c>
    </row>
    <row r="537" spans="1:21" customFormat="1">
      <c r="B537" s="428" t="s">
        <v>10780</v>
      </c>
      <c r="C537" t="s">
        <v>9230</v>
      </c>
      <c r="D537">
        <v>1</v>
      </c>
      <c r="E537" t="s">
        <v>9231</v>
      </c>
      <c r="F537">
        <v>20159</v>
      </c>
      <c r="G537" t="s">
        <v>9279</v>
      </c>
      <c r="H537" t="s">
        <v>4858</v>
      </c>
      <c r="I537" t="s">
        <v>135</v>
      </c>
      <c r="J537" t="s">
        <v>10254</v>
      </c>
      <c r="K537" t="s">
        <v>10255</v>
      </c>
      <c r="L537" t="s">
        <v>10256</v>
      </c>
      <c r="M537" t="s">
        <v>10257</v>
      </c>
      <c r="N537" t="str">
        <f t="shared" si="10"/>
        <v>Lincoln Navigator 3.5 직수입</v>
      </c>
      <c r="O537" s="480">
        <v>7</v>
      </c>
      <c r="P537" s="480" t="s">
        <v>9239</v>
      </c>
      <c r="Q537">
        <v>0</v>
      </c>
      <c r="R537" t="s">
        <v>10257</v>
      </c>
      <c r="S537" s="480">
        <v>18</v>
      </c>
      <c r="T537">
        <v>0</v>
      </c>
      <c r="U537" s="479">
        <v>21</v>
      </c>
    </row>
    <row r="538" spans="1:21">
      <c r="A538" s="455" t="s">
        <v>662</v>
      </c>
      <c r="B538" s="428" t="s">
        <v>10780</v>
      </c>
      <c r="C538" s="352" t="s">
        <v>9230</v>
      </c>
      <c r="D538" s="352">
        <v>1</v>
      </c>
      <c r="E538" s="352" t="s">
        <v>9231</v>
      </c>
      <c r="F538" s="352">
        <v>20159</v>
      </c>
      <c r="G538" s="352" t="s">
        <v>9279</v>
      </c>
      <c r="H538" s="352" t="s">
        <v>4858</v>
      </c>
      <c r="I538" s="352" t="s">
        <v>135</v>
      </c>
      <c r="J538" s="352" t="s">
        <v>10254</v>
      </c>
      <c r="K538" s="352" t="s">
        <v>10255</v>
      </c>
      <c r="L538" s="352" t="s">
        <v>10258</v>
      </c>
      <c r="M538" s="352" t="s">
        <v>10242</v>
      </c>
      <c r="N538" s="352" t="str">
        <f t="shared" si="10"/>
        <v>Lincoln Navigator Reserve</v>
      </c>
      <c r="O538" s="480">
        <v>7</v>
      </c>
      <c r="P538" s="480" t="s">
        <v>9239</v>
      </c>
      <c r="Q538" s="352">
        <v>0</v>
      </c>
      <c r="R538" s="352" t="s">
        <v>10242</v>
      </c>
      <c r="S538" s="480">
        <v>18</v>
      </c>
      <c r="T538" s="352">
        <v>0</v>
      </c>
      <c r="U538" s="479">
        <v>21</v>
      </c>
    </row>
    <row r="539" spans="1:21" customFormat="1">
      <c r="B539" s="428" t="s">
        <v>10780</v>
      </c>
      <c r="C539" t="s">
        <v>9230</v>
      </c>
      <c r="D539">
        <v>1</v>
      </c>
      <c r="E539" t="s">
        <v>9231</v>
      </c>
      <c r="F539">
        <v>20159</v>
      </c>
      <c r="G539" t="s">
        <v>9279</v>
      </c>
      <c r="H539" t="s">
        <v>4858</v>
      </c>
      <c r="I539" t="s">
        <v>135</v>
      </c>
      <c r="J539" t="s">
        <v>10254</v>
      </c>
      <c r="K539" t="s">
        <v>10255</v>
      </c>
      <c r="L539" t="s">
        <v>10259</v>
      </c>
      <c r="M539" t="s">
        <v>10260</v>
      </c>
      <c r="N539" t="str">
        <f t="shared" si="10"/>
        <v>Lincoln Navigator BLACK LABEL</v>
      </c>
      <c r="O539" s="480">
        <v>7</v>
      </c>
      <c r="P539" s="480" t="s">
        <v>9239</v>
      </c>
      <c r="Q539">
        <v>0</v>
      </c>
      <c r="R539" t="s">
        <v>10260</v>
      </c>
      <c r="S539" s="480">
        <v>18</v>
      </c>
      <c r="T539">
        <v>0</v>
      </c>
      <c r="U539" s="479">
        <v>21</v>
      </c>
    </row>
    <row r="540" spans="1:21" customFormat="1">
      <c r="A540" s="500" t="s">
        <v>462</v>
      </c>
      <c r="B540" s="497" t="s">
        <v>10780</v>
      </c>
      <c r="C540" s="438" t="s">
        <v>9230</v>
      </c>
      <c r="D540" s="438">
        <v>1</v>
      </c>
      <c r="E540" s="438" t="s">
        <v>9231</v>
      </c>
      <c r="F540" s="438">
        <v>20261</v>
      </c>
      <c r="G540" s="438" t="s">
        <v>9325</v>
      </c>
      <c r="H540" s="438" t="s">
        <v>3209</v>
      </c>
      <c r="I540" s="438" t="s">
        <v>10261</v>
      </c>
      <c r="J540" s="438" t="s">
        <v>10262</v>
      </c>
      <c r="K540" s="438" t="s">
        <v>4866</v>
      </c>
      <c r="L540" s="438" t="s">
        <v>10271</v>
      </c>
      <c r="M540" s="438" t="s">
        <v>10272</v>
      </c>
      <c r="N540" s="438" t="str">
        <f t="shared" si="10"/>
        <v>Landrover Defender 110 P300 X-Dynamic SE</v>
      </c>
      <c r="O540" s="482">
        <v>3</v>
      </c>
      <c r="P540" s="482" t="s">
        <v>9243</v>
      </c>
      <c r="Q540" s="438">
        <v>0</v>
      </c>
      <c r="R540" s="438" t="s">
        <v>10272</v>
      </c>
      <c r="S540" s="482">
        <v>8</v>
      </c>
      <c r="T540" s="438">
        <v>0</v>
      </c>
      <c r="U540" s="482">
        <v>16</v>
      </c>
    </row>
    <row r="541" spans="1:21" s="438" customFormat="1">
      <c r="A541" s="458" t="s">
        <v>643</v>
      </c>
      <c r="B541" s="497" t="s">
        <v>10862</v>
      </c>
      <c r="C541" s="438" t="s">
        <v>9230</v>
      </c>
      <c r="D541" s="438">
        <v>1</v>
      </c>
      <c r="E541" s="438" t="s">
        <v>9231</v>
      </c>
      <c r="F541" s="438">
        <v>20261</v>
      </c>
      <c r="G541" s="438" t="s">
        <v>9325</v>
      </c>
      <c r="H541" s="438" t="s">
        <v>3209</v>
      </c>
      <c r="I541" s="438" t="s">
        <v>10261</v>
      </c>
      <c r="J541" s="438" t="s">
        <v>10262</v>
      </c>
      <c r="K541" s="438" t="s">
        <v>4866</v>
      </c>
      <c r="L541" s="438" t="s">
        <v>10273</v>
      </c>
      <c r="M541" s="438" t="s">
        <v>10274</v>
      </c>
      <c r="N541" s="438" t="str">
        <f t="shared" si="10"/>
        <v>Landrover Defender 110 P400 X</v>
      </c>
      <c r="O541" s="482">
        <v>3</v>
      </c>
      <c r="P541" s="482" t="s">
        <v>9243</v>
      </c>
      <c r="Q541" s="438">
        <v>0</v>
      </c>
      <c r="R541" s="438" t="s">
        <v>10274</v>
      </c>
      <c r="S541" s="482">
        <v>8</v>
      </c>
      <c r="T541" s="438">
        <v>0</v>
      </c>
      <c r="U541" s="482">
        <v>16</v>
      </c>
    </row>
    <row r="542" spans="1:21" s="438" customFormat="1">
      <c r="A542" s="458" t="s">
        <v>642</v>
      </c>
      <c r="B542" s="497" t="s">
        <v>10862</v>
      </c>
      <c r="C542" s="438" t="s">
        <v>9230</v>
      </c>
      <c r="D542" s="438">
        <v>1</v>
      </c>
      <c r="E542" s="438" t="s">
        <v>9231</v>
      </c>
      <c r="F542" s="438">
        <v>20261</v>
      </c>
      <c r="G542" s="438" t="s">
        <v>9325</v>
      </c>
      <c r="H542" s="438" t="s">
        <v>3209</v>
      </c>
      <c r="I542" s="438" t="s">
        <v>10261</v>
      </c>
      <c r="J542" s="438" t="s">
        <v>10262</v>
      </c>
      <c r="K542" s="438" t="s">
        <v>4866</v>
      </c>
      <c r="L542" s="438" t="s">
        <v>10914</v>
      </c>
      <c r="M542" s="438" t="s">
        <v>10915</v>
      </c>
      <c r="N542" s="438" t="str">
        <f t="shared" si="10"/>
        <v>Landrover Defender 130 D300 x-Dynamic HSE</v>
      </c>
      <c r="O542" s="482">
        <v>3</v>
      </c>
      <c r="P542" s="482" t="s">
        <v>11012</v>
      </c>
      <c r="Q542" s="438">
        <v>0</v>
      </c>
      <c r="R542" s="438" t="e">
        <v>#N/A</v>
      </c>
      <c r="S542" s="482">
        <v>8</v>
      </c>
      <c r="T542" s="438">
        <v>0</v>
      </c>
      <c r="U542" s="482">
        <v>16</v>
      </c>
    </row>
    <row r="543" spans="1:21" s="438" customFormat="1">
      <c r="A543" s="457" t="s">
        <v>644</v>
      </c>
      <c r="B543" s="497" t="s">
        <v>10862</v>
      </c>
      <c r="C543" s="438" t="s">
        <v>9230</v>
      </c>
      <c r="D543" s="438">
        <v>1</v>
      </c>
      <c r="E543" s="438" t="s">
        <v>9231</v>
      </c>
      <c r="F543" s="438">
        <v>20261</v>
      </c>
      <c r="G543" s="438" t="s">
        <v>9325</v>
      </c>
      <c r="H543" s="438" t="s">
        <v>3209</v>
      </c>
      <c r="I543" s="438" t="s">
        <v>10261</v>
      </c>
      <c r="J543" s="438" t="s">
        <v>10262</v>
      </c>
      <c r="K543" s="438" t="s">
        <v>4866</v>
      </c>
      <c r="L543" s="438" t="s">
        <v>10273</v>
      </c>
      <c r="M543" s="438" t="s">
        <v>10274</v>
      </c>
      <c r="N543" s="438" t="str">
        <f t="shared" si="10"/>
        <v>Landrover Defender 110 P400 X</v>
      </c>
      <c r="O543" s="482">
        <v>3</v>
      </c>
      <c r="P543" s="482" t="s">
        <v>9243</v>
      </c>
      <c r="Q543" s="438">
        <v>0</v>
      </c>
      <c r="R543" s="438" t="s">
        <v>10274</v>
      </c>
      <c r="S543" s="482">
        <v>8</v>
      </c>
      <c r="T543" s="438">
        <v>0</v>
      </c>
      <c r="U543" s="482">
        <v>16</v>
      </c>
    </row>
    <row r="544" spans="1:21" customFormat="1">
      <c r="A544" s="500" t="s">
        <v>460</v>
      </c>
      <c r="B544" s="497" t="s">
        <v>10780</v>
      </c>
      <c r="C544" s="438" t="s">
        <v>9230</v>
      </c>
      <c r="D544" s="438">
        <v>1</v>
      </c>
      <c r="E544" s="438" t="s">
        <v>9231</v>
      </c>
      <c r="F544" s="438">
        <v>20261</v>
      </c>
      <c r="G544" s="438" t="s">
        <v>9325</v>
      </c>
      <c r="H544" s="438" t="s">
        <v>3209</v>
      </c>
      <c r="I544" s="438" t="s">
        <v>10261</v>
      </c>
      <c r="J544" s="438" t="s">
        <v>10262</v>
      </c>
      <c r="K544" s="438" t="s">
        <v>4866</v>
      </c>
      <c r="L544" s="438" t="s">
        <v>10265</v>
      </c>
      <c r="M544" s="438" t="s">
        <v>10266</v>
      </c>
      <c r="N544" s="438" t="str">
        <f t="shared" si="10"/>
        <v>Landrover Defender 90 D250 SE</v>
      </c>
      <c r="O544" s="482">
        <v>3</v>
      </c>
      <c r="P544" s="482" t="s">
        <v>9243</v>
      </c>
      <c r="Q544" s="438">
        <v>0</v>
      </c>
      <c r="R544" s="438" t="s">
        <v>10266</v>
      </c>
      <c r="S544" s="482">
        <v>8</v>
      </c>
      <c r="T544" s="438">
        <v>0</v>
      </c>
      <c r="U544" s="482">
        <v>16</v>
      </c>
    </row>
    <row r="545" spans="1:21" s="438" customFormat="1">
      <c r="A545" s="498" t="s">
        <v>640</v>
      </c>
      <c r="B545" s="497" t="s">
        <v>10862</v>
      </c>
      <c r="C545" s="438" t="s">
        <v>9230</v>
      </c>
      <c r="D545" s="438">
        <v>1</v>
      </c>
      <c r="E545" s="438" t="s">
        <v>9231</v>
      </c>
      <c r="F545" s="438">
        <v>20261</v>
      </c>
      <c r="G545" s="438" t="s">
        <v>9325</v>
      </c>
      <c r="H545" s="438" t="s">
        <v>3209</v>
      </c>
      <c r="I545" s="438" t="s">
        <v>10261</v>
      </c>
      <c r="J545" s="438" t="s">
        <v>10262</v>
      </c>
      <c r="K545" s="438" t="s">
        <v>4866</v>
      </c>
      <c r="L545" s="438" t="s">
        <v>10263</v>
      </c>
      <c r="M545" s="438" t="s">
        <v>10264</v>
      </c>
      <c r="N545" s="438" t="str">
        <f t="shared" si="10"/>
        <v>Landrover Defender 90 D250 S</v>
      </c>
      <c r="O545" s="482">
        <v>3</v>
      </c>
      <c r="P545" s="482" t="s">
        <v>9243</v>
      </c>
      <c r="Q545" s="438">
        <v>0</v>
      </c>
      <c r="R545" s="438" t="s">
        <v>10264</v>
      </c>
      <c r="S545" s="482">
        <v>8</v>
      </c>
      <c r="T545" s="438">
        <v>0</v>
      </c>
      <c r="U545" s="482">
        <v>16</v>
      </c>
    </row>
    <row r="546" spans="1:21" s="438" customFormat="1">
      <c r="A546" s="458" t="s">
        <v>458</v>
      </c>
      <c r="B546" s="497" t="s">
        <v>10780</v>
      </c>
      <c r="C546" s="438" t="s">
        <v>9230</v>
      </c>
      <c r="D546" s="438">
        <v>1</v>
      </c>
      <c r="E546" s="438" t="s">
        <v>9231</v>
      </c>
      <c r="F546" s="438">
        <v>20261</v>
      </c>
      <c r="G546" s="438" t="s">
        <v>9325</v>
      </c>
      <c r="H546" s="438" t="s">
        <v>3209</v>
      </c>
      <c r="I546" s="438" t="s">
        <v>10261</v>
      </c>
      <c r="J546" s="438" t="s">
        <v>10276</v>
      </c>
      <c r="K546" s="438" t="s">
        <v>10277</v>
      </c>
      <c r="L546" s="438" t="s">
        <v>10280</v>
      </c>
      <c r="M546" s="438" t="s">
        <v>10281</v>
      </c>
      <c r="N546" s="438" t="str">
        <f t="shared" si="10"/>
        <v>Landrover New Discovery D250 S</v>
      </c>
      <c r="O546" s="482">
        <v>7</v>
      </c>
      <c r="P546" s="482" t="s">
        <v>9239</v>
      </c>
      <c r="Q546" s="438">
        <v>0</v>
      </c>
      <c r="R546" s="438" t="s">
        <v>10281</v>
      </c>
      <c r="S546" s="482">
        <v>18</v>
      </c>
      <c r="T546" s="438">
        <v>0</v>
      </c>
      <c r="U546" s="482">
        <v>21</v>
      </c>
    </row>
    <row r="547" spans="1:21">
      <c r="A547" s="447" t="s">
        <v>480</v>
      </c>
      <c r="B547" s="428" t="s">
        <v>10780</v>
      </c>
      <c r="C547" s="352" t="s">
        <v>9230</v>
      </c>
      <c r="D547" s="352">
        <v>1</v>
      </c>
      <c r="E547" s="352" t="s">
        <v>9231</v>
      </c>
      <c r="F547" s="352">
        <v>20158</v>
      </c>
      <c r="G547" s="352" t="s">
        <v>9255</v>
      </c>
      <c r="H547" s="352" t="s">
        <v>10328</v>
      </c>
      <c r="I547" s="352" t="s">
        <v>72</v>
      </c>
      <c r="J547" s="352" t="s">
        <v>10329</v>
      </c>
      <c r="K547" s="352" t="s">
        <v>3256</v>
      </c>
      <c r="L547" s="352" t="s">
        <v>10332</v>
      </c>
      <c r="M547" s="352" t="s">
        <v>10333</v>
      </c>
      <c r="N547" s="352" t="str">
        <f t="shared" si="10"/>
        <v>Lexus ES 300h Luxury</v>
      </c>
      <c r="O547" s="480">
        <v>2</v>
      </c>
      <c r="P547" s="480" t="s">
        <v>9330</v>
      </c>
      <c r="Q547" s="352">
        <v>0</v>
      </c>
      <c r="R547" s="352" t="s">
        <v>10333</v>
      </c>
      <c r="S547" s="480">
        <v>5</v>
      </c>
      <c r="T547" s="352">
        <v>0</v>
      </c>
      <c r="U547" s="479">
        <v>13</v>
      </c>
    </row>
    <row r="548" spans="1:21" s="438" customFormat="1">
      <c r="A548" s="458" t="s">
        <v>459</v>
      </c>
      <c r="B548" s="497" t="s">
        <v>10780</v>
      </c>
      <c r="C548" s="438" t="s">
        <v>9230</v>
      </c>
      <c r="D548" s="438">
        <v>1</v>
      </c>
      <c r="E548" s="438" t="s">
        <v>9231</v>
      </c>
      <c r="F548" s="438">
        <v>20261</v>
      </c>
      <c r="G548" s="438" t="s">
        <v>9325</v>
      </c>
      <c r="H548" s="438" t="s">
        <v>3209</v>
      </c>
      <c r="I548" s="438" t="s">
        <v>10261</v>
      </c>
      <c r="J548" s="438" t="s">
        <v>10276</v>
      </c>
      <c r="K548" s="438" t="s">
        <v>10277</v>
      </c>
      <c r="L548" s="438" t="s">
        <v>10282</v>
      </c>
      <c r="M548" s="438" t="s">
        <v>10283</v>
      </c>
      <c r="N548" s="438" t="str">
        <f t="shared" si="10"/>
        <v>Landrover New Discovery D250 SE</v>
      </c>
      <c r="O548" s="482">
        <v>7</v>
      </c>
      <c r="P548" s="482" t="s">
        <v>9239</v>
      </c>
      <c r="Q548" s="438">
        <v>0</v>
      </c>
      <c r="R548" s="438" t="s">
        <v>10283</v>
      </c>
      <c r="S548" s="482">
        <v>18</v>
      </c>
      <c r="T548" s="438">
        <v>0</v>
      </c>
      <c r="U548" s="482">
        <v>21</v>
      </c>
    </row>
    <row r="549" spans="1:21" customFormat="1">
      <c r="A549" s="500" t="s">
        <v>609</v>
      </c>
      <c r="B549" s="497" t="s">
        <v>10862</v>
      </c>
      <c r="C549" s="438" t="s">
        <v>9230</v>
      </c>
      <c r="D549" s="438">
        <v>1</v>
      </c>
      <c r="E549" s="438" t="s">
        <v>9231</v>
      </c>
      <c r="F549" s="438">
        <v>20261</v>
      </c>
      <c r="G549" s="438" t="s">
        <v>9325</v>
      </c>
      <c r="H549" s="438" t="s">
        <v>3209</v>
      </c>
      <c r="I549" s="438" t="s">
        <v>10261</v>
      </c>
      <c r="J549" s="438" t="s">
        <v>10276</v>
      </c>
      <c r="K549" s="438" t="s">
        <v>10277</v>
      </c>
      <c r="L549" s="438" t="s">
        <v>10916</v>
      </c>
      <c r="M549" s="438" t="s">
        <v>10917</v>
      </c>
      <c r="N549" s="438" t="str">
        <f t="shared" si="10"/>
        <v>Landrover New Discovery D300 HSE</v>
      </c>
      <c r="O549" s="482">
        <v>7</v>
      </c>
      <c r="P549" s="482" t="s">
        <v>11007</v>
      </c>
      <c r="Q549" s="438">
        <v>0</v>
      </c>
      <c r="R549" s="438" t="e">
        <v>#N/A</v>
      </c>
      <c r="S549" s="482">
        <v>18</v>
      </c>
      <c r="T549" s="438">
        <v>0</v>
      </c>
      <c r="U549" s="482">
        <v>21</v>
      </c>
    </row>
    <row r="550" spans="1:21" s="438" customFormat="1">
      <c r="A550" s="458" t="s">
        <v>608</v>
      </c>
      <c r="B550" s="497" t="s">
        <v>10862</v>
      </c>
      <c r="C550" s="438" t="s">
        <v>9230</v>
      </c>
      <c r="D550" s="438">
        <v>1</v>
      </c>
      <c r="E550" s="438" t="s">
        <v>9231</v>
      </c>
      <c r="F550" s="438">
        <v>20261</v>
      </c>
      <c r="G550" s="438" t="s">
        <v>9325</v>
      </c>
      <c r="H550" s="438" t="s">
        <v>3209</v>
      </c>
      <c r="I550" s="438" t="s">
        <v>10261</v>
      </c>
      <c r="J550" s="438" t="s">
        <v>10276</v>
      </c>
      <c r="K550" s="438" t="s">
        <v>10277</v>
      </c>
      <c r="L550" s="438" t="s">
        <v>10278</v>
      </c>
      <c r="M550" s="438" t="s">
        <v>10279</v>
      </c>
      <c r="N550" s="438" t="str">
        <f t="shared" si="10"/>
        <v>Landrover New Discovery P360 R-Dynamic SE</v>
      </c>
      <c r="O550" s="482">
        <v>7</v>
      </c>
      <c r="P550" s="482" t="s">
        <v>9239</v>
      </c>
      <c r="Q550" s="438">
        <v>0</v>
      </c>
      <c r="R550" s="438" t="s">
        <v>10279</v>
      </c>
      <c r="S550" s="482">
        <v>18</v>
      </c>
      <c r="T550" s="438">
        <v>0</v>
      </c>
      <c r="U550" s="482">
        <v>21</v>
      </c>
    </row>
    <row r="551" spans="1:21" customFormat="1">
      <c r="A551" s="500" t="s">
        <v>464</v>
      </c>
      <c r="B551" s="497" t="s">
        <v>10780</v>
      </c>
      <c r="C551" s="438" t="s">
        <v>9230</v>
      </c>
      <c r="D551" s="438">
        <v>1</v>
      </c>
      <c r="E551" s="438" t="s">
        <v>9231</v>
      </c>
      <c r="F551" s="438">
        <v>20261</v>
      </c>
      <c r="G551" s="438" t="s">
        <v>9325</v>
      </c>
      <c r="H551" s="438" t="s">
        <v>3209</v>
      </c>
      <c r="I551" s="438" t="s">
        <v>10261</v>
      </c>
      <c r="J551" s="438" t="s">
        <v>10276</v>
      </c>
      <c r="K551" s="438" t="s">
        <v>10277</v>
      </c>
      <c r="L551" s="438" t="s">
        <v>10278</v>
      </c>
      <c r="M551" s="438" t="s">
        <v>10279</v>
      </c>
      <c r="N551" s="438" t="str">
        <f t="shared" si="10"/>
        <v>Landrover New Discovery P360 R-Dynamic SE</v>
      </c>
      <c r="O551" s="482">
        <v>7</v>
      </c>
      <c r="P551" s="482" t="s">
        <v>9239</v>
      </c>
      <c r="Q551" s="438">
        <v>0</v>
      </c>
      <c r="R551" s="438" t="s">
        <v>10279</v>
      </c>
      <c r="S551" s="482">
        <v>18</v>
      </c>
      <c r="T551" s="438">
        <v>0</v>
      </c>
      <c r="U551" s="482">
        <v>21</v>
      </c>
    </row>
    <row r="552" spans="1:21" s="438" customFormat="1">
      <c r="A552" s="458" t="s">
        <v>465</v>
      </c>
      <c r="B552" s="497" t="s">
        <v>10780</v>
      </c>
      <c r="C552" s="438" t="s">
        <v>9230</v>
      </c>
      <c r="D552" s="438">
        <v>1</v>
      </c>
      <c r="E552" s="438" t="s">
        <v>9231</v>
      </c>
      <c r="F552" s="438">
        <v>20261</v>
      </c>
      <c r="G552" s="438" t="s">
        <v>9325</v>
      </c>
      <c r="H552" s="438" t="s">
        <v>3209</v>
      </c>
      <c r="I552" s="438" t="s">
        <v>10261</v>
      </c>
      <c r="J552" s="438" t="s">
        <v>10290</v>
      </c>
      <c r="K552" s="438" t="s">
        <v>10294</v>
      </c>
      <c r="L552" s="438" t="s">
        <v>10297</v>
      </c>
      <c r="M552" s="438" t="s">
        <v>10298</v>
      </c>
      <c r="N552" s="438" t="str">
        <f t="shared" si="10"/>
        <v>Landrover New RangeRover EVOQUE 2.0 P250 R-Dynamic SE</v>
      </c>
      <c r="O552" s="482">
        <v>7</v>
      </c>
      <c r="P552" s="482" t="s">
        <v>9239</v>
      </c>
      <c r="Q552" s="438">
        <v>0</v>
      </c>
      <c r="R552" s="438" t="s">
        <v>10298</v>
      </c>
      <c r="S552" s="482">
        <v>18</v>
      </c>
      <c r="T552" s="438">
        <v>0</v>
      </c>
      <c r="U552" s="482">
        <v>21</v>
      </c>
    </row>
    <row r="553" spans="1:21" s="438" customFormat="1">
      <c r="A553" s="458" t="s">
        <v>463</v>
      </c>
      <c r="B553" s="497" t="s">
        <v>10780</v>
      </c>
      <c r="C553" s="438" t="s">
        <v>9230</v>
      </c>
      <c r="D553" s="438">
        <v>1</v>
      </c>
      <c r="E553" s="438" t="s">
        <v>9231</v>
      </c>
      <c r="F553" s="438">
        <v>20261</v>
      </c>
      <c r="G553" s="438" t="s">
        <v>9325</v>
      </c>
      <c r="H553" s="438" t="s">
        <v>3209</v>
      </c>
      <c r="I553" s="438" t="s">
        <v>10261</v>
      </c>
      <c r="J553" s="438" t="s">
        <v>10290</v>
      </c>
      <c r="K553" s="438" t="s">
        <v>10294</v>
      </c>
      <c r="L553" s="438" t="s">
        <v>10295</v>
      </c>
      <c r="M553" s="438" t="s">
        <v>10296</v>
      </c>
      <c r="N553" s="438" t="str">
        <f t="shared" si="10"/>
        <v>Landrover New RangeRover EVOQUE 2.0 P250 SE</v>
      </c>
      <c r="O553" s="482">
        <v>7</v>
      </c>
      <c r="P553" s="482" t="s">
        <v>9239</v>
      </c>
      <c r="Q553" s="438">
        <v>0</v>
      </c>
      <c r="R553" s="438" t="s">
        <v>10296</v>
      </c>
      <c r="S553" s="482">
        <v>18</v>
      </c>
      <c r="T553" s="438">
        <v>0</v>
      </c>
      <c r="U553" s="482">
        <v>21</v>
      </c>
    </row>
    <row r="554" spans="1:21">
      <c r="A554" s="447" t="s">
        <v>482</v>
      </c>
      <c r="B554" s="428" t="s">
        <v>10780</v>
      </c>
      <c r="C554" s="352" t="s">
        <v>9230</v>
      </c>
      <c r="D554" s="352">
        <v>1</v>
      </c>
      <c r="E554" s="352" t="s">
        <v>9231</v>
      </c>
      <c r="F554" s="352">
        <v>20158</v>
      </c>
      <c r="G554" s="352" t="s">
        <v>9255</v>
      </c>
      <c r="H554" s="352" t="s">
        <v>10328</v>
      </c>
      <c r="I554" s="352" t="s">
        <v>72</v>
      </c>
      <c r="J554" s="352" t="s">
        <v>10329</v>
      </c>
      <c r="K554" s="352" t="s">
        <v>3256</v>
      </c>
      <c r="L554" s="352" t="s">
        <v>10334</v>
      </c>
      <c r="M554" s="352" t="s">
        <v>10335</v>
      </c>
      <c r="N554" s="352" t="str">
        <f t="shared" si="10"/>
        <v>Lexus ES 300h Luxury+</v>
      </c>
      <c r="O554" s="480">
        <v>2</v>
      </c>
      <c r="P554" s="480" t="s">
        <v>9330</v>
      </c>
      <c r="Q554" s="352">
        <v>0</v>
      </c>
      <c r="R554" s="352" t="s">
        <v>10335</v>
      </c>
      <c r="S554" s="480">
        <v>5</v>
      </c>
      <c r="T554" s="352">
        <v>0</v>
      </c>
      <c r="U554" s="479">
        <v>13</v>
      </c>
    </row>
    <row r="555" spans="1:21" s="438" customFormat="1">
      <c r="A555" s="458" t="s">
        <v>605</v>
      </c>
      <c r="B555" s="497" t="s">
        <v>10862</v>
      </c>
      <c r="C555" s="438" t="s">
        <v>9230</v>
      </c>
      <c r="D555" s="438">
        <v>1</v>
      </c>
      <c r="E555" s="438" t="s">
        <v>9231</v>
      </c>
      <c r="F555" s="438">
        <v>20262</v>
      </c>
      <c r="G555" s="438" t="s">
        <v>10112</v>
      </c>
      <c r="H555" s="438" t="s">
        <v>3209</v>
      </c>
      <c r="I555" s="438" t="s">
        <v>10261</v>
      </c>
      <c r="J555" s="438" t="s">
        <v>10290</v>
      </c>
      <c r="K555" s="438" t="s">
        <v>10291</v>
      </c>
      <c r="L555" s="438" t="s">
        <v>10292</v>
      </c>
      <c r="M555" s="438" t="s">
        <v>10293</v>
      </c>
      <c r="N555" s="438" t="str">
        <f t="shared" si="10"/>
        <v>Landrover New RangeRover P530</v>
      </c>
      <c r="O555" s="482">
        <v>7</v>
      </c>
      <c r="P555" s="482" t="s">
        <v>9239</v>
      </c>
      <c r="Q555" s="438">
        <v>0</v>
      </c>
      <c r="R555" s="438" t="s">
        <v>10293</v>
      </c>
      <c r="S555" s="482">
        <v>8</v>
      </c>
      <c r="T555" s="438">
        <v>0</v>
      </c>
      <c r="U555" s="482">
        <v>16</v>
      </c>
    </row>
    <row r="556" spans="1:21" s="438" customFormat="1">
      <c r="A556" s="458" t="s">
        <v>606</v>
      </c>
      <c r="B556" s="497" t="s">
        <v>10862</v>
      </c>
      <c r="C556" s="438" t="s">
        <v>9230</v>
      </c>
      <c r="D556" s="438">
        <v>1</v>
      </c>
      <c r="E556" s="438" t="s">
        <v>9231</v>
      </c>
      <c r="F556" s="438">
        <v>20262</v>
      </c>
      <c r="G556" s="438" t="s">
        <v>10112</v>
      </c>
      <c r="H556" s="438" t="s">
        <v>3209</v>
      </c>
      <c r="I556" s="438" t="s">
        <v>10261</v>
      </c>
      <c r="J556" s="438" t="s">
        <v>10290</v>
      </c>
      <c r="K556" s="438" t="s">
        <v>10291</v>
      </c>
      <c r="L556" s="438" t="s">
        <v>10292</v>
      </c>
      <c r="M556" s="438" t="s">
        <v>10293</v>
      </c>
      <c r="N556" s="438" t="str">
        <f t="shared" si="10"/>
        <v>Landrover New RangeRover P530</v>
      </c>
      <c r="O556" s="482">
        <v>7</v>
      </c>
      <c r="P556" s="482" t="s">
        <v>9239</v>
      </c>
      <c r="Q556" s="438">
        <v>0</v>
      </c>
      <c r="R556" s="438" t="s">
        <v>10293</v>
      </c>
      <c r="S556" s="482">
        <v>8</v>
      </c>
      <c r="T556" s="438">
        <v>0</v>
      </c>
      <c r="U556" s="482">
        <v>16</v>
      </c>
    </row>
    <row r="557" spans="1:21" customFormat="1">
      <c r="A557" s="500" t="s">
        <v>604</v>
      </c>
      <c r="B557" s="497" t="s">
        <v>10862</v>
      </c>
      <c r="C557" s="438" t="s">
        <v>9230</v>
      </c>
      <c r="D557" s="438">
        <v>1</v>
      </c>
      <c r="E557" s="438" t="s">
        <v>9231</v>
      </c>
      <c r="F557" s="438">
        <v>20262</v>
      </c>
      <c r="G557" s="438" t="s">
        <v>10112</v>
      </c>
      <c r="H557" s="438" t="s">
        <v>3209</v>
      </c>
      <c r="I557" s="438" t="s">
        <v>10261</v>
      </c>
      <c r="J557" s="438" t="s">
        <v>10290</v>
      </c>
      <c r="K557" s="438" t="s">
        <v>10291</v>
      </c>
      <c r="L557" s="438" t="s">
        <v>10292</v>
      </c>
      <c r="M557" s="438" t="s">
        <v>10293</v>
      </c>
      <c r="N557" s="438" t="str">
        <f t="shared" si="10"/>
        <v>Landrover New RangeRover P530</v>
      </c>
      <c r="O557" s="482">
        <v>7</v>
      </c>
      <c r="P557" s="482" t="s">
        <v>9239</v>
      </c>
      <c r="Q557" s="438">
        <v>0</v>
      </c>
      <c r="R557" s="438" t="s">
        <v>10293</v>
      </c>
      <c r="S557" s="482">
        <v>8</v>
      </c>
      <c r="T557" s="438">
        <v>0</v>
      </c>
      <c r="U557" s="482">
        <v>16</v>
      </c>
    </row>
    <row r="558" spans="1:21" customFormat="1">
      <c r="A558" s="500" t="s">
        <v>646</v>
      </c>
      <c r="B558" s="497" t="s">
        <v>10780</v>
      </c>
      <c r="C558" s="438" t="s">
        <v>9230</v>
      </c>
      <c r="D558" s="438">
        <v>1</v>
      </c>
      <c r="E558" s="438" t="s">
        <v>9231</v>
      </c>
      <c r="F558" s="438">
        <v>20261</v>
      </c>
      <c r="G558" s="438" t="s">
        <v>9325</v>
      </c>
      <c r="H558" s="438" t="s">
        <v>3209</v>
      </c>
      <c r="I558" s="438" t="s">
        <v>10261</v>
      </c>
      <c r="J558" s="438" t="s">
        <v>10314</v>
      </c>
      <c r="K558" s="438" t="s">
        <v>10315</v>
      </c>
      <c r="L558" s="438" t="s">
        <v>10318</v>
      </c>
      <c r="M558" s="438" t="s">
        <v>10319</v>
      </c>
      <c r="N558" s="438" t="str">
        <f t="shared" si="10"/>
        <v>Landrover RangeRoverSport D300 HSE Dynamic</v>
      </c>
      <c r="O558" s="482">
        <v>7</v>
      </c>
      <c r="P558" s="482" t="s">
        <v>9239</v>
      </c>
      <c r="Q558" s="438">
        <v>0</v>
      </c>
      <c r="R558" s="438" t="s">
        <v>10319</v>
      </c>
      <c r="S558" s="482">
        <v>8</v>
      </c>
      <c r="T558" s="438">
        <v>0</v>
      </c>
      <c r="U558" s="482">
        <v>16</v>
      </c>
    </row>
    <row r="559" spans="1:21" customFormat="1" ht="17.25" thickBot="1">
      <c r="A559" s="500" t="s">
        <v>649</v>
      </c>
      <c r="B559" s="497" t="s">
        <v>10780</v>
      </c>
      <c r="C559" s="438" t="s">
        <v>9230</v>
      </c>
      <c r="D559" s="438">
        <v>1</v>
      </c>
      <c r="E559" s="438" t="s">
        <v>9231</v>
      </c>
      <c r="F559" s="438">
        <v>20261</v>
      </c>
      <c r="G559" s="438" t="s">
        <v>9325</v>
      </c>
      <c r="H559" s="438" t="s">
        <v>3209</v>
      </c>
      <c r="I559" s="438" t="s">
        <v>10261</v>
      </c>
      <c r="J559" s="438" t="s">
        <v>10314</v>
      </c>
      <c r="K559" s="438" t="s">
        <v>10315</v>
      </c>
      <c r="L559" s="438" t="s">
        <v>10320</v>
      </c>
      <c r="M559" s="438" t="s">
        <v>10321</v>
      </c>
      <c r="N559" s="438" t="str">
        <f t="shared" si="10"/>
        <v>Landrover RangeRoverSport P360 Autobiography</v>
      </c>
      <c r="O559" s="482">
        <v>7</v>
      </c>
      <c r="P559" s="482" t="s">
        <v>9239</v>
      </c>
      <c r="Q559" s="438">
        <v>0</v>
      </c>
      <c r="R559" s="438" t="s">
        <v>10321</v>
      </c>
      <c r="S559" s="482">
        <v>8</v>
      </c>
      <c r="T559" s="438">
        <v>0</v>
      </c>
      <c r="U559" s="482">
        <v>16</v>
      </c>
    </row>
    <row r="560" spans="1:21" s="438" customFormat="1">
      <c r="A560" s="499" t="s">
        <v>647</v>
      </c>
      <c r="B560" s="497" t="s">
        <v>10780</v>
      </c>
      <c r="C560" s="438" t="s">
        <v>9230</v>
      </c>
      <c r="D560" s="438">
        <v>1</v>
      </c>
      <c r="E560" s="438" t="s">
        <v>9231</v>
      </c>
      <c r="F560" s="438">
        <v>20261</v>
      </c>
      <c r="G560" s="438" t="s">
        <v>9325</v>
      </c>
      <c r="H560" s="438" t="s">
        <v>3209</v>
      </c>
      <c r="I560" s="438" t="s">
        <v>10261</v>
      </c>
      <c r="J560" s="438" t="s">
        <v>10314</v>
      </c>
      <c r="K560" s="438" t="s">
        <v>10315</v>
      </c>
      <c r="L560" s="438" t="s">
        <v>10316</v>
      </c>
      <c r="M560" s="438" t="s">
        <v>10317</v>
      </c>
      <c r="N560" s="438" t="str">
        <f t="shared" si="10"/>
        <v>Landrover RangeRoverSport P360 HSE Dynamic</v>
      </c>
      <c r="O560" s="482">
        <v>7</v>
      </c>
      <c r="P560" s="482" t="s">
        <v>9239</v>
      </c>
      <c r="Q560" s="438">
        <v>0</v>
      </c>
      <c r="R560" s="438" t="s">
        <v>10317</v>
      </c>
      <c r="S560" s="482">
        <v>8</v>
      </c>
      <c r="T560" s="438">
        <v>0</v>
      </c>
      <c r="U560" s="482">
        <v>16</v>
      </c>
    </row>
    <row r="561" spans="1:21" s="438" customFormat="1">
      <c r="A561" s="458" t="s">
        <v>648</v>
      </c>
      <c r="B561" s="497" t="s">
        <v>10862</v>
      </c>
      <c r="C561" s="438" t="s">
        <v>9230</v>
      </c>
      <c r="D561" s="438">
        <v>1</v>
      </c>
      <c r="E561" s="438" t="s">
        <v>9231</v>
      </c>
      <c r="F561" s="438">
        <v>20261</v>
      </c>
      <c r="G561" s="438" t="s">
        <v>9325</v>
      </c>
      <c r="H561" s="438" t="s">
        <v>3209</v>
      </c>
      <c r="I561" s="438" t="s">
        <v>10261</v>
      </c>
      <c r="J561" s="438" t="s">
        <v>10314</v>
      </c>
      <c r="K561" s="438" t="s">
        <v>10315</v>
      </c>
      <c r="L561" s="438" t="s">
        <v>10316</v>
      </c>
      <c r="M561" s="438" t="s">
        <v>10317</v>
      </c>
      <c r="N561" s="438" t="str">
        <f t="shared" ref="N561:N592" si="11">I561&amp;" "&amp;K561&amp;" "&amp;M561</f>
        <v>Landrover RangeRoverSport P360 HSE Dynamic</v>
      </c>
      <c r="O561" s="482">
        <v>7</v>
      </c>
      <c r="P561" s="482" t="s">
        <v>9239</v>
      </c>
      <c r="Q561" s="438">
        <v>0</v>
      </c>
      <c r="R561" s="438" t="s">
        <v>10317</v>
      </c>
      <c r="S561" s="482">
        <v>8</v>
      </c>
      <c r="T561" s="438">
        <v>0</v>
      </c>
      <c r="U561" s="482">
        <v>16</v>
      </c>
    </row>
    <row r="562" spans="1:21" customFormat="1">
      <c r="A562" s="500" t="s">
        <v>645</v>
      </c>
      <c r="B562" s="497" t="s">
        <v>10862</v>
      </c>
      <c r="C562" s="438" t="s">
        <v>9230</v>
      </c>
      <c r="D562" s="438">
        <v>1</v>
      </c>
      <c r="E562" s="438" t="s">
        <v>9231</v>
      </c>
      <c r="F562" s="438">
        <v>20261</v>
      </c>
      <c r="G562" s="438" t="s">
        <v>9325</v>
      </c>
      <c r="H562" s="438" t="s">
        <v>3209</v>
      </c>
      <c r="I562" s="438" t="s">
        <v>10261</v>
      </c>
      <c r="J562" s="438" t="s">
        <v>10322</v>
      </c>
      <c r="K562" s="438" t="s">
        <v>10323</v>
      </c>
      <c r="L562" s="438" t="s">
        <v>10324</v>
      </c>
      <c r="M562" s="438" t="s">
        <v>10325</v>
      </c>
      <c r="N562" s="438" t="str">
        <f t="shared" si="11"/>
        <v>Landrover RangeRover VELAR P250 R-Dynamic SE</v>
      </c>
      <c r="O562" s="482">
        <v>7</v>
      </c>
      <c r="P562" s="482" t="s">
        <v>9239</v>
      </c>
      <c r="Q562" s="438">
        <v>0</v>
      </c>
      <c r="R562" s="438" t="s">
        <v>10325</v>
      </c>
      <c r="S562" s="482">
        <v>18</v>
      </c>
      <c r="T562" s="438">
        <v>0</v>
      </c>
      <c r="U562" s="482">
        <v>21</v>
      </c>
    </row>
    <row r="563" spans="1:21" customFormat="1">
      <c r="A563" s="500" t="s">
        <v>466</v>
      </c>
      <c r="B563" s="497" t="s">
        <v>10780</v>
      </c>
      <c r="C563" s="438" t="s">
        <v>9230</v>
      </c>
      <c r="D563" s="438">
        <v>1</v>
      </c>
      <c r="E563" s="438" t="s">
        <v>9231</v>
      </c>
      <c r="F563" s="438">
        <v>20261</v>
      </c>
      <c r="G563" s="438" t="s">
        <v>9325</v>
      </c>
      <c r="H563" s="438" t="s">
        <v>3209</v>
      </c>
      <c r="I563" s="438" t="s">
        <v>10261</v>
      </c>
      <c r="J563" s="438" t="s">
        <v>10322</v>
      </c>
      <c r="K563" s="438" t="s">
        <v>10323</v>
      </c>
      <c r="L563" s="438" t="s">
        <v>10324</v>
      </c>
      <c r="M563" s="438" t="s">
        <v>10325</v>
      </c>
      <c r="N563" s="438" t="str">
        <f t="shared" si="11"/>
        <v>Landrover RangeRover VELAR P250 R-Dynamic SE</v>
      </c>
      <c r="O563" s="482">
        <v>7</v>
      </c>
      <c r="P563" s="482" t="s">
        <v>9239</v>
      </c>
      <c r="Q563" s="438">
        <v>0</v>
      </c>
      <c r="R563" s="438" t="s">
        <v>10325</v>
      </c>
      <c r="S563" s="482">
        <v>18</v>
      </c>
      <c r="T563" s="438">
        <v>0</v>
      </c>
      <c r="U563" s="482">
        <v>21</v>
      </c>
    </row>
    <row r="564" spans="1:21" customFormat="1">
      <c r="A564" s="500" t="s">
        <v>468</v>
      </c>
      <c r="B564" s="497" t="s">
        <v>10780</v>
      </c>
      <c r="C564" s="438" t="s">
        <v>9230</v>
      </c>
      <c r="D564" s="438">
        <v>1</v>
      </c>
      <c r="E564" s="438" t="s">
        <v>9231</v>
      </c>
      <c r="F564" s="438">
        <v>20261</v>
      </c>
      <c r="G564" s="438" t="s">
        <v>9325</v>
      </c>
      <c r="H564" s="438" t="s">
        <v>3209</v>
      </c>
      <c r="I564" s="438" t="s">
        <v>10261</v>
      </c>
      <c r="J564" s="438" t="s">
        <v>10322</v>
      </c>
      <c r="K564" s="438" t="s">
        <v>10323</v>
      </c>
      <c r="L564" s="438" t="s">
        <v>10326</v>
      </c>
      <c r="M564" s="438" t="s">
        <v>10327</v>
      </c>
      <c r="N564" s="438" t="str">
        <f t="shared" si="11"/>
        <v>Landrover RangeRover VELAR P400 R-Dynamic HSE</v>
      </c>
      <c r="O564" s="482">
        <v>7</v>
      </c>
      <c r="P564" s="482" t="s">
        <v>9239</v>
      </c>
      <c r="Q564" s="438">
        <v>0</v>
      </c>
      <c r="R564" s="438" t="s">
        <v>10327</v>
      </c>
      <c r="S564" s="482">
        <v>18</v>
      </c>
      <c r="T564" s="438">
        <v>0</v>
      </c>
      <c r="U564" s="482">
        <v>21</v>
      </c>
    </row>
    <row r="565" spans="1:21" customFormat="1">
      <c r="A565" s="500" t="s">
        <v>467</v>
      </c>
      <c r="B565" s="497" t="s">
        <v>10862</v>
      </c>
      <c r="C565" s="438" t="s">
        <v>9230</v>
      </c>
      <c r="D565" s="438">
        <v>1</v>
      </c>
      <c r="E565" s="438" t="s">
        <v>9231</v>
      </c>
      <c r="F565" s="438">
        <v>20261</v>
      </c>
      <c r="G565" s="438" t="s">
        <v>9325</v>
      </c>
      <c r="H565" s="438" t="s">
        <v>3209</v>
      </c>
      <c r="I565" s="438" t="s">
        <v>10261</v>
      </c>
      <c r="J565" s="438" t="s">
        <v>10322</v>
      </c>
      <c r="K565" s="438" t="s">
        <v>10323</v>
      </c>
      <c r="L565" s="438" t="s">
        <v>10326</v>
      </c>
      <c r="M565" s="438" t="s">
        <v>10327</v>
      </c>
      <c r="N565" s="438" t="str">
        <f t="shared" si="11"/>
        <v>Landrover RangeRover VELAR P400 R-Dynamic HSE</v>
      </c>
      <c r="O565" s="482">
        <v>7</v>
      </c>
      <c r="P565" s="482" t="s">
        <v>9239</v>
      </c>
      <c r="Q565" s="438">
        <v>0</v>
      </c>
      <c r="R565" s="438" t="s">
        <v>10327</v>
      </c>
      <c r="S565" s="482">
        <v>18</v>
      </c>
      <c r="T565" s="438">
        <v>0</v>
      </c>
      <c r="U565" s="482">
        <v>21</v>
      </c>
    </row>
    <row r="566" spans="1:21" customFormat="1">
      <c r="B566" s="428" t="s">
        <v>10780</v>
      </c>
      <c r="C566" t="s">
        <v>9230</v>
      </c>
      <c r="D566">
        <v>1</v>
      </c>
      <c r="E566" t="s">
        <v>9231</v>
      </c>
      <c r="F566">
        <v>20261</v>
      </c>
      <c r="G566" t="s">
        <v>9325</v>
      </c>
      <c r="H566" t="s">
        <v>3209</v>
      </c>
      <c r="I566" t="s">
        <v>10261</v>
      </c>
      <c r="J566" t="s">
        <v>10262</v>
      </c>
      <c r="K566" t="s">
        <v>4866</v>
      </c>
      <c r="L566" t="s">
        <v>10263</v>
      </c>
      <c r="M566" t="s">
        <v>10264</v>
      </c>
      <c r="N566" t="str">
        <f t="shared" si="11"/>
        <v>Landrover Defender 90 D250 S</v>
      </c>
      <c r="O566" s="480">
        <v>3</v>
      </c>
      <c r="P566" s="480" t="s">
        <v>9243</v>
      </c>
      <c r="Q566">
        <v>0</v>
      </c>
      <c r="R566" t="s">
        <v>10264</v>
      </c>
      <c r="S566" s="480">
        <v>8</v>
      </c>
      <c r="T566">
        <v>0</v>
      </c>
      <c r="U566" s="479">
        <v>16</v>
      </c>
    </row>
    <row r="567" spans="1:21" customFormat="1">
      <c r="B567" s="428" t="s">
        <v>10862</v>
      </c>
      <c r="C567" t="s">
        <v>9230</v>
      </c>
      <c r="D567">
        <v>1</v>
      </c>
      <c r="E567" t="s">
        <v>9231</v>
      </c>
      <c r="F567">
        <v>20261</v>
      </c>
      <c r="G567" t="s">
        <v>9325</v>
      </c>
      <c r="H567" t="s">
        <v>3209</v>
      </c>
      <c r="I567" t="s">
        <v>10261</v>
      </c>
      <c r="J567" t="s">
        <v>10262</v>
      </c>
      <c r="K567" t="s">
        <v>4866</v>
      </c>
      <c r="L567" t="s">
        <v>10269</v>
      </c>
      <c r="M567" t="s">
        <v>10270</v>
      </c>
      <c r="N567" t="str">
        <f t="shared" si="11"/>
        <v>Landrover Defender 110 D300 HSE</v>
      </c>
      <c r="O567" s="480">
        <v>3</v>
      </c>
      <c r="P567" s="480" t="s">
        <v>9243</v>
      </c>
      <c r="Q567">
        <v>0</v>
      </c>
      <c r="R567" t="s">
        <v>10270</v>
      </c>
      <c r="S567" s="480">
        <v>8</v>
      </c>
      <c r="T567">
        <v>0</v>
      </c>
      <c r="U567" s="479">
        <v>16</v>
      </c>
    </row>
    <row r="568" spans="1:21" customFormat="1">
      <c r="B568" s="428" t="s">
        <v>10780</v>
      </c>
      <c r="C568" t="s">
        <v>9230</v>
      </c>
      <c r="D568">
        <v>1</v>
      </c>
      <c r="E568" t="s">
        <v>9231</v>
      </c>
      <c r="F568">
        <v>20261</v>
      </c>
      <c r="G568" t="s">
        <v>9325</v>
      </c>
      <c r="H568" t="s">
        <v>3209</v>
      </c>
      <c r="I568" t="s">
        <v>10261</v>
      </c>
      <c r="J568" t="s">
        <v>10262</v>
      </c>
      <c r="K568" t="s">
        <v>4866</v>
      </c>
      <c r="L568" t="s">
        <v>10273</v>
      </c>
      <c r="M568" t="s">
        <v>10274</v>
      </c>
      <c r="N568" t="str">
        <f t="shared" si="11"/>
        <v>Landrover Defender 110 P400 X</v>
      </c>
      <c r="O568" s="480">
        <v>3</v>
      </c>
      <c r="P568" s="480" t="s">
        <v>9243</v>
      </c>
      <c r="Q568">
        <v>0</v>
      </c>
      <c r="R568" t="s">
        <v>10274</v>
      </c>
      <c r="S568" s="480">
        <v>8</v>
      </c>
      <c r="T568">
        <v>0</v>
      </c>
      <c r="U568" s="479">
        <v>16</v>
      </c>
    </row>
    <row r="569" spans="1:21" s="438" customFormat="1">
      <c r="A569" s="483"/>
      <c r="B569" s="428" t="s">
        <v>10780</v>
      </c>
      <c r="C569" t="s">
        <v>9230</v>
      </c>
      <c r="D569">
        <v>1</v>
      </c>
      <c r="E569" t="s">
        <v>9231</v>
      </c>
      <c r="F569">
        <v>20261</v>
      </c>
      <c r="G569" t="s">
        <v>9325</v>
      </c>
      <c r="H569" t="s">
        <v>3209</v>
      </c>
      <c r="I569" t="s">
        <v>10261</v>
      </c>
      <c r="J569" t="s">
        <v>10262</v>
      </c>
      <c r="K569" t="s">
        <v>4866</v>
      </c>
      <c r="L569" t="s">
        <v>10275</v>
      </c>
      <c r="M569" t="s">
        <v>10270</v>
      </c>
      <c r="N569" t="str">
        <f t="shared" si="11"/>
        <v>Landrover Defender 110 D300 HSE</v>
      </c>
      <c r="O569" s="480">
        <v>3</v>
      </c>
      <c r="P569" s="480" t="s">
        <v>9243</v>
      </c>
      <c r="Q569">
        <v>0</v>
      </c>
      <c r="R569" t="s">
        <v>10270</v>
      </c>
      <c r="S569" s="480">
        <v>8</v>
      </c>
      <c r="T569">
        <v>0</v>
      </c>
      <c r="U569" s="479">
        <v>16</v>
      </c>
    </row>
    <row r="570" spans="1:21" s="438" customFormat="1">
      <c r="A570" s="483"/>
      <c r="B570" s="428" t="s">
        <v>10780</v>
      </c>
      <c r="C570" t="s">
        <v>9230</v>
      </c>
      <c r="D570">
        <v>1</v>
      </c>
      <c r="E570" t="s">
        <v>9231</v>
      </c>
      <c r="F570">
        <v>20261</v>
      </c>
      <c r="G570" t="s">
        <v>9325</v>
      </c>
      <c r="H570" t="s">
        <v>3209</v>
      </c>
      <c r="I570" t="s">
        <v>10261</v>
      </c>
      <c r="J570" t="s">
        <v>10284</v>
      </c>
      <c r="K570" t="s">
        <v>10285</v>
      </c>
      <c r="L570" t="s">
        <v>10286</v>
      </c>
      <c r="M570" t="s">
        <v>10287</v>
      </c>
      <c r="N570" t="str">
        <f t="shared" si="11"/>
        <v>Landrover New Discovery Sport P 250 SE</v>
      </c>
      <c r="O570" s="480">
        <v>7</v>
      </c>
      <c r="P570" s="480" t="s">
        <v>9239</v>
      </c>
      <c r="Q570">
        <v>0</v>
      </c>
      <c r="R570" t="s">
        <v>10287</v>
      </c>
      <c r="S570" s="480">
        <v>18</v>
      </c>
      <c r="T570">
        <v>0</v>
      </c>
      <c r="U570" s="479">
        <v>21</v>
      </c>
    </row>
    <row r="571" spans="1:21" s="438" customFormat="1">
      <c r="A571" s="483"/>
      <c r="B571" s="428" t="s">
        <v>10780</v>
      </c>
      <c r="C571" t="s">
        <v>9230</v>
      </c>
      <c r="D571">
        <v>1</v>
      </c>
      <c r="E571" t="s">
        <v>9231</v>
      </c>
      <c r="F571">
        <v>20261</v>
      </c>
      <c r="G571" t="s">
        <v>9325</v>
      </c>
      <c r="H571" t="s">
        <v>3209</v>
      </c>
      <c r="I571" t="s">
        <v>10261</v>
      </c>
      <c r="J571" t="s">
        <v>10284</v>
      </c>
      <c r="K571" t="s">
        <v>10285</v>
      </c>
      <c r="L571" t="s">
        <v>10288</v>
      </c>
      <c r="M571" t="s">
        <v>10289</v>
      </c>
      <c r="N571" t="str">
        <f t="shared" si="11"/>
        <v>Landrover New Discovery Sport P250 S</v>
      </c>
      <c r="O571" s="480">
        <v>7</v>
      </c>
      <c r="P571" s="480" t="s">
        <v>9239</v>
      </c>
      <c r="Q571">
        <v>0</v>
      </c>
      <c r="R571" t="s">
        <v>10289</v>
      </c>
      <c r="S571" s="480">
        <v>18</v>
      </c>
      <c r="T571">
        <v>0</v>
      </c>
      <c r="U571" s="479">
        <v>21</v>
      </c>
    </row>
    <row r="572" spans="1:21" s="438" customFormat="1">
      <c r="A572" s="483"/>
      <c r="B572" s="428" t="s">
        <v>10780</v>
      </c>
      <c r="C572" t="s">
        <v>9230</v>
      </c>
      <c r="D572">
        <v>1</v>
      </c>
      <c r="E572" t="s">
        <v>9231</v>
      </c>
      <c r="F572">
        <v>20262</v>
      </c>
      <c r="G572" t="s">
        <v>10112</v>
      </c>
      <c r="H572" t="s">
        <v>3209</v>
      </c>
      <c r="I572" t="s">
        <v>10261</v>
      </c>
      <c r="J572" t="s">
        <v>10290</v>
      </c>
      <c r="K572" t="s">
        <v>10291</v>
      </c>
      <c r="L572" t="s">
        <v>10292</v>
      </c>
      <c r="M572" t="s">
        <v>10293</v>
      </c>
      <c r="N572" t="str">
        <f t="shared" si="11"/>
        <v>Landrover New RangeRover P530</v>
      </c>
      <c r="O572" s="480">
        <v>7</v>
      </c>
      <c r="P572" s="480" t="s">
        <v>9239</v>
      </c>
      <c r="Q572">
        <v>0</v>
      </c>
      <c r="R572" t="s">
        <v>10293</v>
      </c>
      <c r="S572" s="480">
        <v>8</v>
      </c>
      <c r="T572">
        <v>0</v>
      </c>
      <c r="U572" s="479">
        <v>16</v>
      </c>
    </row>
    <row r="573" spans="1:21" s="438" customFormat="1">
      <c r="A573" s="483"/>
      <c r="B573" s="428" t="s">
        <v>10780</v>
      </c>
      <c r="C573" t="s">
        <v>9230</v>
      </c>
      <c r="D573">
        <v>1</v>
      </c>
      <c r="E573" t="s">
        <v>9231</v>
      </c>
      <c r="F573">
        <v>20261</v>
      </c>
      <c r="G573" t="s">
        <v>9325</v>
      </c>
      <c r="H573" t="s">
        <v>3209</v>
      </c>
      <c r="I573" t="s">
        <v>10261</v>
      </c>
      <c r="J573" t="s">
        <v>10299</v>
      </c>
      <c r="K573" t="s">
        <v>5070</v>
      </c>
      <c r="L573" t="s">
        <v>10300</v>
      </c>
      <c r="M573" t="s">
        <v>10301</v>
      </c>
      <c r="N573" t="str">
        <f t="shared" si="11"/>
        <v>Landrover RangeRover 5.0 SC Autobiography</v>
      </c>
      <c r="O573" s="480">
        <v>7</v>
      </c>
      <c r="P573" s="480" t="s">
        <v>9239</v>
      </c>
      <c r="Q573">
        <v>0</v>
      </c>
      <c r="R573" t="e">
        <v>#N/A</v>
      </c>
      <c r="S573" s="480" t="e">
        <v>#N/A</v>
      </c>
      <c r="T573" t="e">
        <v>#N/A</v>
      </c>
      <c r="U573" s="479" t="e">
        <v>#N/A</v>
      </c>
    </row>
    <row r="574" spans="1:21" s="438" customFormat="1">
      <c r="A574" s="483"/>
      <c r="B574" s="428" t="s">
        <v>10780</v>
      </c>
      <c r="C574" t="s">
        <v>9230</v>
      </c>
      <c r="D574">
        <v>1</v>
      </c>
      <c r="E574" t="s">
        <v>9231</v>
      </c>
      <c r="F574">
        <v>20261</v>
      </c>
      <c r="G574" t="s">
        <v>9325</v>
      </c>
      <c r="H574" t="s">
        <v>3209</v>
      </c>
      <c r="I574" t="s">
        <v>10261</v>
      </c>
      <c r="J574" t="s">
        <v>10299</v>
      </c>
      <c r="K574" t="s">
        <v>5070</v>
      </c>
      <c r="L574" t="s">
        <v>10302</v>
      </c>
      <c r="M574" t="s">
        <v>10303</v>
      </c>
      <c r="N574" t="str">
        <f t="shared" si="11"/>
        <v>Landrover RangeRover 5.0 SC Autobiography LWB</v>
      </c>
      <c r="O574" s="480">
        <v>7</v>
      </c>
      <c r="P574" s="480" t="s">
        <v>9239</v>
      </c>
      <c r="Q574">
        <v>0</v>
      </c>
      <c r="R574" t="e">
        <v>#N/A</v>
      </c>
      <c r="S574" s="480" t="e">
        <v>#N/A</v>
      </c>
      <c r="T574" t="e">
        <v>#N/A</v>
      </c>
      <c r="U574" s="479" t="e">
        <v>#N/A</v>
      </c>
    </row>
    <row r="575" spans="1:21" s="438" customFormat="1">
      <c r="A575" s="483"/>
      <c r="B575" s="428" t="s">
        <v>10780</v>
      </c>
      <c r="C575" t="s">
        <v>9230</v>
      </c>
      <c r="D575">
        <v>1</v>
      </c>
      <c r="E575" t="s">
        <v>9231</v>
      </c>
      <c r="F575">
        <v>20261</v>
      </c>
      <c r="G575" t="s">
        <v>9325</v>
      </c>
      <c r="H575" t="s">
        <v>3209</v>
      </c>
      <c r="I575" t="s">
        <v>10261</v>
      </c>
      <c r="J575" t="s">
        <v>10299</v>
      </c>
      <c r="K575" t="s">
        <v>5070</v>
      </c>
      <c r="L575" t="s">
        <v>10304</v>
      </c>
      <c r="M575" t="s">
        <v>10305</v>
      </c>
      <c r="N575" t="str">
        <f t="shared" si="11"/>
        <v>Landrover RangeRover 5.0 SC Vogue SE SWB</v>
      </c>
      <c r="O575" s="480">
        <v>7</v>
      </c>
      <c r="P575" s="480" t="s">
        <v>9239</v>
      </c>
      <c r="Q575">
        <v>0</v>
      </c>
      <c r="R575" t="e">
        <v>#N/A</v>
      </c>
      <c r="S575" s="480" t="e">
        <v>#N/A</v>
      </c>
      <c r="T575" t="e">
        <v>#N/A</v>
      </c>
      <c r="U575" s="479" t="e">
        <v>#N/A</v>
      </c>
    </row>
    <row r="576" spans="1:21" s="438" customFormat="1">
      <c r="A576" s="483" t="s">
        <v>11023</v>
      </c>
      <c r="B576" s="428" t="s">
        <v>10780</v>
      </c>
      <c r="C576" t="s">
        <v>9230</v>
      </c>
      <c r="D576">
        <v>1</v>
      </c>
      <c r="E576" t="s">
        <v>9231</v>
      </c>
      <c r="F576">
        <v>20261</v>
      </c>
      <c r="G576" t="s">
        <v>9325</v>
      </c>
      <c r="H576" t="s">
        <v>3209</v>
      </c>
      <c r="I576" t="s">
        <v>10261</v>
      </c>
      <c r="J576" t="s">
        <v>10299</v>
      </c>
      <c r="K576" t="s">
        <v>5070</v>
      </c>
      <c r="L576" t="s">
        <v>10306</v>
      </c>
      <c r="M576" t="s">
        <v>10307</v>
      </c>
      <c r="N576" t="str">
        <f t="shared" si="11"/>
        <v>Landrover RangeRover D350 Autobiography SWB</v>
      </c>
      <c r="O576" s="480">
        <v>7</v>
      </c>
      <c r="P576" s="480" t="s">
        <v>9239</v>
      </c>
      <c r="Q576">
        <v>0</v>
      </c>
      <c r="R576" t="s">
        <v>10307</v>
      </c>
      <c r="S576" s="480">
        <v>8</v>
      </c>
      <c r="T576">
        <v>0</v>
      </c>
      <c r="U576" s="479">
        <v>16</v>
      </c>
    </row>
    <row r="577" spans="1:21" s="438" customFormat="1">
      <c r="A577" s="483" t="s">
        <v>11022</v>
      </c>
      <c r="B577" s="428" t="s">
        <v>10780</v>
      </c>
      <c r="C577" t="s">
        <v>9230</v>
      </c>
      <c r="D577">
        <v>1</v>
      </c>
      <c r="E577" t="s">
        <v>9231</v>
      </c>
      <c r="F577">
        <v>20261</v>
      </c>
      <c r="G577" t="s">
        <v>9325</v>
      </c>
      <c r="H577" t="s">
        <v>3209</v>
      </c>
      <c r="I577" t="s">
        <v>10261</v>
      </c>
      <c r="J577" t="s">
        <v>10299</v>
      </c>
      <c r="K577" t="s">
        <v>5070</v>
      </c>
      <c r="L577" t="s">
        <v>10308</v>
      </c>
      <c r="M577" t="s">
        <v>10309</v>
      </c>
      <c r="N577" t="str">
        <f t="shared" si="11"/>
        <v>Landrover RangeRover D350 Vogue SE SWB</v>
      </c>
      <c r="O577" s="480">
        <v>7</v>
      </c>
      <c r="P577" s="480" t="s">
        <v>9239</v>
      </c>
      <c r="Q577">
        <v>0</v>
      </c>
      <c r="R577" t="s">
        <v>10309</v>
      </c>
      <c r="S577" s="480">
        <v>8</v>
      </c>
      <c r="T577">
        <v>0</v>
      </c>
      <c r="U577" s="479">
        <v>16</v>
      </c>
    </row>
    <row r="578" spans="1:21" s="438" customFormat="1">
      <c r="A578" s="483"/>
      <c r="B578" s="428" t="s">
        <v>10780</v>
      </c>
      <c r="C578" t="s">
        <v>9230</v>
      </c>
      <c r="D578">
        <v>1</v>
      </c>
      <c r="E578" t="s">
        <v>9231</v>
      </c>
      <c r="F578">
        <v>20261</v>
      </c>
      <c r="G578" t="s">
        <v>9325</v>
      </c>
      <c r="H578" t="s">
        <v>3209</v>
      </c>
      <c r="I578" t="s">
        <v>10261</v>
      </c>
      <c r="J578" t="s">
        <v>10299</v>
      </c>
      <c r="K578" t="s">
        <v>5070</v>
      </c>
      <c r="L578" t="s">
        <v>10310</v>
      </c>
      <c r="M578" t="s">
        <v>10311</v>
      </c>
      <c r="N578" t="str">
        <f t="shared" si="11"/>
        <v>Landrover RangeRover D350 HSE SWB</v>
      </c>
      <c r="O578" s="480">
        <v>7</v>
      </c>
      <c r="P578" s="480" t="s">
        <v>9239</v>
      </c>
      <c r="Q578">
        <v>0</v>
      </c>
      <c r="R578" t="s">
        <v>10311</v>
      </c>
      <c r="S578" s="480">
        <v>8</v>
      </c>
      <c r="T578">
        <v>0</v>
      </c>
      <c r="U578" s="479">
        <v>16</v>
      </c>
    </row>
    <row r="579" spans="1:21" s="438" customFormat="1">
      <c r="A579" s="483" t="s">
        <v>11024</v>
      </c>
      <c r="B579" s="428" t="s">
        <v>10780</v>
      </c>
      <c r="C579" t="s">
        <v>9230</v>
      </c>
      <c r="D579">
        <v>1</v>
      </c>
      <c r="E579" t="s">
        <v>9231</v>
      </c>
      <c r="F579">
        <v>20261</v>
      </c>
      <c r="G579" t="s">
        <v>9325</v>
      </c>
      <c r="H579" t="s">
        <v>3209</v>
      </c>
      <c r="I579" t="s">
        <v>10261</v>
      </c>
      <c r="J579" t="s">
        <v>10299</v>
      </c>
      <c r="K579" t="s">
        <v>5070</v>
      </c>
      <c r="L579" t="s">
        <v>10312</v>
      </c>
      <c r="M579" t="s">
        <v>10313</v>
      </c>
      <c r="N579" t="str">
        <f t="shared" si="11"/>
        <v>Landrover RangeRover D350 Autobiography LWB</v>
      </c>
      <c r="O579" s="480">
        <v>7</v>
      </c>
      <c r="P579" s="480" t="s">
        <v>9239</v>
      </c>
      <c r="Q579">
        <v>0</v>
      </c>
      <c r="R579" t="s">
        <v>10313</v>
      </c>
      <c r="S579" s="480">
        <v>8</v>
      </c>
      <c r="T579">
        <v>0</v>
      </c>
      <c r="U579" s="479">
        <v>16</v>
      </c>
    </row>
    <row r="580" spans="1:21">
      <c r="A580" s="447" t="s">
        <v>9168</v>
      </c>
      <c r="B580" s="428" t="s">
        <v>10862</v>
      </c>
      <c r="C580" s="352" t="s">
        <v>9230</v>
      </c>
      <c r="D580" s="352">
        <v>1</v>
      </c>
      <c r="E580" s="352" t="s">
        <v>9231</v>
      </c>
      <c r="F580" s="352">
        <v>20158</v>
      </c>
      <c r="G580" s="352" t="s">
        <v>9255</v>
      </c>
      <c r="H580" s="352" t="s">
        <v>10328</v>
      </c>
      <c r="I580" s="352" t="s">
        <v>72</v>
      </c>
      <c r="J580" s="352" t="s">
        <v>10329</v>
      </c>
      <c r="K580" s="352" t="s">
        <v>3256</v>
      </c>
      <c r="L580" s="352" t="s">
        <v>10918</v>
      </c>
      <c r="M580" s="352" t="s">
        <v>10919</v>
      </c>
      <c r="N580" s="352" t="str">
        <f t="shared" si="11"/>
        <v>Lexus ES 300h F-Sport</v>
      </c>
      <c r="O580" s="480">
        <v>2</v>
      </c>
      <c r="P580" s="480" t="s">
        <v>9330</v>
      </c>
      <c r="Q580" s="352" t="e">
        <v>#N/A</v>
      </c>
      <c r="R580" s="352" t="e">
        <v>#N/A</v>
      </c>
      <c r="S580" s="480">
        <v>5</v>
      </c>
      <c r="T580" s="352">
        <v>0</v>
      </c>
      <c r="U580" s="479">
        <v>13</v>
      </c>
    </row>
    <row r="581" spans="1:21">
      <c r="A581" s="447" t="s">
        <v>324</v>
      </c>
      <c r="B581" s="428" t="s">
        <v>10862</v>
      </c>
      <c r="C581" s="352" t="s">
        <v>9230</v>
      </c>
      <c r="D581" s="352">
        <v>1</v>
      </c>
      <c r="E581" s="352" t="s">
        <v>9231</v>
      </c>
      <c r="F581" s="352">
        <v>20159</v>
      </c>
      <c r="G581" s="352" t="s">
        <v>9279</v>
      </c>
      <c r="H581" s="352" t="s">
        <v>10328</v>
      </c>
      <c r="I581" s="352" t="s">
        <v>72</v>
      </c>
      <c r="J581" s="352" t="s">
        <v>10336</v>
      </c>
      <c r="K581" s="352" t="s">
        <v>4858</v>
      </c>
      <c r="L581" s="352" t="s">
        <v>10920</v>
      </c>
      <c r="M581" s="352" t="s">
        <v>10362</v>
      </c>
      <c r="N581" s="352" t="str">
        <f t="shared" si="11"/>
        <v>Lexus LC 500h</v>
      </c>
      <c r="O581" s="480">
        <v>7</v>
      </c>
      <c r="P581" s="480" t="s">
        <v>11007</v>
      </c>
      <c r="Q581" s="352" t="e">
        <v>#N/A</v>
      </c>
      <c r="R581" s="352" t="e">
        <v>#N/A</v>
      </c>
      <c r="S581" s="480">
        <v>23</v>
      </c>
      <c r="T581" s="352">
        <v>0</v>
      </c>
      <c r="U581" s="479">
        <v>23</v>
      </c>
    </row>
    <row r="582" spans="1:21">
      <c r="A582" s="447" t="s">
        <v>483</v>
      </c>
      <c r="B582" s="428" t="s">
        <v>10862</v>
      </c>
      <c r="C582" s="352" t="s">
        <v>9230</v>
      </c>
      <c r="D582" s="352">
        <v>1</v>
      </c>
      <c r="E582" s="352" t="s">
        <v>9231</v>
      </c>
      <c r="F582" s="352">
        <v>20159</v>
      </c>
      <c r="G582" s="352" t="s">
        <v>9279</v>
      </c>
      <c r="H582" s="352" t="s">
        <v>10328</v>
      </c>
      <c r="I582" s="352" t="s">
        <v>72</v>
      </c>
      <c r="J582" s="352" t="s">
        <v>10336</v>
      </c>
      <c r="K582" s="352" t="s">
        <v>4858</v>
      </c>
      <c r="L582" s="352" t="s">
        <v>10920</v>
      </c>
      <c r="M582" s="352" t="s">
        <v>10362</v>
      </c>
      <c r="N582" s="352" t="str">
        <f t="shared" si="11"/>
        <v>Lexus LC 500h</v>
      </c>
      <c r="O582" s="480">
        <v>7</v>
      </c>
      <c r="P582" s="480" t="s">
        <v>11007</v>
      </c>
      <c r="Q582" s="352" t="e">
        <v>#N/A</v>
      </c>
      <c r="R582" s="352" t="e">
        <v>#N/A</v>
      </c>
      <c r="S582" s="480">
        <v>23</v>
      </c>
      <c r="T582" s="352">
        <v>0</v>
      </c>
      <c r="U582" s="479">
        <v>23</v>
      </c>
    </row>
    <row r="583" spans="1:21">
      <c r="A583" s="447" t="s">
        <v>9174</v>
      </c>
      <c r="B583" s="428" t="s">
        <v>10862</v>
      </c>
      <c r="C583" s="352" t="s">
        <v>9230</v>
      </c>
      <c r="D583" s="352">
        <v>1</v>
      </c>
      <c r="E583" s="352" t="s">
        <v>9231</v>
      </c>
      <c r="F583" s="352">
        <v>20159</v>
      </c>
      <c r="G583" s="352" t="s">
        <v>9279</v>
      </c>
      <c r="H583" s="352" t="s">
        <v>10328</v>
      </c>
      <c r="I583" s="352" t="s">
        <v>72</v>
      </c>
      <c r="J583" s="352" t="s">
        <v>10336</v>
      </c>
      <c r="K583" s="352" t="s">
        <v>4858</v>
      </c>
      <c r="L583" s="352" t="s">
        <v>10920</v>
      </c>
      <c r="M583" s="352" t="s">
        <v>10362</v>
      </c>
      <c r="N583" s="352" t="str">
        <f t="shared" si="11"/>
        <v>Lexus LC 500h</v>
      </c>
      <c r="O583" s="480">
        <v>7</v>
      </c>
      <c r="P583" s="480" t="s">
        <v>11007</v>
      </c>
      <c r="Q583" s="352" t="e">
        <v>#N/A</v>
      </c>
      <c r="R583" s="352" t="e">
        <v>#N/A</v>
      </c>
      <c r="S583" s="480">
        <v>23</v>
      </c>
      <c r="T583" s="352">
        <v>0</v>
      </c>
      <c r="U583" s="479">
        <v>23</v>
      </c>
    </row>
    <row r="584" spans="1:21">
      <c r="A584" s="483"/>
      <c r="B584" s="428" t="s">
        <v>10780</v>
      </c>
      <c r="C584" t="s">
        <v>9230</v>
      </c>
      <c r="D584">
        <v>1</v>
      </c>
      <c r="E584" t="s">
        <v>9231</v>
      </c>
      <c r="F584">
        <v>20159</v>
      </c>
      <c r="G584" t="s">
        <v>9279</v>
      </c>
      <c r="H584" t="s">
        <v>10328</v>
      </c>
      <c r="I584" t="s">
        <v>72</v>
      </c>
      <c r="J584" t="s">
        <v>10336</v>
      </c>
      <c r="K584" t="s">
        <v>4858</v>
      </c>
      <c r="L584" t="s">
        <v>10337</v>
      </c>
      <c r="M584">
        <v>500</v>
      </c>
      <c r="N584" t="str">
        <f t="shared" si="11"/>
        <v>Lexus LC 500</v>
      </c>
      <c r="O584" s="480">
        <v>7</v>
      </c>
      <c r="P584" s="480" t="s">
        <v>9239</v>
      </c>
      <c r="Q584">
        <v>0</v>
      </c>
      <c r="R584">
        <v>500</v>
      </c>
      <c r="S584" s="480">
        <v>23</v>
      </c>
      <c r="T584">
        <v>0</v>
      </c>
      <c r="U584" s="479">
        <v>23</v>
      </c>
    </row>
    <row r="585" spans="1:21">
      <c r="A585" s="483"/>
      <c r="B585" s="428" t="s">
        <v>10780</v>
      </c>
      <c r="C585" t="s">
        <v>9230</v>
      </c>
      <c r="D585">
        <v>1</v>
      </c>
      <c r="E585" t="s">
        <v>9231</v>
      </c>
      <c r="F585">
        <v>20159</v>
      </c>
      <c r="G585" t="s">
        <v>9279</v>
      </c>
      <c r="H585" t="s">
        <v>10328</v>
      </c>
      <c r="I585" t="s">
        <v>72</v>
      </c>
      <c r="J585" t="s">
        <v>10338</v>
      </c>
      <c r="K585" t="s">
        <v>3641</v>
      </c>
      <c r="L585" t="s">
        <v>10339</v>
      </c>
      <c r="M585" t="s">
        <v>10340</v>
      </c>
      <c r="N585" t="str">
        <f t="shared" si="11"/>
        <v>Lexus LS 500 AWD Platinum</v>
      </c>
      <c r="O585" s="480">
        <v>7</v>
      </c>
      <c r="P585" s="480" t="s">
        <v>9239</v>
      </c>
      <c r="Q585">
        <v>0</v>
      </c>
      <c r="R585" t="s">
        <v>10340</v>
      </c>
      <c r="S585" s="480">
        <v>23</v>
      </c>
      <c r="T585">
        <v>0</v>
      </c>
      <c r="U585" s="479">
        <v>23</v>
      </c>
    </row>
    <row r="586" spans="1:21">
      <c r="A586" s="483"/>
      <c r="B586" s="428" t="s">
        <v>10780</v>
      </c>
      <c r="C586" t="s">
        <v>9230</v>
      </c>
      <c r="D586">
        <v>1</v>
      </c>
      <c r="E586" t="s">
        <v>9231</v>
      </c>
      <c r="F586">
        <v>20159</v>
      </c>
      <c r="G586" t="s">
        <v>9279</v>
      </c>
      <c r="H586" t="s">
        <v>10328</v>
      </c>
      <c r="I586" t="s">
        <v>72</v>
      </c>
      <c r="J586" t="s">
        <v>10338</v>
      </c>
      <c r="K586" t="s">
        <v>3641</v>
      </c>
      <c r="L586" t="s">
        <v>10341</v>
      </c>
      <c r="M586" t="s">
        <v>10342</v>
      </c>
      <c r="N586" t="str">
        <f t="shared" si="11"/>
        <v>Lexus LS 500 AWD Luxury</v>
      </c>
      <c r="O586" s="480">
        <v>7</v>
      </c>
      <c r="P586" s="480" t="s">
        <v>9239</v>
      </c>
      <c r="Q586">
        <v>0</v>
      </c>
      <c r="R586" t="s">
        <v>10342</v>
      </c>
      <c r="S586" s="480">
        <v>23</v>
      </c>
      <c r="T586">
        <v>0</v>
      </c>
      <c r="U586" s="479">
        <v>23</v>
      </c>
    </row>
    <row r="587" spans="1:21" customFormat="1">
      <c r="B587" s="428" t="s">
        <v>10780</v>
      </c>
      <c r="C587" t="s">
        <v>9230</v>
      </c>
      <c r="D587">
        <v>1</v>
      </c>
      <c r="E587" t="s">
        <v>9231</v>
      </c>
      <c r="F587">
        <v>20159</v>
      </c>
      <c r="G587" t="s">
        <v>9279</v>
      </c>
      <c r="H587" t="s">
        <v>10328</v>
      </c>
      <c r="I587" t="s">
        <v>72</v>
      </c>
      <c r="J587" t="s">
        <v>10338</v>
      </c>
      <c r="K587" t="s">
        <v>3641</v>
      </c>
      <c r="L587" t="s">
        <v>10343</v>
      </c>
      <c r="M587" t="s">
        <v>10344</v>
      </c>
      <c r="N587" t="str">
        <f t="shared" si="11"/>
        <v>Lexus LS 500h AWD Luxury</v>
      </c>
      <c r="O587" s="480">
        <v>7</v>
      </c>
      <c r="P587" s="480" t="s">
        <v>9239</v>
      </c>
      <c r="Q587">
        <v>0</v>
      </c>
      <c r="R587" t="s">
        <v>10344</v>
      </c>
      <c r="S587" s="480">
        <v>23</v>
      </c>
      <c r="T587">
        <v>0</v>
      </c>
      <c r="U587" s="479">
        <v>23</v>
      </c>
    </row>
    <row r="588" spans="1:21">
      <c r="A588" s="483"/>
      <c r="B588" s="428" t="s">
        <v>10780</v>
      </c>
      <c r="C588" t="s">
        <v>9230</v>
      </c>
      <c r="D588">
        <v>1</v>
      </c>
      <c r="E588" t="s">
        <v>9231</v>
      </c>
      <c r="F588">
        <v>20261</v>
      </c>
      <c r="G588" t="s">
        <v>9325</v>
      </c>
      <c r="H588" t="s">
        <v>10328</v>
      </c>
      <c r="I588" t="s">
        <v>72</v>
      </c>
      <c r="J588" t="s">
        <v>10345</v>
      </c>
      <c r="K588" t="s">
        <v>3357</v>
      </c>
      <c r="L588" t="s">
        <v>10346</v>
      </c>
      <c r="M588" t="s">
        <v>10331</v>
      </c>
      <c r="N588" t="str">
        <f t="shared" si="11"/>
        <v>Lexus NX 300h Executive</v>
      </c>
      <c r="O588" s="480">
        <v>3</v>
      </c>
      <c r="P588" s="480" t="s">
        <v>9243</v>
      </c>
      <c r="Q588">
        <v>0</v>
      </c>
      <c r="R588" t="s">
        <v>10331</v>
      </c>
      <c r="S588" s="480">
        <v>7</v>
      </c>
      <c r="T588">
        <v>0</v>
      </c>
      <c r="U588" s="479">
        <v>15</v>
      </c>
    </row>
    <row r="589" spans="1:21">
      <c r="A589" s="460" t="s">
        <v>616</v>
      </c>
      <c r="B589" s="428" t="s">
        <v>10862</v>
      </c>
      <c r="I589" s="352" t="s">
        <v>10370</v>
      </c>
      <c r="M589" s="352" t="s">
        <v>10880</v>
      </c>
      <c r="N589" s="352" t="str">
        <f t="shared" si="11"/>
        <v>Maserati  신차 DB 없음</v>
      </c>
      <c r="O589" s="480">
        <v>7</v>
      </c>
      <c r="P589" s="480" t="s">
        <v>11007</v>
      </c>
      <c r="Q589" s="352" t="e">
        <v>#N/A</v>
      </c>
      <c r="R589" s="352" t="e">
        <v>#N/A</v>
      </c>
      <c r="S589" s="480">
        <v>18</v>
      </c>
      <c r="T589" s="352">
        <v>0</v>
      </c>
      <c r="U589" s="479">
        <v>21</v>
      </c>
    </row>
    <row r="590" spans="1:21">
      <c r="A590" s="460" t="s">
        <v>612</v>
      </c>
      <c r="B590" s="428" t="s">
        <v>10862</v>
      </c>
      <c r="I590" s="352" t="s">
        <v>10370</v>
      </c>
      <c r="M590" s="352" t="s">
        <v>10880</v>
      </c>
      <c r="N590" s="352" t="str">
        <f t="shared" si="11"/>
        <v>Maserati  신차 DB 없음</v>
      </c>
      <c r="O590" s="480">
        <v>7</v>
      </c>
      <c r="P590" s="480" t="s">
        <v>11007</v>
      </c>
      <c r="Q590" s="352" t="e">
        <v>#N/A</v>
      </c>
      <c r="R590" s="352" t="e">
        <v>#N/A</v>
      </c>
      <c r="S590" s="480">
        <v>18</v>
      </c>
      <c r="T590" s="352">
        <v>0</v>
      </c>
      <c r="U590" s="479">
        <v>21</v>
      </c>
    </row>
    <row r="591" spans="1:21" customFormat="1">
      <c r="A591" s="501" t="s">
        <v>9173</v>
      </c>
      <c r="B591" s="428" t="s">
        <v>10780</v>
      </c>
      <c r="C591" s="352" t="s">
        <v>9230</v>
      </c>
      <c r="D591" s="352">
        <v>1</v>
      </c>
      <c r="E591" s="352" t="s">
        <v>9231</v>
      </c>
      <c r="F591" s="352">
        <v>20261</v>
      </c>
      <c r="G591" s="352" t="s">
        <v>9325</v>
      </c>
      <c r="H591" s="352" t="s">
        <v>10328</v>
      </c>
      <c r="I591" s="352" t="s">
        <v>72</v>
      </c>
      <c r="J591" s="352" t="s">
        <v>10345</v>
      </c>
      <c r="K591" s="352" t="s">
        <v>3357</v>
      </c>
      <c r="L591" s="352" t="s">
        <v>10347</v>
      </c>
      <c r="M591" s="352" t="s">
        <v>10348</v>
      </c>
      <c r="N591" s="352" t="str">
        <f t="shared" si="11"/>
        <v>Lexus NX 450h+ F Sport</v>
      </c>
      <c r="O591" s="480">
        <v>3</v>
      </c>
      <c r="P591" s="480" t="s">
        <v>9243</v>
      </c>
      <c r="Q591" s="352">
        <v>0</v>
      </c>
      <c r="R591" s="352" t="s">
        <v>10348</v>
      </c>
      <c r="S591" s="480">
        <v>7</v>
      </c>
      <c r="T591" s="352">
        <v>0</v>
      </c>
      <c r="U591" s="479">
        <v>15</v>
      </c>
    </row>
    <row r="592" spans="1:21" customFormat="1">
      <c r="A592" s="501" t="s">
        <v>9170</v>
      </c>
      <c r="B592" s="428" t="s">
        <v>10780</v>
      </c>
      <c r="C592" s="352" t="s">
        <v>9230</v>
      </c>
      <c r="D592" s="352">
        <v>1</v>
      </c>
      <c r="E592" s="352" t="s">
        <v>9231</v>
      </c>
      <c r="F592" s="352">
        <v>20261</v>
      </c>
      <c r="G592" s="352" t="s">
        <v>9325</v>
      </c>
      <c r="H592" s="352" t="s">
        <v>10328</v>
      </c>
      <c r="I592" s="352" t="s">
        <v>72</v>
      </c>
      <c r="J592" s="352" t="s">
        <v>10345</v>
      </c>
      <c r="K592" s="352" t="s">
        <v>3357</v>
      </c>
      <c r="L592" s="352" t="s">
        <v>10349</v>
      </c>
      <c r="M592" s="352" t="s">
        <v>10350</v>
      </c>
      <c r="N592" s="352" t="str">
        <f t="shared" si="11"/>
        <v>Lexus NX 350h Premium</v>
      </c>
      <c r="O592" s="480">
        <v>3</v>
      </c>
      <c r="P592" s="480" t="s">
        <v>9243</v>
      </c>
      <c r="Q592" s="352">
        <v>0</v>
      </c>
      <c r="R592" s="352" t="s">
        <v>10350</v>
      </c>
      <c r="S592" s="480">
        <v>7</v>
      </c>
      <c r="T592" s="352">
        <v>0</v>
      </c>
      <c r="U592" s="479">
        <v>15</v>
      </c>
    </row>
    <row r="593" spans="1:21" customFormat="1">
      <c r="A593" s="501" t="s">
        <v>9172</v>
      </c>
      <c r="B593" s="428" t="s">
        <v>10780</v>
      </c>
      <c r="C593" s="352" t="s">
        <v>9230</v>
      </c>
      <c r="D593" s="352">
        <v>1</v>
      </c>
      <c r="E593" s="352" t="s">
        <v>9231</v>
      </c>
      <c r="F593" s="352">
        <v>20261</v>
      </c>
      <c r="G593" s="352" t="s">
        <v>9325</v>
      </c>
      <c r="H593" s="352" t="s">
        <v>10328</v>
      </c>
      <c r="I593" s="352" t="s">
        <v>72</v>
      </c>
      <c r="J593" s="352" t="s">
        <v>10345</v>
      </c>
      <c r="K593" s="352" t="s">
        <v>3357</v>
      </c>
      <c r="L593" s="352" t="s">
        <v>10351</v>
      </c>
      <c r="M593" s="352" t="s">
        <v>10352</v>
      </c>
      <c r="N593" s="352" t="str">
        <f t="shared" ref="N593:N605" si="12">I593&amp;" "&amp;K593&amp;" "&amp;M593</f>
        <v>Lexus NX 450h+</v>
      </c>
      <c r="O593" s="480">
        <v>3</v>
      </c>
      <c r="P593" s="480" t="s">
        <v>9243</v>
      </c>
      <c r="Q593" s="352">
        <v>0</v>
      </c>
      <c r="R593" s="352" t="s">
        <v>10352</v>
      </c>
      <c r="S593" s="480">
        <v>7</v>
      </c>
      <c r="T593" s="352">
        <v>0</v>
      </c>
      <c r="U593" s="479">
        <v>15</v>
      </c>
    </row>
    <row r="594" spans="1:21" customFormat="1">
      <c r="A594" s="501" t="s">
        <v>9171</v>
      </c>
      <c r="B594" s="428" t="s">
        <v>10780</v>
      </c>
      <c r="C594" s="352" t="s">
        <v>9230</v>
      </c>
      <c r="D594" s="352">
        <v>1</v>
      </c>
      <c r="E594" s="352" t="s">
        <v>9231</v>
      </c>
      <c r="F594" s="352">
        <v>20261</v>
      </c>
      <c r="G594" s="352" t="s">
        <v>9325</v>
      </c>
      <c r="H594" s="352" t="s">
        <v>10328</v>
      </c>
      <c r="I594" s="352" t="s">
        <v>72</v>
      </c>
      <c r="J594" s="352" t="s">
        <v>10345</v>
      </c>
      <c r="K594" s="352" t="s">
        <v>3357</v>
      </c>
      <c r="L594" s="352" t="s">
        <v>10353</v>
      </c>
      <c r="M594" s="352" t="s">
        <v>10354</v>
      </c>
      <c r="N594" s="352" t="str">
        <f t="shared" si="12"/>
        <v>Lexus NX 350h Luxury</v>
      </c>
      <c r="O594" s="480">
        <v>3</v>
      </c>
      <c r="P594" s="480" t="s">
        <v>9243</v>
      </c>
      <c r="Q594" s="352">
        <v>0</v>
      </c>
      <c r="R594" s="352" t="s">
        <v>10354</v>
      </c>
      <c r="S594" s="480">
        <v>7</v>
      </c>
      <c r="T594" s="352">
        <v>0</v>
      </c>
      <c r="U594" s="479">
        <v>15</v>
      </c>
    </row>
    <row r="595" spans="1:21" s="438" customFormat="1">
      <c r="A595" s="502" t="s">
        <v>11027</v>
      </c>
      <c r="B595" s="481" t="s">
        <v>10780</v>
      </c>
      <c r="C595" s="438" t="s">
        <v>9230</v>
      </c>
      <c r="D595" s="438">
        <v>1</v>
      </c>
      <c r="E595" s="438" t="s">
        <v>9231</v>
      </c>
      <c r="F595" s="438">
        <v>20261</v>
      </c>
      <c r="G595" s="438" t="s">
        <v>9325</v>
      </c>
      <c r="H595" s="438" t="s">
        <v>10328</v>
      </c>
      <c r="I595" s="438" t="s">
        <v>72</v>
      </c>
      <c r="J595" s="438" t="s">
        <v>10355</v>
      </c>
      <c r="K595" s="438" t="s">
        <v>10356</v>
      </c>
      <c r="L595" s="438" t="s">
        <v>10357</v>
      </c>
      <c r="M595" s="438" t="s">
        <v>10358</v>
      </c>
      <c r="N595" s="438" t="str">
        <f t="shared" si="12"/>
        <v>Lexus RX 450h Executive</v>
      </c>
      <c r="O595" s="482">
        <v>4</v>
      </c>
      <c r="P595" s="482" t="s">
        <v>9259</v>
      </c>
      <c r="Q595" s="438">
        <v>0</v>
      </c>
      <c r="R595" s="438" t="s">
        <v>10358</v>
      </c>
      <c r="S595" s="482">
        <v>9</v>
      </c>
      <c r="T595" s="438">
        <v>0</v>
      </c>
      <c r="U595" s="482">
        <v>17</v>
      </c>
    </row>
    <row r="596" spans="1:21" s="438" customFormat="1">
      <c r="A596" s="502" t="s">
        <v>11025</v>
      </c>
      <c r="B596" s="481" t="s">
        <v>10780</v>
      </c>
      <c r="C596" s="438" t="s">
        <v>9230</v>
      </c>
      <c r="D596" s="438">
        <v>1</v>
      </c>
      <c r="E596" s="438" t="s">
        <v>9231</v>
      </c>
      <c r="F596" s="438">
        <v>20261</v>
      </c>
      <c r="G596" s="438" t="s">
        <v>9325</v>
      </c>
      <c r="H596" s="438" t="s">
        <v>10328</v>
      </c>
      <c r="I596" s="438" t="s">
        <v>72</v>
      </c>
      <c r="J596" s="438" t="s">
        <v>10355</v>
      </c>
      <c r="K596" s="438" t="s">
        <v>10356</v>
      </c>
      <c r="L596" s="438" t="s">
        <v>10359</v>
      </c>
      <c r="M596" s="438" t="s">
        <v>10360</v>
      </c>
      <c r="N596" s="438" t="str">
        <f t="shared" si="12"/>
        <v>Lexus RX 350 h</v>
      </c>
      <c r="O596" s="482">
        <v>4</v>
      </c>
      <c r="P596" s="482" t="s">
        <v>9259</v>
      </c>
      <c r="Q596" s="438">
        <v>0</v>
      </c>
      <c r="R596" s="438" t="s">
        <v>10360</v>
      </c>
      <c r="S596" s="482">
        <v>9</v>
      </c>
      <c r="T596" s="438">
        <v>0</v>
      </c>
      <c r="U596" s="482">
        <v>17</v>
      </c>
    </row>
    <row r="597" spans="1:21" s="438" customFormat="1">
      <c r="A597" s="502" t="s">
        <v>11026</v>
      </c>
      <c r="B597" s="481" t="s">
        <v>10780</v>
      </c>
      <c r="C597" s="438" t="s">
        <v>9230</v>
      </c>
      <c r="D597" s="438">
        <v>1</v>
      </c>
      <c r="E597" s="438" t="s">
        <v>9231</v>
      </c>
      <c r="F597" s="438">
        <v>20261</v>
      </c>
      <c r="G597" s="438" t="s">
        <v>9325</v>
      </c>
      <c r="H597" s="438" t="s">
        <v>10328</v>
      </c>
      <c r="I597" s="438" t="s">
        <v>72</v>
      </c>
      <c r="J597" s="438" t="s">
        <v>10355</v>
      </c>
      <c r="K597" s="438" t="s">
        <v>10356</v>
      </c>
      <c r="L597" s="438" t="s">
        <v>10361</v>
      </c>
      <c r="M597" s="438" t="s">
        <v>10362</v>
      </c>
      <c r="N597" s="438" t="str">
        <f t="shared" si="12"/>
        <v>Lexus RX 500h</v>
      </c>
      <c r="O597" s="482">
        <v>4</v>
      </c>
      <c r="P597" s="482" t="s">
        <v>9259</v>
      </c>
      <c r="Q597" s="438">
        <v>0</v>
      </c>
      <c r="R597" s="438" t="s">
        <v>10362</v>
      </c>
      <c r="S597" s="482">
        <v>9</v>
      </c>
      <c r="T597" s="438">
        <v>0</v>
      </c>
      <c r="U597" s="482">
        <v>17</v>
      </c>
    </row>
    <row r="598" spans="1:21" s="438" customFormat="1">
      <c r="A598" s="502"/>
      <c r="B598" s="481" t="s">
        <v>10780</v>
      </c>
      <c r="C598" s="438" t="s">
        <v>9230</v>
      </c>
      <c r="D598" s="438">
        <v>1</v>
      </c>
      <c r="E598" s="438" t="s">
        <v>9231</v>
      </c>
      <c r="F598" s="438">
        <v>20261</v>
      </c>
      <c r="G598" s="438" t="s">
        <v>9325</v>
      </c>
      <c r="H598" s="438" t="s">
        <v>10328</v>
      </c>
      <c r="I598" s="438" t="s">
        <v>72</v>
      </c>
      <c r="J598" s="438" t="s">
        <v>10355</v>
      </c>
      <c r="K598" s="438" t="s">
        <v>10356</v>
      </c>
      <c r="L598" s="438" t="s">
        <v>10363</v>
      </c>
      <c r="M598" s="438" t="s">
        <v>10364</v>
      </c>
      <c r="N598" s="438" t="str">
        <f t="shared" si="12"/>
        <v>Lexus RX 450h</v>
      </c>
      <c r="O598" s="482">
        <v>4</v>
      </c>
      <c r="P598" s="482" t="s">
        <v>9259</v>
      </c>
      <c r="Q598" s="438">
        <v>0</v>
      </c>
      <c r="R598" s="438" t="s">
        <v>10364</v>
      </c>
      <c r="S598" s="482">
        <v>9</v>
      </c>
      <c r="T598" s="438">
        <v>0</v>
      </c>
      <c r="U598" s="482">
        <v>17</v>
      </c>
    </row>
    <row r="599" spans="1:21" customFormat="1">
      <c r="A599" s="501" t="s">
        <v>9175</v>
      </c>
      <c r="B599" s="428" t="s">
        <v>10862</v>
      </c>
      <c r="C599" s="352" t="s">
        <v>9230</v>
      </c>
      <c r="D599" s="352">
        <v>1</v>
      </c>
      <c r="E599" s="352" t="s">
        <v>9231</v>
      </c>
      <c r="F599" s="352">
        <v>20158</v>
      </c>
      <c r="G599" s="352" t="s">
        <v>9255</v>
      </c>
      <c r="H599" s="352" t="s">
        <v>10328</v>
      </c>
      <c r="I599" s="352" t="s">
        <v>72</v>
      </c>
      <c r="J599" s="352" t="s">
        <v>10365</v>
      </c>
      <c r="K599" s="352" t="s">
        <v>10366</v>
      </c>
      <c r="L599" s="352" t="s">
        <v>10921</v>
      </c>
      <c r="M599" s="352" t="s">
        <v>10922</v>
      </c>
      <c r="N599" s="352" t="str">
        <f t="shared" si="12"/>
        <v>Lexus UX 250h AWD</v>
      </c>
      <c r="O599" s="480">
        <v>2</v>
      </c>
      <c r="P599" s="480" t="s">
        <v>11011</v>
      </c>
      <c r="Q599" s="352" t="e">
        <v>#N/A</v>
      </c>
      <c r="R599" s="352" t="e">
        <v>#N/A</v>
      </c>
      <c r="S599" s="480">
        <v>7</v>
      </c>
      <c r="T599" s="352">
        <v>0</v>
      </c>
      <c r="U599" s="479">
        <v>15</v>
      </c>
    </row>
    <row r="600" spans="1:21" customFormat="1">
      <c r="A600" s="501" t="s">
        <v>481</v>
      </c>
      <c r="B600" s="428" t="s">
        <v>10862</v>
      </c>
      <c r="C600" s="352" t="s">
        <v>9230</v>
      </c>
      <c r="D600" s="352">
        <v>1</v>
      </c>
      <c r="E600" s="352" t="s">
        <v>9231</v>
      </c>
      <c r="F600" s="352">
        <v>20158</v>
      </c>
      <c r="G600" s="352" t="s">
        <v>9255</v>
      </c>
      <c r="H600" s="352" t="s">
        <v>10328</v>
      </c>
      <c r="I600" s="352" t="s">
        <v>72</v>
      </c>
      <c r="J600" s="352" t="s">
        <v>10365</v>
      </c>
      <c r="K600" s="352" t="s">
        <v>10366</v>
      </c>
      <c r="L600" s="352" t="s">
        <v>10367</v>
      </c>
      <c r="M600" s="352" t="s">
        <v>10368</v>
      </c>
      <c r="N600" s="352" t="str">
        <f t="shared" si="12"/>
        <v>Lexus UX 250h 2WD</v>
      </c>
      <c r="O600" s="480">
        <v>2</v>
      </c>
      <c r="P600" s="480" t="s">
        <v>9330</v>
      </c>
      <c r="Q600" s="352">
        <v>0</v>
      </c>
      <c r="R600" s="352" t="s">
        <v>10368</v>
      </c>
      <c r="S600" s="480">
        <v>7</v>
      </c>
      <c r="T600" s="352">
        <v>0</v>
      </c>
      <c r="U600" s="479">
        <v>15</v>
      </c>
    </row>
    <row r="601" spans="1:21" customFormat="1">
      <c r="A601" s="501" t="s">
        <v>320</v>
      </c>
      <c r="B601" s="428" t="s">
        <v>10780</v>
      </c>
      <c r="C601" s="352" t="s">
        <v>9230</v>
      </c>
      <c r="D601" s="352">
        <v>1</v>
      </c>
      <c r="E601" s="352" t="s">
        <v>9231</v>
      </c>
      <c r="F601" s="352">
        <v>20158</v>
      </c>
      <c r="G601" s="352" t="s">
        <v>9255</v>
      </c>
      <c r="H601" s="352" t="s">
        <v>10328</v>
      </c>
      <c r="I601" s="352" t="s">
        <v>72</v>
      </c>
      <c r="J601" s="352" t="s">
        <v>10365</v>
      </c>
      <c r="K601" s="352" t="s">
        <v>10366</v>
      </c>
      <c r="L601" s="352" t="s">
        <v>10367</v>
      </c>
      <c r="M601" s="352" t="s">
        <v>10368</v>
      </c>
      <c r="N601" s="352" t="str">
        <f t="shared" si="12"/>
        <v>Lexus UX 250h 2WD</v>
      </c>
      <c r="O601" s="480">
        <v>2</v>
      </c>
      <c r="P601" s="480" t="s">
        <v>9330</v>
      </c>
      <c r="Q601" s="352">
        <v>0</v>
      </c>
      <c r="R601" s="352" t="s">
        <v>10368</v>
      </c>
      <c r="S601" s="480">
        <v>7</v>
      </c>
      <c r="T601" s="352">
        <v>0</v>
      </c>
      <c r="U601" s="479">
        <v>15</v>
      </c>
    </row>
    <row r="602" spans="1:21" customFormat="1">
      <c r="A602" s="501" t="s">
        <v>9169</v>
      </c>
      <c r="B602" s="428" t="s">
        <v>10862</v>
      </c>
      <c r="C602" s="352"/>
      <c r="D602" s="352"/>
      <c r="E602" s="352"/>
      <c r="F602" s="352"/>
      <c r="G602" s="352"/>
      <c r="H602" s="352"/>
      <c r="I602" s="352" t="s">
        <v>72</v>
      </c>
      <c r="J602" s="352"/>
      <c r="K602" s="352"/>
      <c r="L602" s="352"/>
      <c r="M602" s="352" t="s">
        <v>10880</v>
      </c>
      <c r="N602" s="352" t="str">
        <f t="shared" si="12"/>
        <v>Lexus  신차 DB 없음</v>
      </c>
      <c r="O602" s="480">
        <v>5</v>
      </c>
      <c r="P602" s="480" t="s">
        <v>11010</v>
      </c>
      <c r="Q602" s="352" t="e">
        <v>#N/A</v>
      </c>
      <c r="R602" s="352" t="e">
        <v>#N/A</v>
      </c>
      <c r="S602" s="480">
        <v>12</v>
      </c>
      <c r="T602" s="352">
        <v>0</v>
      </c>
      <c r="U602" s="479">
        <v>20</v>
      </c>
    </row>
    <row r="603" spans="1:21">
      <c r="A603" s="446" t="s">
        <v>322</v>
      </c>
      <c r="B603" s="428" t="s">
        <v>10862</v>
      </c>
      <c r="I603" s="352" t="s">
        <v>72</v>
      </c>
      <c r="M603" s="352" t="s">
        <v>10880</v>
      </c>
      <c r="N603" s="352" t="str">
        <f t="shared" si="12"/>
        <v>Lexus  신차 DB 없음</v>
      </c>
      <c r="O603" s="480">
        <v>5</v>
      </c>
      <c r="P603" s="480" t="s">
        <v>11010</v>
      </c>
      <c r="Q603" s="352" t="e">
        <v>#N/A</v>
      </c>
      <c r="R603" s="352" t="e">
        <v>#N/A</v>
      </c>
      <c r="S603" s="480">
        <v>12</v>
      </c>
      <c r="T603" s="352">
        <v>0</v>
      </c>
      <c r="U603" s="479">
        <v>20</v>
      </c>
    </row>
    <row r="604" spans="1:21">
      <c r="A604" s="459" t="s">
        <v>500</v>
      </c>
      <c r="B604" s="428" t="s">
        <v>10862</v>
      </c>
      <c r="I604" s="352" t="s">
        <v>10370</v>
      </c>
      <c r="M604" s="352" t="s">
        <v>10880</v>
      </c>
      <c r="N604" s="352" t="str">
        <f t="shared" si="12"/>
        <v>Maserati  신차 DB 없음</v>
      </c>
      <c r="O604" s="480">
        <v>7</v>
      </c>
      <c r="P604" s="480" t="s">
        <v>11007</v>
      </c>
      <c r="Q604" s="352" t="e">
        <v>#N/A</v>
      </c>
      <c r="R604" s="352" t="e">
        <v>#N/A</v>
      </c>
      <c r="S604" s="480">
        <v>18</v>
      </c>
      <c r="T604" s="352">
        <v>0</v>
      </c>
      <c r="U604" s="479">
        <v>21</v>
      </c>
    </row>
    <row r="605" spans="1:21">
      <c r="A605" s="446" t="s">
        <v>323</v>
      </c>
      <c r="B605" s="428" t="s">
        <v>10862</v>
      </c>
      <c r="I605" s="352" t="s">
        <v>72</v>
      </c>
      <c r="M605" s="352" t="s">
        <v>10880</v>
      </c>
      <c r="N605" s="352" t="str">
        <f t="shared" si="12"/>
        <v>Lexus  신차 DB 없음</v>
      </c>
      <c r="O605" s="480">
        <v>5</v>
      </c>
      <c r="P605" s="480" t="s">
        <v>11010</v>
      </c>
      <c r="Q605" s="352" t="e">
        <v>#N/A</v>
      </c>
      <c r="R605" s="352" t="e">
        <v>#N/A</v>
      </c>
      <c r="S605" s="480">
        <v>12</v>
      </c>
      <c r="T605" s="352">
        <v>0</v>
      </c>
      <c r="U605" s="479">
        <v>20</v>
      </c>
    </row>
    <row r="606" spans="1:21" customFormat="1">
      <c r="B606" s="428" t="s">
        <v>10780</v>
      </c>
      <c r="C606" t="s">
        <v>9230</v>
      </c>
      <c r="D606">
        <v>1</v>
      </c>
      <c r="E606" t="s">
        <v>9231</v>
      </c>
      <c r="F606">
        <v>20158</v>
      </c>
      <c r="G606" t="s">
        <v>9255</v>
      </c>
      <c r="H606" t="s">
        <v>10369</v>
      </c>
      <c r="I606" t="s">
        <v>10370</v>
      </c>
      <c r="J606" t="s">
        <v>10371</v>
      </c>
      <c r="K606" t="s">
        <v>5448</v>
      </c>
      <c r="L606" t="s">
        <v>10372</v>
      </c>
      <c r="M606" t="s">
        <v>5448</v>
      </c>
      <c r="N606" t="str">
        <f t="shared" ref="N606:N639" si="13">I606&amp;" "&amp;K606&amp;" "&amp;M606</f>
        <v>Maserati Ghibli Ghibli</v>
      </c>
      <c r="O606" s="480">
        <v>7</v>
      </c>
      <c r="P606" s="480" t="s">
        <v>9239</v>
      </c>
      <c r="Q606">
        <v>0</v>
      </c>
      <c r="R606" t="s">
        <v>5448</v>
      </c>
      <c r="S606" s="480">
        <v>18</v>
      </c>
      <c r="T606">
        <v>0</v>
      </c>
      <c r="U606" s="479">
        <v>21</v>
      </c>
    </row>
    <row r="607" spans="1:21" customFormat="1">
      <c r="B607" s="428" t="s">
        <v>10780</v>
      </c>
      <c r="C607" t="s">
        <v>9230</v>
      </c>
      <c r="D607">
        <v>1</v>
      </c>
      <c r="E607" t="s">
        <v>9231</v>
      </c>
      <c r="F607">
        <v>20158</v>
      </c>
      <c r="G607" t="s">
        <v>9255</v>
      </c>
      <c r="H607" t="s">
        <v>10369</v>
      </c>
      <c r="I607" t="s">
        <v>10370</v>
      </c>
      <c r="J607" t="s">
        <v>10371</v>
      </c>
      <c r="K607" t="s">
        <v>5448</v>
      </c>
      <c r="L607" t="s">
        <v>10373</v>
      </c>
      <c r="M607" t="s">
        <v>10374</v>
      </c>
      <c r="N607" t="str">
        <f t="shared" si="13"/>
        <v>Maserati Ghibli S Q4</v>
      </c>
      <c r="O607" s="480">
        <v>7</v>
      </c>
      <c r="P607" s="480" t="s">
        <v>9239</v>
      </c>
      <c r="Q607">
        <v>0</v>
      </c>
      <c r="R607" t="s">
        <v>10374</v>
      </c>
      <c r="S607" s="480">
        <v>18</v>
      </c>
      <c r="T607">
        <v>0</v>
      </c>
      <c r="U607" s="479">
        <v>21</v>
      </c>
    </row>
    <row r="608" spans="1:21" customFormat="1">
      <c r="B608" s="428" t="s">
        <v>10780</v>
      </c>
      <c r="C608" t="s">
        <v>9230</v>
      </c>
      <c r="D608">
        <v>1</v>
      </c>
      <c r="E608" t="s">
        <v>9231</v>
      </c>
      <c r="F608">
        <v>20158</v>
      </c>
      <c r="G608" t="s">
        <v>9255</v>
      </c>
      <c r="H608" t="s">
        <v>10369</v>
      </c>
      <c r="I608" t="s">
        <v>10370</v>
      </c>
      <c r="J608" t="s">
        <v>10371</v>
      </c>
      <c r="K608" t="s">
        <v>5448</v>
      </c>
      <c r="L608" t="s">
        <v>10375</v>
      </c>
      <c r="M608" t="s">
        <v>10376</v>
      </c>
      <c r="N608" t="str">
        <f t="shared" si="13"/>
        <v>Maserati Ghibli S Q4 Gransport (18MY)</v>
      </c>
      <c r="O608" s="480">
        <v>7</v>
      </c>
      <c r="P608" s="480" t="s">
        <v>9239</v>
      </c>
      <c r="Q608">
        <v>0</v>
      </c>
      <c r="R608" t="s">
        <v>10376</v>
      </c>
      <c r="S608" s="480">
        <v>18</v>
      </c>
      <c r="T608">
        <v>0</v>
      </c>
      <c r="U608" s="479">
        <v>21</v>
      </c>
    </row>
    <row r="609" spans="1:21" customFormat="1">
      <c r="B609" s="428" t="s">
        <v>10780</v>
      </c>
      <c r="C609" t="s">
        <v>9230</v>
      </c>
      <c r="D609">
        <v>1</v>
      </c>
      <c r="E609" t="s">
        <v>9231</v>
      </c>
      <c r="F609">
        <v>20158</v>
      </c>
      <c r="G609" t="s">
        <v>9255</v>
      </c>
      <c r="H609" t="s">
        <v>10369</v>
      </c>
      <c r="I609" t="s">
        <v>10370</v>
      </c>
      <c r="J609" t="s">
        <v>10371</v>
      </c>
      <c r="K609" t="s">
        <v>5448</v>
      </c>
      <c r="L609" t="s">
        <v>10377</v>
      </c>
      <c r="M609" t="s">
        <v>10378</v>
      </c>
      <c r="N609" t="str">
        <f t="shared" si="13"/>
        <v>Maserati Ghibli Hybrid GranSport</v>
      </c>
      <c r="O609" s="480">
        <v>7</v>
      </c>
      <c r="P609" s="480" t="s">
        <v>9239</v>
      </c>
      <c r="Q609">
        <v>0</v>
      </c>
      <c r="R609" t="s">
        <v>10378</v>
      </c>
      <c r="S609" s="480">
        <v>18</v>
      </c>
      <c r="T609">
        <v>0</v>
      </c>
      <c r="U609" s="479">
        <v>21</v>
      </c>
    </row>
    <row r="610" spans="1:21">
      <c r="A610" s="459" t="s">
        <v>610</v>
      </c>
      <c r="B610" s="428" t="s">
        <v>10780</v>
      </c>
      <c r="C610" s="352" t="s">
        <v>9230</v>
      </c>
      <c r="D610" s="352">
        <v>1</v>
      </c>
      <c r="E610" s="352" t="s">
        <v>9231</v>
      </c>
      <c r="F610" s="352">
        <v>20158</v>
      </c>
      <c r="G610" s="352" t="s">
        <v>9255</v>
      </c>
      <c r="H610" s="352" t="s">
        <v>10369</v>
      </c>
      <c r="I610" s="352" t="s">
        <v>10370</v>
      </c>
      <c r="J610" s="352" t="s">
        <v>10371</v>
      </c>
      <c r="K610" s="352" t="s">
        <v>5448</v>
      </c>
      <c r="L610" s="352" t="s">
        <v>10379</v>
      </c>
      <c r="M610" s="352" t="s">
        <v>1705</v>
      </c>
      <c r="N610" s="352" t="str">
        <f t="shared" si="13"/>
        <v>Maserati Ghibli GT</v>
      </c>
      <c r="O610" s="480">
        <v>7</v>
      </c>
      <c r="P610" s="480" t="s">
        <v>9239</v>
      </c>
      <c r="Q610" s="352">
        <v>0</v>
      </c>
      <c r="R610" s="352" t="s">
        <v>1705</v>
      </c>
      <c r="S610" s="480">
        <v>18</v>
      </c>
      <c r="T610" s="352">
        <v>0</v>
      </c>
      <c r="U610" s="479">
        <v>21</v>
      </c>
    </row>
    <row r="611" spans="1:21">
      <c r="A611" s="459" t="s">
        <v>611</v>
      </c>
      <c r="B611" s="428" t="s">
        <v>10862</v>
      </c>
      <c r="C611" s="352" t="s">
        <v>9230</v>
      </c>
      <c r="D611" s="352">
        <v>1</v>
      </c>
      <c r="E611" s="352" t="s">
        <v>9231</v>
      </c>
      <c r="F611" s="352">
        <v>20158</v>
      </c>
      <c r="G611" s="352" t="s">
        <v>9255</v>
      </c>
      <c r="H611" s="352" t="s">
        <v>10369</v>
      </c>
      <c r="I611" s="352" t="s">
        <v>10370</v>
      </c>
      <c r="J611" s="352" t="s">
        <v>10371</v>
      </c>
      <c r="K611" s="352" t="s">
        <v>5448</v>
      </c>
      <c r="L611" s="352" t="s">
        <v>10379</v>
      </c>
      <c r="M611" s="352" t="s">
        <v>1705</v>
      </c>
      <c r="N611" s="352" t="str">
        <f t="shared" si="13"/>
        <v>Maserati Ghibli GT</v>
      </c>
      <c r="O611" s="480">
        <v>7</v>
      </c>
      <c r="P611" s="480" t="s">
        <v>9239</v>
      </c>
      <c r="Q611" s="352">
        <v>0</v>
      </c>
      <c r="R611" s="352" t="s">
        <v>1705</v>
      </c>
      <c r="S611" s="480">
        <v>18</v>
      </c>
      <c r="T611" s="352">
        <v>0</v>
      </c>
      <c r="U611" s="479">
        <v>21</v>
      </c>
    </row>
    <row r="612" spans="1:21">
      <c r="A612" s="460" t="s">
        <v>613</v>
      </c>
      <c r="B612" s="428" t="s">
        <v>10862</v>
      </c>
      <c r="I612" s="352" t="s">
        <v>10370</v>
      </c>
      <c r="M612" s="352" t="s">
        <v>10880</v>
      </c>
      <c r="N612" s="352" t="str">
        <f t="shared" si="13"/>
        <v>Maserati  신차 DB 없음</v>
      </c>
      <c r="O612" s="480">
        <v>7</v>
      </c>
      <c r="P612" s="480" t="s">
        <v>11007</v>
      </c>
      <c r="Q612" s="352" t="e">
        <v>#N/A</v>
      </c>
      <c r="R612" s="352" t="e">
        <v>#N/A</v>
      </c>
      <c r="S612" s="480">
        <v>18</v>
      </c>
      <c r="T612" s="352">
        <v>0</v>
      </c>
      <c r="U612" s="479">
        <v>21</v>
      </c>
    </row>
    <row r="613" spans="1:21">
      <c r="A613" s="460" t="s">
        <v>617</v>
      </c>
      <c r="B613" s="428" t="s">
        <v>10862</v>
      </c>
      <c r="I613" s="352" t="s">
        <v>10370</v>
      </c>
      <c r="M613" s="352" t="s">
        <v>10880</v>
      </c>
      <c r="N613" s="352" t="str">
        <f t="shared" si="13"/>
        <v>Maserati  신차 DB 없음</v>
      </c>
      <c r="O613" s="480">
        <v>7</v>
      </c>
      <c r="P613" s="480" t="s">
        <v>11007</v>
      </c>
      <c r="Q613" s="352" t="e">
        <v>#N/A</v>
      </c>
      <c r="R613" s="352" t="e">
        <v>#N/A</v>
      </c>
      <c r="S613" s="480">
        <v>18</v>
      </c>
      <c r="T613" s="352">
        <v>0</v>
      </c>
      <c r="U613" s="479">
        <v>21</v>
      </c>
    </row>
    <row r="614" spans="1:21">
      <c r="A614" s="460" t="s">
        <v>615</v>
      </c>
      <c r="B614" s="428" t="s">
        <v>10862</v>
      </c>
      <c r="I614" s="352" t="s">
        <v>10370</v>
      </c>
      <c r="M614" s="352" t="s">
        <v>10880</v>
      </c>
      <c r="N614" s="352" t="str">
        <f t="shared" si="13"/>
        <v>Maserati  신차 DB 없음</v>
      </c>
      <c r="O614" s="480">
        <v>7</v>
      </c>
      <c r="P614" s="480" t="s">
        <v>11007</v>
      </c>
      <c r="Q614" s="352" t="e">
        <v>#N/A</v>
      </c>
      <c r="R614" s="352" t="e">
        <v>#N/A</v>
      </c>
      <c r="S614" s="480">
        <v>18</v>
      </c>
      <c r="T614" s="352">
        <v>0</v>
      </c>
      <c r="U614" s="479">
        <v>21</v>
      </c>
    </row>
    <row r="615" spans="1:21">
      <c r="A615" s="460" t="s">
        <v>650</v>
      </c>
      <c r="B615" s="428" t="s">
        <v>10780</v>
      </c>
      <c r="C615" s="352" t="s">
        <v>9230</v>
      </c>
      <c r="D615" s="352">
        <v>1</v>
      </c>
      <c r="E615" s="352" t="s">
        <v>9231</v>
      </c>
      <c r="F615" s="352">
        <v>20261</v>
      </c>
      <c r="G615" s="352" t="s">
        <v>9325</v>
      </c>
      <c r="H615" s="352" t="s">
        <v>10369</v>
      </c>
      <c r="I615" s="352" t="s">
        <v>10370</v>
      </c>
      <c r="J615" s="352" t="s">
        <v>10380</v>
      </c>
      <c r="K615" s="352" t="s">
        <v>10381</v>
      </c>
      <c r="L615" s="352" t="s">
        <v>10382</v>
      </c>
      <c r="M615" s="352" t="s">
        <v>10383</v>
      </c>
      <c r="N615" s="352" t="str">
        <f t="shared" si="13"/>
        <v>Maserati Grecale 2.0 GT</v>
      </c>
      <c r="O615" s="480">
        <v>7</v>
      </c>
      <c r="P615" s="480" t="s">
        <v>9239</v>
      </c>
      <c r="Q615" s="352">
        <v>0</v>
      </c>
      <c r="R615" s="352" t="s">
        <v>10383</v>
      </c>
      <c r="S615" s="480">
        <v>19</v>
      </c>
      <c r="T615" s="352">
        <v>0</v>
      </c>
      <c r="U615" s="479">
        <v>22</v>
      </c>
    </row>
    <row r="616" spans="1:21">
      <c r="A616" s="460" t="s">
        <v>651</v>
      </c>
      <c r="B616" s="428" t="s">
        <v>10862</v>
      </c>
      <c r="C616" s="352" t="s">
        <v>9230</v>
      </c>
      <c r="D616" s="352">
        <v>1</v>
      </c>
      <c r="E616" s="352" t="s">
        <v>9231</v>
      </c>
      <c r="F616" s="352">
        <v>20261</v>
      </c>
      <c r="G616" s="352" t="s">
        <v>9325</v>
      </c>
      <c r="H616" s="352" t="s">
        <v>10369</v>
      </c>
      <c r="I616" s="352" t="s">
        <v>10370</v>
      </c>
      <c r="J616" s="352" t="s">
        <v>10380</v>
      </c>
      <c r="K616" s="352" t="s">
        <v>10381</v>
      </c>
      <c r="L616" s="352" t="s">
        <v>10382</v>
      </c>
      <c r="M616" s="352" t="s">
        <v>10383</v>
      </c>
      <c r="N616" s="352" t="str">
        <f t="shared" si="13"/>
        <v>Maserati Grecale 2.0 GT</v>
      </c>
      <c r="O616" s="480">
        <v>7</v>
      </c>
      <c r="P616" s="480" t="s">
        <v>9239</v>
      </c>
      <c r="Q616" s="352">
        <v>0</v>
      </c>
      <c r="R616" s="352" t="s">
        <v>10383</v>
      </c>
      <c r="S616" s="480">
        <v>19</v>
      </c>
      <c r="T616" s="352">
        <v>0</v>
      </c>
      <c r="U616" s="479">
        <v>22</v>
      </c>
    </row>
    <row r="617" spans="1:21">
      <c r="A617" s="460" t="s">
        <v>652</v>
      </c>
      <c r="B617" s="428" t="s">
        <v>10862</v>
      </c>
      <c r="C617" s="352" t="s">
        <v>9230</v>
      </c>
      <c r="D617" s="352">
        <v>1</v>
      </c>
      <c r="E617" s="352" t="s">
        <v>9231</v>
      </c>
      <c r="F617" s="352">
        <v>20261</v>
      </c>
      <c r="G617" s="352" t="s">
        <v>9325</v>
      </c>
      <c r="H617" s="352" t="s">
        <v>10369</v>
      </c>
      <c r="I617" s="352" t="s">
        <v>10370</v>
      </c>
      <c r="J617" s="352" t="s">
        <v>10380</v>
      </c>
      <c r="K617" s="352" t="s">
        <v>10381</v>
      </c>
      <c r="L617" s="352" t="s">
        <v>10382</v>
      </c>
      <c r="M617" s="352" t="s">
        <v>10383</v>
      </c>
      <c r="N617" s="352" t="str">
        <f t="shared" si="13"/>
        <v>Maserati Grecale 2.0 GT</v>
      </c>
      <c r="O617" s="480">
        <v>7</v>
      </c>
      <c r="P617" s="480" t="s">
        <v>9239</v>
      </c>
      <c r="Q617" s="352">
        <v>0</v>
      </c>
      <c r="R617" s="352" t="s">
        <v>10383</v>
      </c>
      <c r="S617" s="480">
        <v>19</v>
      </c>
      <c r="T617" s="352">
        <v>0</v>
      </c>
      <c r="U617" s="479">
        <v>22</v>
      </c>
    </row>
    <row r="618" spans="1:21" customFormat="1">
      <c r="B618" s="428" t="s">
        <v>10780</v>
      </c>
      <c r="C618" t="s">
        <v>9230</v>
      </c>
      <c r="D618">
        <v>1</v>
      </c>
      <c r="E618" t="s">
        <v>9231</v>
      </c>
      <c r="F618">
        <v>20160</v>
      </c>
      <c r="G618" t="s">
        <v>9232</v>
      </c>
      <c r="H618" t="s">
        <v>10369</v>
      </c>
      <c r="I618" t="s">
        <v>10370</v>
      </c>
      <c r="J618" t="s">
        <v>10384</v>
      </c>
      <c r="K618" t="s">
        <v>5497</v>
      </c>
      <c r="L618" t="s">
        <v>10385</v>
      </c>
      <c r="M618" t="s">
        <v>10386</v>
      </c>
      <c r="N618" t="str">
        <f t="shared" si="13"/>
        <v>Maserati Levante 가솔린</v>
      </c>
      <c r="O618" s="480">
        <v>7</v>
      </c>
      <c r="P618" s="480" t="s">
        <v>9239</v>
      </c>
      <c r="Q618">
        <v>0</v>
      </c>
      <c r="R618" t="s">
        <v>10386</v>
      </c>
      <c r="S618" s="480">
        <v>18</v>
      </c>
      <c r="T618">
        <v>0</v>
      </c>
      <c r="U618" s="479">
        <v>21</v>
      </c>
    </row>
    <row r="619" spans="1:21" customFormat="1">
      <c r="B619" s="428" t="s">
        <v>10780</v>
      </c>
      <c r="C619" t="s">
        <v>9230</v>
      </c>
      <c r="D619">
        <v>1</v>
      </c>
      <c r="E619" t="s">
        <v>9231</v>
      </c>
      <c r="F619">
        <v>20160</v>
      </c>
      <c r="G619" t="s">
        <v>9232</v>
      </c>
      <c r="H619" t="s">
        <v>10369</v>
      </c>
      <c r="I619" t="s">
        <v>10370</v>
      </c>
      <c r="J619" t="s">
        <v>10384</v>
      </c>
      <c r="K619" t="s">
        <v>5497</v>
      </c>
      <c r="L619" t="s">
        <v>10387</v>
      </c>
      <c r="M619" t="s">
        <v>9341</v>
      </c>
      <c r="N619" t="str">
        <f t="shared" si="13"/>
        <v>Maserati Levante S</v>
      </c>
      <c r="O619" s="480">
        <v>7</v>
      </c>
      <c r="P619" s="480" t="s">
        <v>9239</v>
      </c>
      <c r="Q619">
        <v>0</v>
      </c>
      <c r="R619" t="s">
        <v>9341</v>
      </c>
      <c r="S619" s="480">
        <v>18</v>
      </c>
      <c r="T619">
        <v>0</v>
      </c>
      <c r="U619" s="479">
        <v>21</v>
      </c>
    </row>
    <row r="620" spans="1:21" customFormat="1">
      <c r="B620" s="428" t="s">
        <v>10780</v>
      </c>
      <c r="C620" t="s">
        <v>9230</v>
      </c>
      <c r="D620">
        <v>1</v>
      </c>
      <c r="E620" t="s">
        <v>9231</v>
      </c>
      <c r="F620">
        <v>20158</v>
      </c>
      <c r="G620" t="s">
        <v>9255</v>
      </c>
      <c r="H620" t="s">
        <v>10369</v>
      </c>
      <c r="I620" t="s">
        <v>10370</v>
      </c>
      <c r="J620" t="s">
        <v>10384</v>
      </c>
      <c r="K620" t="s">
        <v>5497</v>
      </c>
      <c r="L620" t="s">
        <v>10388</v>
      </c>
      <c r="M620" t="s">
        <v>10389</v>
      </c>
      <c r="N620" t="str">
        <f t="shared" si="13"/>
        <v>Maserati Levante GT Base Hybrid</v>
      </c>
      <c r="O620" s="480">
        <v>7</v>
      </c>
      <c r="P620" s="480" t="s">
        <v>9239</v>
      </c>
      <c r="Q620">
        <v>0</v>
      </c>
      <c r="R620" t="s">
        <v>10389</v>
      </c>
      <c r="S620" s="480">
        <v>18</v>
      </c>
      <c r="T620">
        <v>0</v>
      </c>
      <c r="U620" s="479">
        <v>21</v>
      </c>
    </row>
    <row r="621" spans="1:21" customFormat="1">
      <c r="B621" s="428" t="s">
        <v>10780</v>
      </c>
      <c r="C621" t="s">
        <v>9230</v>
      </c>
      <c r="D621">
        <v>1</v>
      </c>
      <c r="E621" t="s">
        <v>9231</v>
      </c>
      <c r="F621">
        <v>20158</v>
      </c>
      <c r="G621" t="s">
        <v>9255</v>
      </c>
      <c r="H621" t="s">
        <v>10369</v>
      </c>
      <c r="I621" t="s">
        <v>10370</v>
      </c>
      <c r="J621" t="s">
        <v>10384</v>
      </c>
      <c r="K621" t="s">
        <v>5497</v>
      </c>
      <c r="L621" t="s">
        <v>10390</v>
      </c>
      <c r="M621" t="s">
        <v>10391</v>
      </c>
      <c r="N621" t="str">
        <f t="shared" si="13"/>
        <v>Maserati Levante GT Hybrid</v>
      </c>
      <c r="O621" s="480">
        <v>7</v>
      </c>
      <c r="P621" s="480" t="s">
        <v>9239</v>
      </c>
      <c r="Q621">
        <v>0</v>
      </c>
      <c r="R621" t="e">
        <v>#N/A</v>
      </c>
      <c r="S621" s="480" t="e">
        <v>#N/A</v>
      </c>
      <c r="T621" t="e">
        <v>#N/A</v>
      </c>
      <c r="U621" s="479" t="e">
        <v>#N/A</v>
      </c>
    </row>
    <row r="622" spans="1:21">
      <c r="A622" s="460" t="s">
        <v>614</v>
      </c>
      <c r="B622" s="428" t="s">
        <v>10780</v>
      </c>
      <c r="C622" s="352" t="s">
        <v>9230</v>
      </c>
      <c r="D622" s="352">
        <v>1</v>
      </c>
      <c r="E622" s="352" t="s">
        <v>9231</v>
      </c>
      <c r="F622" s="352">
        <v>20261</v>
      </c>
      <c r="G622" s="352" t="s">
        <v>9325</v>
      </c>
      <c r="H622" s="352" t="s">
        <v>10369</v>
      </c>
      <c r="I622" s="352" t="s">
        <v>10370</v>
      </c>
      <c r="J622" s="352" t="s">
        <v>10384</v>
      </c>
      <c r="K622" s="352" t="s">
        <v>5497</v>
      </c>
      <c r="L622" s="352" t="s">
        <v>10392</v>
      </c>
      <c r="M622" s="352" t="s">
        <v>10383</v>
      </c>
      <c r="N622" s="352" t="str">
        <f t="shared" si="13"/>
        <v>Maserati Levante 2.0 GT</v>
      </c>
      <c r="O622" s="480">
        <v>7</v>
      </c>
      <c r="P622" s="480" t="s">
        <v>9239</v>
      </c>
      <c r="Q622" s="352">
        <v>0</v>
      </c>
      <c r="R622" s="352" t="s">
        <v>10383</v>
      </c>
      <c r="S622" s="480">
        <v>18</v>
      </c>
      <c r="T622" s="352">
        <v>0</v>
      </c>
      <c r="U622" s="479">
        <v>21</v>
      </c>
    </row>
    <row r="623" spans="1:21">
      <c r="A623" s="460" t="s">
        <v>501</v>
      </c>
      <c r="B623" s="428" t="s">
        <v>10862</v>
      </c>
      <c r="I623" s="352" t="s">
        <v>10370</v>
      </c>
      <c r="M623" s="352" t="s">
        <v>10880</v>
      </c>
      <c r="N623" s="352" t="str">
        <f t="shared" si="13"/>
        <v>Maserati  신차 DB 없음</v>
      </c>
      <c r="O623" s="480">
        <v>7</v>
      </c>
      <c r="P623" s="480" t="s">
        <v>11007</v>
      </c>
      <c r="Q623" s="352" t="e">
        <v>#N/A</v>
      </c>
      <c r="R623" s="352" t="e">
        <v>#N/A</v>
      </c>
      <c r="S623" s="480">
        <v>19</v>
      </c>
      <c r="T623" s="352">
        <v>0</v>
      </c>
      <c r="U623" s="479">
        <v>22</v>
      </c>
    </row>
    <row r="624" spans="1:21">
      <c r="A624" s="460" t="s">
        <v>502</v>
      </c>
      <c r="B624" s="428" t="s">
        <v>10862</v>
      </c>
      <c r="C624" s="352" t="s">
        <v>9230</v>
      </c>
      <c r="D624" s="352">
        <v>1</v>
      </c>
      <c r="E624" s="352" t="s">
        <v>9231</v>
      </c>
      <c r="F624" s="352">
        <v>20160</v>
      </c>
      <c r="G624" s="352" t="s">
        <v>9232</v>
      </c>
      <c r="H624" s="352" t="s">
        <v>10369</v>
      </c>
      <c r="I624" s="352" t="s">
        <v>10370</v>
      </c>
      <c r="J624" s="352" t="s">
        <v>10397</v>
      </c>
      <c r="K624" s="352" t="s">
        <v>10398</v>
      </c>
      <c r="L624" s="352" t="s">
        <v>10923</v>
      </c>
      <c r="M624" s="352" t="s">
        <v>10924</v>
      </c>
      <c r="N624" s="352" t="str">
        <f t="shared" si="13"/>
        <v>Maserati Quattroporte 3.8 Trefeo</v>
      </c>
      <c r="O624" s="480">
        <v>7</v>
      </c>
      <c r="P624" s="480" t="s">
        <v>11007</v>
      </c>
      <c r="Q624" s="352" t="e">
        <v>#N/A</v>
      </c>
      <c r="R624" s="352" t="e">
        <v>#N/A</v>
      </c>
      <c r="S624" s="480">
        <v>19</v>
      </c>
      <c r="T624" s="352">
        <v>0</v>
      </c>
      <c r="U624" s="479">
        <v>22</v>
      </c>
    </row>
    <row r="625" spans="1:21">
      <c r="A625" s="460" t="s">
        <v>354</v>
      </c>
      <c r="B625" s="428" t="s">
        <v>10862</v>
      </c>
      <c r="C625" s="352" t="s">
        <v>9230</v>
      </c>
      <c r="D625" s="352">
        <v>1</v>
      </c>
      <c r="E625" s="352" t="s">
        <v>9231</v>
      </c>
      <c r="F625" s="352">
        <v>20160</v>
      </c>
      <c r="G625" s="352" t="s">
        <v>9232</v>
      </c>
      <c r="H625" s="352" t="s">
        <v>10369</v>
      </c>
      <c r="I625" s="352" t="s">
        <v>10370</v>
      </c>
      <c r="J625" s="352" t="s">
        <v>10925</v>
      </c>
      <c r="K625" s="352" t="s">
        <v>10926</v>
      </c>
      <c r="L625" s="352" t="s">
        <v>10927</v>
      </c>
      <c r="M625" s="352" t="s">
        <v>10928</v>
      </c>
      <c r="N625" s="352" t="str">
        <f t="shared" si="13"/>
        <v>Maserati GranTurismo 4.7 Sport(Automatic)</v>
      </c>
      <c r="O625" s="480">
        <v>7</v>
      </c>
      <c r="P625" s="480" t="s">
        <v>11007</v>
      </c>
      <c r="Q625" s="352" t="e">
        <v>#N/A</v>
      </c>
      <c r="R625" s="352" t="e">
        <v>#N/A</v>
      </c>
      <c r="S625" s="480">
        <v>23</v>
      </c>
      <c r="T625" s="352">
        <v>0</v>
      </c>
      <c r="U625" s="479">
        <v>23</v>
      </c>
    </row>
    <row r="626" spans="1:21">
      <c r="A626" s="460" t="s">
        <v>355</v>
      </c>
      <c r="B626" s="428" t="s">
        <v>10862</v>
      </c>
      <c r="C626" s="352" t="s">
        <v>9230</v>
      </c>
      <c r="D626" s="352">
        <v>1</v>
      </c>
      <c r="E626" s="352" t="s">
        <v>9231</v>
      </c>
      <c r="F626" s="352">
        <v>20160</v>
      </c>
      <c r="G626" s="352" t="s">
        <v>9232</v>
      </c>
      <c r="H626" s="352" t="s">
        <v>10369</v>
      </c>
      <c r="I626" s="352" t="s">
        <v>10370</v>
      </c>
      <c r="J626" s="352" t="s">
        <v>10925</v>
      </c>
      <c r="K626" s="352" t="s">
        <v>10926</v>
      </c>
      <c r="L626" s="352" t="s">
        <v>10929</v>
      </c>
      <c r="M626" s="352" t="s">
        <v>10930</v>
      </c>
      <c r="N626" s="352" t="str">
        <f t="shared" si="13"/>
        <v>Maserati GranTurismo 4.7 MC</v>
      </c>
      <c r="O626" s="480">
        <v>7</v>
      </c>
      <c r="P626" s="480" t="s">
        <v>11007</v>
      </c>
      <c r="Q626" s="352" t="e">
        <v>#N/A</v>
      </c>
      <c r="R626" s="352" t="e">
        <v>#N/A</v>
      </c>
      <c r="S626" s="480">
        <v>23</v>
      </c>
      <c r="T626" s="352">
        <v>0</v>
      </c>
      <c r="U626" s="479">
        <v>23</v>
      </c>
    </row>
    <row r="627" spans="1:21" customFormat="1">
      <c r="A627" t="s">
        <v>10989</v>
      </c>
      <c r="B627" s="428" t="s">
        <v>10780</v>
      </c>
      <c r="C627" t="s">
        <v>9230</v>
      </c>
      <c r="D627">
        <v>1</v>
      </c>
      <c r="E627" t="s">
        <v>9231</v>
      </c>
      <c r="F627">
        <v>20160</v>
      </c>
      <c r="G627" t="s">
        <v>9232</v>
      </c>
      <c r="H627" t="s">
        <v>10369</v>
      </c>
      <c r="I627" t="s">
        <v>10370</v>
      </c>
      <c r="J627" t="s">
        <v>10393</v>
      </c>
      <c r="K627" t="s">
        <v>10988</v>
      </c>
      <c r="L627" t="s">
        <v>10395</v>
      </c>
      <c r="M627" t="s">
        <v>10396</v>
      </c>
      <c r="N627" t="str">
        <f t="shared" si="13"/>
        <v>Maserati MC20 CIELO</v>
      </c>
      <c r="O627" s="480">
        <v>7</v>
      </c>
      <c r="P627" s="480" t="s">
        <v>9239</v>
      </c>
      <c r="Q627">
        <v>0</v>
      </c>
      <c r="R627" t="s">
        <v>10396</v>
      </c>
      <c r="S627" s="480">
        <v>23</v>
      </c>
      <c r="T627">
        <v>0</v>
      </c>
      <c r="U627" s="479">
        <v>23</v>
      </c>
    </row>
    <row r="628" spans="1:21">
      <c r="A628" s="460" t="s">
        <v>356</v>
      </c>
      <c r="B628" s="428" t="s">
        <v>10862</v>
      </c>
      <c r="C628" s="352" t="s">
        <v>9230</v>
      </c>
      <c r="D628" s="352">
        <v>1</v>
      </c>
      <c r="E628" s="352" t="s">
        <v>9231</v>
      </c>
      <c r="F628" s="352">
        <v>20160</v>
      </c>
      <c r="G628" s="352" t="s">
        <v>9232</v>
      </c>
      <c r="H628" s="352" t="s">
        <v>10369</v>
      </c>
      <c r="I628" s="352" t="s">
        <v>10370</v>
      </c>
      <c r="J628" s="352" t="s">
        <v>10380</v>
      </c>
      <c r="K628" s="352" t="s">
        <v>5490</v>
      </c>
      <c r="L628" s="352" t="s">
        <v>10931</v>
      </c>
      <c r="M628" s="352" t="s">
        <v>10403</v>
      </c>
      <c r="N628" s="352" t="str">
        <f t="shared" si="13"/>
        <v>Maserati GranCabrio MC</v>
      </c>
      <c r="O628" s="480">
        <v>7</v>
      </c>
      <c r="P628" s="480" t="s">
        <v>11007</v>
      </c>
      <c r="Q628" s="352" t="e">
        <v>#N/A</v>
      </c>
      <c r="R628" s="352" t="e">
        <v>#N/A</v>
      </c>
      <c r="S628" s="480">
        <v>23</v>
      </c>
      <c r="T628" s="352">
        <v>0</v>
      </c>
      <c r="U628" s="479">
        <v>23</v>
      </c>
    </row>
    <row r="629" spans="1:21" customFormat="1">
      <c r="B629" s="428" t="s">
        <v>10780</v>
      </c>
      <c r="C629" t="s">
        <v>9230</v>
      </c>
      <c r="D629">
        <v>1</v>
      </c>
      <c r="E629" t="s">
        <v>9231</v>
      </c>
      <c r="F629">
        <v>20159</v>
      </c>
      <c r="G629" t="s">
        <v>9279</v>
      </c>
      <c r="H629" t="s">
        <v>10369</v>
      </c>
      <c r="I629" t="s">
        <v>10370</v>
      </c>
      <c r="J629" t="s">
        <v>10397</v>
      </c>
      <c r="K629" t="s">
        <v>10398</v>
      </c>
      <c r="L629" t="s">
        <v>10399</v>
      </c>
      <c r="M629" t="s">
        <v>10400</v>
      </c>
      <c r="N629" t="str">
        <f t="shared" si="13"/>
        <v>Maserati Quattroporte GranSport S Q4</v>
      </c>
      <c r="O629" s="480">
        <v>7</v>
      </c>
      <c r="P629" s="480" t="s">
        <v>9239</v>
      </c>
      <c r="Q629">
        <v>0</v>
      </c>
      <c r="R629" t="s">
        <v>10400</v>
      </c>
      <c r="S629" s="480">
        <v>19</v>
      </c>
      <c r="T629">
        <v>0</v>
      </c>
      <c r="U629" s="479">
        <v>22</v>
      </c>
    </row>
    <row r="630" spans="1:21" customFormat="1">
      <c r="B630" s="428" t="s">
        <v>10780</v>
      </c>
      <c r="C630" t="s">
        <v>9230</v>
      </c>
      <c r="D630">
        <v>1</v>
      </c>
      <c r="E630" t="s">
        <v>9231</v>
      </c>
      <c r="F630">
        <v>20159</v>
      </c>
      <c r="G630" t="s">
        <v>9279</v>
      </c>
      <c r="H630" t="s">
        <v>10369</v>
      </c>
      <c r="I630" t="s">
        <v>10370</v>
      </c>
      <c r="J630" t="s">
        <v>10397</v>
      </c>
      <c r="K630" t="s">
        <v>10398</v>
      </c>
      <c r="L630" t="s">
        <v>10401</v>
      </c>
      <c r="M630" t="s">
        <v>10402</v>
      </c>
      <c r="N630" t="str">
        <f t="shared" si="13"/>
        <v>Maserati Quattroporte GT(23MY)</v>
      </c>
      <c r="O630" s="480">
        <v>7</v>
      </c>
      <c r="P630" s="480" t="s">
        <v>9239</v>
      </c>
      <c r="Q630">
        <v>0</v>
      </c>
      <c r="R630" t="s">
        <v>10402</v>
      </c>
      <c r="S630" s="480">
        <v>19</v>
      </c>
      <c r="T630">
        <v>0</v>
      </c>
      <c r="U630" s="479">
        <v>22</v>
      </c>
    </row>
    <row r="631" spans="1:21">
      <c r="A631" s="460" t="s">
        <v>357</v>
      </c>
      <c r="B631" s="428" t="s">
        <v>10862</v>
      </c>
      <c r="C631" s="352" t="s">
        <v>9230</v>
      </c>
      <c r="D631" s="352">
        <v>1</v>
      </c>
      <c r="E631" s="352" t="s">
        <v>9231</v>
      </c>
      <c r="F631" s="352">
        <v>20160</v>
      </c>
      <c r="G631" s="352" t="s">
        <v>9232</v>
      </c>
      <c r="H631" s="352" t="s">
        <v>10369</v>
      </c>
      <c r="I631" s="352" t="s">
        <v>10370</v>
      </c>
      <c r="J631" s="352" t="s">
        <v>10380</v>
      </c>
      <c r="K631" s="352" t="s">
        <v>5490</v>
      </c>
      <c r="L631" s="352" t="s">
        <v>10931</v>
      </c>
      <c r="M631" s="352" t="s">
        <v>10403</v>
      </c>
      <c r="N631" s="352" t="str">
        <f t="shared" si="13"/>
        <v>Maserati GranCabrio MC</v>
      </c>
      <c r="O631" s="480">
        <v>7</v>
      </c>
      <c r="P631" s="480" t="s">
        <v>11007</v>
      </c>
      <c r="Q631" s="352" t="e">
        <v>#N/A</v>
      </c>
      <c r="R631" s="352" t="e">
        <v>#N/A</v>
      </c>
      <c r="S631" s="480">
        <v>23</v>
      </c>
      <c r="T631" s="352">
        <v>0</v>
      </c>
      <c r="U631" s="479">
        <v>23</v>
      </c>
    </row>
    <row r="632" spans="1:21">
      <c r="A632" s="461" t="s">
        <v>337</v>
      </c>
      <c r="B632" s="428" t="s">
        <v>10862</v>
      </c>
      <c r="C632" s="352" t="s">
        <v>9230</v>
      </c>
      <c r="D632" s="352">
        <v>1</v>
      </c>
      <c r="E632" s="352" t="s">
        <v>9231</v>
      </c>
      <c r="F632" s="352">
        <v>20160</v>
      </c>
      <c r="G632" s="352" t="s">
        <v>9232</v>
      </c>
      <c r="H632" s="352" t="s">
        <v>10403</v>
      </c>
      <c r="I632" s="352" t="s">
        <v>10404</v>
      </c>
      <c r="J632" s="352" t="s">
        <v>10932</v>
      </c>
      <c r="K632" s="352" t="s">
        <v>1705</v>
      </c>
      <c r="L632" s="352" t="s">
        <v>10933</v>
      </c>
      <c r="M632" s="352">
        <v>4</v>
      </c>
      <c r="N632" s="352" t="str">
        <f t="shared" si="13"/>
        <v>McLaren GT 4</v>
      </c>
      <c r="O632" s="480">
        <v>7</v>
      </c>
      <c r="P632" s="480" t="s">
        <v>11007</v>
      </c>
      <c r="Q632" s="352" t="e">
        <v>#N/A</v>
      </c>
      <c r="R632" s="352" t="e">
        <v>#N/A</v>
      </c>
      <c r="S632" s="480">
        <v>23</v>
      </c>
      <c r="T632" s="352">
        <v>0</v>
      </c>
      <c r="U632" s="479">
        <v>23</v>
      </c>
    </row>
    <row r="633" spans="1:21">
      <c r="A633" s="461" t="s">
        <v>338</v>
      </c>
      <c r="B633" s="428" t="s">
        <v>10862</v>
      </c>
      <c r="C633" s="352" t="s">
        <v>9230</v>
      </c>
      <c r="D633" s="352">
        <v>1</v>
      </c>
      <c r="E633" s="352" t="s">
        <v>9231</v>
      </c>
      <c r="F633" s="352">
        <v>20160</v>
      </c>
      <c r="G633" s="352" t="s">
        <v>9232</v>
      </c>
      <c r="H633" s="352" t="s">
        <v>10403</v>
      </c>
      <c r="I633" s="352" t="s">
        <v>10404</v>
      </c>
      <c r="J633" s="352" t="s">
        <v>10405</v>
      </c>
      <c r="K633" s="352" t="s">
        <v>10406</v>
      </c>
      <c r="L633" s="352" t="s">
        <v>10934</v>
      </c>
      <c r="M633" s="352" t="s">
        <v>10406</v>
      </c>
      <c r="N633" s="352" t="str">
        <f t="shared" si="13"/>
        <v>McLaren 720S 720S</v>
      </c>
      <c r="O633" s="480">
        <v>7</v>
      </c>
      <c r="P633" s="480" t="s">
        <v>11007</v>
      </c>
      <c r="Q633" s="352" t="e">
        <v>#N/A</v>
      </c>
      <c r="R633" s="352" t="e">
        <v>#N/A</v>
      </c>
      <c r="S633" s="480">
        <v>23</v>
      </c>
      <c r="T633" s="352">
        <v>0</v>
      </c>
      <c r="U633" s="479">
        <v>23</v>
      </c>
    </row>
    <row r="634" spans="1:21">
      <c r="A634" s="462" t="s">
        <v>488</v>
      </c>
      <c r="B634" s="428" t="s">
        <v>10862</v>
      </c>
      <c r="I634" s="352" t="s">
        <v>10404</v>
      </c>
      <c r="M634" s="352" t="s">
        <v>10880</v>
      </c>
      <c r="N634" s="352" t="str">
        <f t="shared" si="13"/>
        <v>McLaren  신차 DB 없음</v>
      </c>
      <c r="O634" s="480">
        <v>7</v>
      </c>
      <c r="P634" s="480" t="s">
        <v>11007</v>
      </c>
      <c r="Q634" s="352" t="e">
        <v>#N/A</v>
      </c>
      <c r="R634" s="352" t="e">
        <v>#N/A</v>
      </c>
      <c r="S634" s="480">
        <v>23</v>
      </c>
      <c r="T634" s="352">
        <v>0</v>
      </c>
      <c r="U634" s="479">
        <v>23</v>
      </c>
    </row>
    <row r="635" spans="1:21">
      <c r="A635" s="461" t="s">
        <v>489</v>
      </c>
      <c r="B635" s="428" t="s">
        <v>10862</v>
      </c>
      <c r="I635" s="352" t="s">
        <v>10404</v>
      </c>
      <c r="M635" s="352" t="s">
        <v>10880</v>
      </c>
      <c r="N635" s="352" t="str">
        <f t="shared" si="13"/>
        <v>McLaren  신차 DB 없음</v>
      </c>
      <c r="O635" s="480">
        <v>7</v>
      </c>
      <c r="P635" s="480" t="s">
        <v>11007</v>
      </c>
      <c r="Q635" s="352" t="e">
        <v>#N/A</v>
      </c>
      <c r="R635" s="352" t="e">
        <v>#N/A</v>
      </c>
      <c r="S635" s="480">
        <v>23</v>
      </c>
      <c r="T635" s="352">
        <v>0</v>
      </c>
      <c r="U635" s="479">
        <v>23</v>
      </c>
    </row>
    <row r="636" spans="1:21">
      <c r="A636" s="464" t="s">
        <v>291</v>
      </c>
      <c r="B636" s="428" t="s">
        <v>10862</v>
      </c>
      <c r="C636" s="352" t="s">
        <v>9230</v>
      </c>
      <c r="D636" s="352">
        <v>1</v>
      </c>
      <c r="E636" s="352" t="s">
        <v>9231</v>
      </c>
      <c r="F636" s="352">
        <v>20160</v>
      </c>
      <c r="G636" s="352" t="s">
        <v>9232</v>
      </c>
      <c r="H636" s="352" t="s">
        <v>10466</v>
      </c>
      <c r="I636" s="352" t="s">
        <v>287</v>
      </c>
      <c r="J636" s="352" t="s">
        <v>10467</v>
      </c>
      <c r="K636" s="352" t="s">
        <v>7488</v>
      </c>
      <c r="L636" s="352" t="s">
        <v>10949</v>
      </c>
      <c r="M636" s="352" t="s">
        <v>7550</v>
      </c>
      <c r="N636" s="352" t="str">
        <f t="shared" si="13"/>
        <v>Porsche Boxster 718 Boxter S</v>
      </c>
      <c r="O636" s="480">
        <v>1</v>
      </c>
      <c r="P636" s="480" t="s">
        <v>11013</v>
      </c>
      <c r="Q636" s="352" t="e">
        <v>#N/A</v>
      </c>
      <c r="R636" s="352" t="e">
        <v>#N/A</v>
      </c>
      <c r="S636" s="480">
        <v>5</v>
      </c>
      <c r="T636" s="352">
        <v>0</v>
      </c>
      <c r="U636" s="479">
        <v>13</v>
      </c>
    </row>
    <row r="637" spans="1:21">
      <c r="A637" s="465" t="s">
        <v>317</v>
      </c>
      <c r="B637" s="428" t="s">
        <v>10862</v>
      </c>
      <c r="C637" s="352" t="s">
        <v>9230</v>
      </c>
      <c r="D637" s="352">
        <v>1</v>
      </c>
      <c r="E637" s="352" t="s">
        <v>9231</v>
      </c>
      <c r="F637" s="352">
        <v>20160</v>
      </c>
      <c r="G637" s="352" t="s">
        <v>9232</v>
      </c>
      <c r="H637" s="352" t="s">
        <v>10466</v>
      </c>
      <c r="I637" s="352" t="s">
        <v>287</v>
      </c>
      <c r="J637" s="352" t="s">
        <v>10490</v>
      </c>
      <c r="K637" s="352" t="s">
        <v>7518</v>
      </c>
      <c r="L637" s="352" t="s">
        <v>10950</v>
      </c>
      <c r="M637" s="352" t="s">
        <v>317</v>
      </c>
      <c r="N637" s="352" t="str">
        <f t="shared" si="13"/>
        <v>Porsche Cayman 718 Cayman</v>
      </c>
      <c r="O637" s="480">
        <v>2</v>
      </c>
      <c r="P637" s="480" t="s">
        <v>11011</v>
      </c>
      <c r="Q637" s="352" t="e">
        <v>#N/A</v>
      </c>
      <c r="R637" s="352" t="e">
        <v>#N/A</v>
      </c>
      <c r="S637" s="480">
        <v>8</v>
      </c>
      <c r="T637" s="352">
        <v>0</v>
      </c>
      <c r="U637" s="479">
        <v>16</v>
      </c>
    </row>
    <row r="638" spans="1:21">
      <c r="A638" s="465" t="s">
        <v>318</v>
      </c>
      <c r="B638" s="428" t="s">
        <v>10862</v>
      </c>
      <c r="C638" s="352" t="s">
        <v>9230</v>
      </c>
      <c r="D638" s="352">
        <v>1</v>
      </c>
      <c r="E638" s="352" t="s">
        <v>9231</v>
      </c>
      <c r="F638" s="352">
        <v>20160</v>
      </c>
      <c r="G638" s="352" t="s">
        <v>9232</v>
      </c>
      <c r="H638" s="352" t="s">
        <v>10466</v>
      </c>
      <c r="I638" s="352" t="s">
        <v>287</v>
      </c>
      <c r="J638" s="352" t="s">
        <v>10490</v>
      </c>
      <c r="K638" s="352" t="s">
        <v>7518</v>
      </c>
      <c r="L638" s="352" t="s">
        <v>10951</v>
      </c>
      <c r="M638" s="352" t="s">
        <v>10952</v>
      </c>
      <c r="N638" s="352" t="str">
        <f t="shared" si="13"/>
        <v>Porsche Cayman 718 S</v>
      </c>
      <c r="O638" s="480">
        <v>2</v>
      </c>
      <c r="P638" s="480" t="s">
        <v>11011</v>
      </c>
      <c r="Q638" s="352" t="e">
        <v>#N/A</v>
      </c>
      <c r="R638" s="352" t="e">
        <v>#N/A</v>
      </c>
      <c r="S638" s="480">
        <v>8</v>
      </c>
      <c r="T638" s="352">
        <v>0</v>
      </c>
      <c r="U638" s="479">
        <v>16</v>
      </c>
    </row>
    <row r="639" spans="1:21">
      <c r="A639" s="461" t="s">
        <v>339</v>
      </c>
      <c r="B639" s="428" t="s">
        <v>10780</v>
      </c>
      <c r="C639" s="352" t="s">
        <v>9230</v>
      </c>
      <c r="D639" s="352">
        <v>1</v>
      </c>
      <c r="E639" s="352" t="s">
        <v>9231</v>
      </c>
      <c r="F639" s="352">
        <v>20160</v>
      </c>
      <c r="G639" s="352" t="s">
        <v>9232</v>
      </c>
      <c r="H639" s="352" t="s">
        <v>10403</v>
      </c>
      <c r="I639" s="352" t="s">
        <v>10404</v>
      </c>
      <c r="J639" s="352" t="s">
        <v>10405</v>
      </c>
      <c r="K639" s="352" t="s">
        <v>10406</v>
      </c>
      <c r="L639" s="352" t="s">
        <v>10407</v>
      </c>
      <c r="M639" s="352" t="s">
        <v>10120</v>
      </c>
      <c r="N639" s="352" t="str">
        <f t="shared" si="13"/>
        <v>McLaren 720S Spider</v>
      </c>
      <c r="O639" s="480">
        <v>7</v>
      </c>
      <c r="P639" s="480" t="s">
        <v>9239</v>
      </c>
      <c r="Q639" s="352">
        <v>0</v>
      </c>
      <c r="R639" s="352" t="s">
        <v>10120</v>
      </c>
      <c r="S639" s="480">
        <v>23</v>
      </c>
      <c r="T639" s="352">
        <v>0</v>
      </c>
      <c r="U639" s="479">
        <v>23</v>
      </c>
    </row>
    <row r="640" spans="1:21" customFormat="1">
      <c r="A640" t="s">
        <v>11014</v>
      </c>
      <c r="B640" s="428" t="s">
        <v>10780</v>
      </c>
      <c r="C640" t="s">
        <v>9230</v>
      </c>
      <c r="D640">
        <v>1</v>
      </c>
      <c r="E640" t="s">
        <v>9231</v>
      </c>
      <c r="F640">
        <v>20156</v>
      </c>
      <c r="G640" t="s">
        <v>9615</v>
      </c>
      <c r="H640" t="s">
        <v>10409</v>
      </c>
      <c r="I640" t="s">
        <v>10410</v>
      </c>
      <c r="J640" t="s">
        <v>10440</v>
      </c>
      <c r="K640" t="s">
        <v>10441</v>
      </c>
      <c r="L640" t="s">
        <v>10442</v>
      </c>
      <c r="M640" t="s">
        <v>2457</v>
      </c>
      <c r="N640" t="str">
        <f t="shared" ref="N640:N660" si="14">I640&amp;" "&amp;K640&amp;" "&amp;M640</f>
        <v>Mini 3DOOR Cooper</v>
      </c>
      <c r="O640" s="480">
        <v>4</v>
      </c>
      <c r="P640" s="480" t="s">
        <v>9259</v>
      </c>
      <c r="Q640">
        <v>0</v>
      </c>
      <c r="R640" t="s">
        <v>2457</v>
      </c>
      <c r="S640" s="480">
        <v>11</v>
      </c>
      <c r="T640">
        <v>0</v>
      </c>
      <c r="U640" s="479">
        <v>19</v>
      </c>
    </row>
    <row r="641" spans="1:21" customFormat="1">
      <c r="A641" t="s">
        <v>11015</v>
      </c>
      <c r="B641" s="428" t="s">
        <v>10780</v>
      </c>
      <c r="C641" t="s">
        <v>9230</v>
      </c>
      <c r="D641">
        <v>1</v>
      </c>
      <c r="E641" t="s">
        <v>9231</v>
      </c>
      <c r="F641">
        <v>20156</v>
      </c>
      <c r="G641" t="s">
        <v>9615</v>
      </c>
      <c r="H641" t="s">
        <v>10409</v>
      </c>
      <c r="I641" t="s">
        <v>10410</v>
      </c>
      <c r="J641" t="s">
        <v>10446</v>
      </c>
      <c r="K641" t="s">
        <v>10447</v>
      </c>
      <c r="L641" t="s">
        <v>10448</v>
      </c>
      <c r="M641" t="s">
        <v>2457</v>
      </c>
      <c r="N641" t="str">
        <f t="shared" si="14"/>
        <v>Mini 5DOOR Cooper</v>
      </c>
      <c r="O641" s="480">
        <v>4</v>
      </c>
      <c r="P641" s="480" t="s">
        <v>9259</v>
      </c>
      <c r="Q641">
        <v>0</v>
      </c>
      <c r="R641" t="s">
        <v>2457</v>
      </c>
      <c r="S641" s="480">
        <v>11</v>
      </c>
      <c r="T641">
        <v>0</v>
      </c>
      <c r="U641" s="479">
        <v>19</v>
      </c>
    </row>
    <row r="642" spans="1:21">
      <c r="A642" s="463" t="s">
        <v>564</v>
      </c>
      <c r="B642" s="428" t="s">
        <v>10780</v>
      </c>
      <c r="C642" s="352" t="s">
        <v>9230</v>
      </c>
      <c r="D642" s="352">
        <v>1</v>
      </c>
      <c r="E642" s="352" t="s">
        <v>9231</v>
      </c>
      <c r="F642" s="352">
        <v>20158</v>
      </c>
      <c r="G642" s="352" t="s">
        <v>9255</v>
      </c>
      <c r="H642" s="352" t="s">
        <v>10409</v>
      </c>
      <c r="I642" s="352" t="s">
        <v>10410</v>
      </c>
      <c r="J642" s="352" t="s">
        <v>10411</v>
      </c>
      <c r="K642" s="352" t="s">
        <v>10412</v>
      </c>
      <c r="L642" s="352" t="s">
        <v>10417</v>
      </c>
      <c r="M642" s="352" t="s">
        <v>10418</v>
      </c>
      <c r="N642" s="352" t="str">
        <f t="shared" si="14"/>
        <v>Mini Clubman JCW Clubman All 4 T51</v>
      </c>
      <c r="O642" s="480">
        <v>5</v>
      </c>
      <c r="P642" s="480" t="s">
        <v>9254</v>
      </c>
      <c r="Q642" s="352">
        <v>0</v>
      </c>
      <c r="R642" s="352" t="s">
        <v>10418</v>
      </c>
      <c r="S642" s="480">
        <v>11</v>
      </c>
      <c r="T642" s="352">
        <v>0</v>
      </c>
      <c r="U642" s="479">
        <v>19</v>
      </c>
    </row>
    <row r="643" spans="1:21">
      <c r="A643" s="463" t="s">
        <v>565</v>
      </c>
      <c r="B643" s="428" t="s">
        <v>10862</v>
      </c>
      <c r="C643" s="352" t="s">
        <v>9230</v>
      </c>
      <c r="D643" s="352">
        <v>1</v>
      </c>
      <c r="E643" s="352" t="s">
        <v>9231</v>
      </c>
      <c r="F643" s="352">
        <v>20364</v>
      </c>
      <c r="G643" s="352" t="s">
        <v>10408</v>
      </c>
      <c r="H643" s="352" t="s">
        <v>10409</v>
      </c>
      <c r="I643" s="352" t="s">
        <v>10410</v>
      </c>
      <c r="J643" s="352" t="s">
        <v>10411</v>
      </c>
      <c r="K643" s="352" t="s">
        <v>10412</v>
      </c>
      <c r="L643" s="352" t="s">
        <v>10413</v>
      </c>
      <c r="M643" s="352" t="s">
        <v>10414</v>
      </c>
      <c r="N643" s="352" t="str">
        <f t="shared" si="14"/>
        <v>Mini Clubman Cooper Clubman (A/T)</v>
      </c>
      <c r="O643" s="480">
        <v>5</v>
      </c>
      <c r="P643" s="480" t="s">
        <v>9254</v>
      </c>
      <c r="Q643" s="352">
        <v>0</v>
      </c>
      <c r="R643" s="352" t="s">
        <v>10414</v>
      </c>
      <c r="S643" s="480">
        <v>11</v>
      </c>
      <c r="T643" s="352">
        <v>0</v>
      </c>
      <c r="U643" s="479">
        <v>19</v>
      </c>
    </row>
    <row r="644" spans="1:21" customFormat="1">
      <c r="B644" s="428" t="s">
        <v>10780</v>
      </c>
      <c r="C644" t="s">
        <v>9230</v>
      </c>
      <c r="D644">
        <v>1</v>
      </c>
      <c r="E644" t="s">
        <v>9231</v>
      </c>
      <c r="F644">
        <v>20364</v>
      </c>
      <c r="G644" t="s">
        <v>10408</v>
      </c>
      <c r="H644" t="s">
        <v>10409</v>
      </c>
      <c r="I644" t="s">
        <v>10410</v>
      </c>
      <c r="J644" t="s">
        <v>10411</v>
      </c>
      <c r="K644" t="s">
        <v>10412</v>
      </c>
      <c r="L644" t="s">
        <v>10413</v>
      </c>
      <c r="M644" t="s">
        <v>10414</v>
      </c>
      <c r="N644" t="str">
        <f t="shared" si="14"/>
        <v>Mini Clubman Cooper Clubman (A/T)</v>
      </c>
      <c r="O644" s="480">
        <v>5</v>
      </c>
      <c r="P644" s="480" t="s">
        <v>9254</v>
      </c>
      <c r="Q644">
        <v>0</v>
      </c>
      <c r="R644" t="s">
        <v>10414</v>
      </c>
      <c r="S644" s="480">
        <v>11</v>
      </c>
      <c r="T644">
        <v>0</v>
      </c>
      <c r="U644" s="479">
        <v>19</v>
      </c>
    </row>
    <row r="645" spans="1:21" customFormat="1">
      <c r="B645" s="428" t="s">
        <v>10780</v>
      </c>
      <c r="C645" t="s">
        <v>9230</v>
      </c>
      <c r="D645">
        <v>1</v>
      </c>
      <c r="E645" t="s">
        <v>9231</v>
      </c>
      <c r="F645">
        <v>20158</v>
      </c>
      <c r="G645" t="s">
        <v>9255</v>
      </c>
      <c r="H645" t="s">
        <v>10409</v>
      </c>
      <c r="I645" t="s">
        <v>10410</v>
      </c>
      <c r="J645" t="s">
        <v>10411</v>
      </c>
      <c r="K645" t="s">
        <v>10412</v>
      </c>
      <c r="L645" t="s">
        <v>10415</v>
      </c>
      <c r="M645" t="s">
        <v>10416</v>
      </c>
      <c r="N645" t="str">
        <f t="shared" si="14"/>
        <v>Mini Clubman Cooper Clubman S (A/T)</v>
      </c>
      <c r="O645" s="480">
        <v>5</v>
      </c>
      <c r="P645" s="480" t="s">
        <v>9254</v>
      </c>
      <c r="Q645">
        <v>0</v>
      </c>
      <c r="R645" t="s">
        <v>10416</v>
      </c>
      <c r="S645" s="480">
        <v>11</v>
      </c>
      <c r="T645">
        <v>0</v>
      </c>
      <c r="U645" s="479">
        <v>19</v>
      </c>
    </row>
    <row r="646" spans="1:21" customFormat="1">
      <c r="A646" t="s">
        <v>11021</v>
      </c>
      <c r="B646" s="428" t="s">
        <v>10780</v>
      </c>
      <c r="C646" t="s">
        <v>9230</v>
      </c>
      <c r="D646">
        <v>1</v>
      </c>
      <c r="E646" t="s">
        <v>9231</v>
      </c>
      <c r="F646">
        <v>20156</v>
      </c>
      <c r="G646" t="s">
        <v>9615</v>
      </c>
      <c r="H646" t="s">
        <v>10409</v>
      </c>
      <c r="I646" t="s">
        <v>10410</v>
      </c>
      <c r="J646" t="s">
        <v>10446</v>
      </c>
      <c r="K646" t="s">
        <v>10447</v>
      </c>
      <c r="L646" t="s">
        <v>10450</v>
      </c>
      <c r="M646" t="s">
        <v>10451</v>
      </c>
      <c r="N646" t="str">
        <f t="shared" si="14"/>
        <v>Mini 5DOOR Cooper D</v>
      </c>
      <c r="O646" s="480">
        <v>4</v>
      </c>
      <c r="P646" s="480" t="s">
        <v>9259</v>
      </c>
      <c r="Q646">
        <v>0</v>
      </c>
      <c r="R646" t="s">
        <v>10451</v>
      </c>
      <c r="S646" s="480">
        <v>11</v>
      </c>
      <c r="T646">
        <v>0</v>
      </c>
      <c r="U646" s="479">
        <v>19</v>
      </c>
    </row>
    <row r="647" spans="1:21">
      <c r="A647" s="463" t="s">
        <v>568</v>
      </c>
      <c r="B647" s="428" t="s">
        <v>10780</v>
      </c>
      <c r="C647" s="352" t="s">
        <v>9230</v>
      </c>
      <c r="D647" s="352">
        <v>1</v>
      </c>
      <c r="E647" s="352" t="s">
        <v>9231</v>
      </c>
      <c r="F647" s="352">
        <v>20156</v>
      </c>
      <c r="G647" s="352" t="s">
        <v>9615</v>
      </c>
      <c r="H647" s="352" t="s">
        <v>10409</v>
      </c>
      <c r="I647" s="352" t="s">
        <v>10410</v>
      </c>
      <c r="J647" s="352" t="s">
        <v>10424</v>
      </c>
      <c r="K647" s="352" t="s">
        <v>10425</v>
      </c>
      <c r="L647" s="352" t="s">
        <v>10426</v>
      </c>
      <c r="M647" s="352" t="s">
        <v>10422</v>
      </c>
      <c r="N647" s="352" t="str">
        <f t="shared" si="14"/>
        <v>Mini Countryman JCW</v>
      </c>
      <c r="O647" s="480">
        <v>4</v>
      </c>
      <c r="P647" s="480" t="s">
        <v>9259</v>
      </c>
      <c r="Q647" s="352">
        <v>0</v>
      </c>
      <c r="R647" s="352" t="s">
        <v>10422</v>
      </c>
      <c r="S647" s="480">
        <v>8</v>
      </c>
      <c r="T647" s="352">
        <v>0</v>
      </c>
      <c r="U647" s="479">
        <v>16</v>
      </c>
    </row>
    <row r="648" spans="1:21">
      <c r="A648" s="463" t="s">
        <v>567</v>
      </c>
      <c r="B648" s="428" t="s">
        <v>10780</v>
      </c>
      <c r="C648" s="352" t="s">
        <v>9230</v>
      </c>
      <c r="D648" s="352">
        <v>1</v>
      </c>
      <c r="E648" s="352" t="s">
        <v>9231</v>
      </c>
      <c r="F648" s="352">
        <v>20158</v>
      </c>
      <c r="G648" s="352" t="s">
        <v>9255</v>
      </c>
      <c r="H648" s="352" t="s">
        <v>10409</v>
      </c>
      <c r="I648" s="352" t="s">
        <v>10410</v>
      </c>
      <c r="J648" s="352" t="s">
        <v>10424</v>
      </c>
      <c r="K648" s="352" t="s">
        <v>10425</v>
      </c>
      <c r="L648" s="352" t="s">
        <v>10427</v>
      </c>
      <c r="M648" s="352" t="s">
        <v>10428</v>
      </c>
      <c r="N648" s="352" t="str">
        <f t="shared" si="14"/>
        <v>Mini Countryman Cooper S ALL 4</v>
      </c>
      <c r="O648" s="480">
        <v>4</v>
      </c>
      <c r="P648" s="480" t="s">
        <v>9259</v>
      </c>
      <c r="Q648" s="352">
        <v>0</v>
      </c>
      <c r="R648" s="352" t="s">
        <v>10428</v>
      </c>
      <c r="S648" s="480">
        <v>8</v>
      </c>
      <c r="T648" s="352">
        <v>0</v>
      </c>
      <c r="U648" s="479">
        <v>16</v>
      </c>
    </row>
    <row r="649" spans="1:21">
      <c r="A649" s="463" t="s">
        <v>566</v>
      </c>
      <c r="B649" s="428" t="s">
        <v>10780</v>
      </c>
      <c r="C649" s="352" t="s">
        <v>9230</v>
      </c>
      <c r="D649" s="352">
        <v>1</v>
      </c>
      <c r="E649" s="352" t="s">
        <v>9231</v>
      </c>
      <c r="F649" s="352">
        <v>20156</v>
      </c>
      <c r="G649" s="352" t="s">
        <v>9615</v>
      </c>
      <c r="H649" s="352" t="s">
        <v>10409</v>
      </c>
      <c r="I649" s="352" t="s">
        <v>10410</v>
      </c>
      <c r="J649" s="352" t="s">
        <v>10424</v>
      </c>
      <c r="K649" s="352" t="s">
        <v>10425</v>
      </c>
      <c r="L649" s="352" t="s">
        <v>10429</v>
      </c>
      <c r="M649" s="352" t="s">
        <v>10430</v>
      </c>
      <c r="N649" s="352" t="str">
        <f t="shared" si="14"/>
        <v>Mini Countryman Cooper Classic</v>
      </c>
      <c r="O649" s="480">
        <v>4</v>
      </c>
      <c r="P649" s="480" t="s">
        <v>9259</v>
      </c>
      <c r="Q649" s="352">
        <v>0</v>
      </c>
      <c r="R649" s="352" t="s">
        <v>10430</v>
      </c>
      <c r="S649" s="480">
        <v>8</v>
      </c>
      <c r="T649" s="352">
        <v>0</v>
      </c>
      <c r="U649" s="479">
        <v>16</v>
      </c>
    </row>
    <row r="650" spans="1:21" customFormat="1">
      <c r="A650" t="s">
        <v>11020</v>
      </c>
      <c r="B650" s="428" t="s">
        <v>10780</v>
      </c>
      <c r="C650" t="s">
        <v>9230</v>
      </c>
      <c r="D650">
        <v>1</v>
      </c>
      <c r="E650" t="s">
        <v>9231</v>
      </c>
      <c r="F650">
        <v>20156</v>
      </c>
      <c r="G650" t="s">
        <v>9615</v>
      </c>
      <c r="H650" t="s">
        <v>10409</v>
      </c>
      <c r="I650" t="s">
        <v>10410</v>
      </c>
      <c r="J650" t="s">
        <v>10419</v>
      </c>
      <c r="K650" t="s">
        <v>3510</v>
      </c>
      <c r="L650" t="s">
        <v>10420</v>
      </c>
      <c r="M650" t="s">
        <v>2531</v>
      </c>
      <c r="N650" t="str">
        <f t="shared" si="14"/>
        <v>Mini Coupe Cooper S</v>
      </c>
      <c r="O650" s="480">
        <v>4</v>
      </c>
      <c r="P650" s="480" t="s">
        <v>9259</v>
      </c>
      <c r="Q650">
        <v>0</v>
      </c>
      <c r="R650" t="s">
        <v>2531</v>
      </c>
      <c r="S650" s="480">
        <v>11</v>
      </c>
      <c r="T650">
        <v>0</v>
      </c>
      <c r="U650" s="479">
        <v>19</v>
      </c>
    </row>
    <row r="651" spans="1:21" customFormat="1">
      <c r="B651" s="428" t="s">
        <v>10780</v>
      </c>
      <c r="C651" t="s">
        <v>9230</v>
      </c>
      <c r="D651">
        <v>1</v>
      </c>
      <c r="E651" t="s">
        <v>9231</v>
      </c>
      <c r="F651">
        <v>20156</v>
      </c>
      <c r="G651" t="s">
        <v>9615</v>
      </c>
      <c r="H651" t="s">
        <v>10409</v>
      </c>
      <c r="I651" t="s">
        <v>10410</v>
      </c>
      <c r="J651" t="s">
        <v>10431</v>
      </c>
      <c r="K651" t="s">
        <v>10432</v>
      </c>
      <c r="L651" t="s">
        <v>10433</v>
      </c>
      <c r="M651" t="s">
        <v>2531</v>
      </c>
      <c r="N651" t="str">
        <f t="shared" si="14"/>
        <v>Mini Convertible Cooper S</v>
      </c>
      <c r="O651" s="480">
        <v>5</v>
      </c>
      <c r="P651" s="480" t="s">
        <v>9254</v>
      </c>
      <c r="Q651">
        <v>0</v>
      </c>
      <c r="R651" t="s">
        <v>2531</v>
      </c>
      <c r="S651" s="480">
        <v>11</v>
      </c>
      <c r="T651">
        <v>0</v>
      </c>
      <c r="U651" s="479">
        <v>19</v>
      </c>
    </row>
    <row r="652" spans="1:21">
      <c r="A652" s="463" t="s">
        <v>285</v>
      </c>
      <c r="B652" s="428" t="s">
        <v>10780</v>
      </c>
      <c r="C652" s="352" t="s">
        <v>9230</v>
      </c>
      <c r="D652" s="352">
        <v>1</v>
      </c>
      <c r="E652" s="352" t="s">
        <v>9231</v>
      </c>
      <c r="F652" s="352">
        <v>20156</v>
      </c>
      <c r="G652" s="352" t="s">
        <v>9615</v>
      </c>
      <c r="H652" s="352" t="s">
        <v>10409</v>
      </c>
      <c r="I652" s="352" t="s">
        <v>10410</v>
      </c>
      <c r="J652" s="352" t="s">
        <v>10431</v>
      </c>
      <c r="K652" s="352" t="s">
        <v>10432</v>
      </c>
      <c r="L652" s="352" t="s">
        <v>10435</v>
      </c>
      <c r="M652" s="352" t="s">
        <v>10436</v>
      </c>
      <c r="N652" s="352" t="str">
        <f t="shared" si="14"/>
        <v>Mini Convertible Cooper JCW</v>
      </c>
      <c r="O652" s="480">
        <v>5</v>
      </c>
      <c r="P652" s="480" t="s">
        <v>9254</v>
      </c>
      <c r="Q652" s="352">
        <v>0</v>
      </c>
      <c r="R652" s="352" t="s">
        <v>10436</v>
      </c>
      <c r="S652" s="480">
        <v>11</v>
      </c>
      <c r="T652" s="352">
        <v>0</v>
      </c>
      <c r="U652" s="479">
        <v>19</v>
      </c>
    </row>
    <row r="653" spans="1:21">
      <c r="A653" s="463" t="s">
        <v>9165</v>
      </c>
      <c r="B653" s="428" t="s">
        <v>10780</v>
      </c>
      <c r="C653" s="352" t="s">
        <v>9230</v>
      </c>
      <c r="D653" s="352">
        <v>1</v>
      </c>
      <c r="E653" s="352" t="s">
        <v>9231</v>
      </c>
      <c r="F653" s="352">
        <v>20158</v>
      </c>
      <c r="G653" s="352" t="s">
        <v>9255</v>
      </c>
      <c r="H653" s="352" t="s">
        <v>10409</v>
      </c>
      <c r="I653" s="352" t="s">
        <v>10410</v>
      </c>
      <c r="J653" s="352" t="s">
        <v>10437</v>
      </c>
      <c r="K653" s="352" t="s">
        <v>10438</v>
      </c>
      <c r="L653" s="352" t="s">
        <v>10439</v>
      </c>
      <c r="M653" s="352" t="s">
        <v>10438</v>
      </c>
      <c r="N653" s="352" t="str">
        <f t="shared" si="14"/>
        <v>Mini Electric Electric</v>
      </c>
      <c r="O653" s="480">
        <v>4</v>
      </c>
      <c r="P653" s="480" t="s">
        <v>9259</v>
      </c>
      <c r="Q653" s="352">
        <v>0</v>
      </c>
      <c r="R653" s="352" t="s">
        <v>10438</v>
      </c>
      <c r="S653" s="480">
        <v>23</v>
      </c>
      <c r="T653" s="352">
        <v>0</v>
      </c>
      <c r="U653" s="479">
        <v>23</v>
      </c>
    </row>
    <row r="654" spans="1:21">
      <c r="A654" s="463" t="s">
        <v>9166</v>
      </c>
      <c r="B654" s="428" t="s">
        <v>10862</v>
      </c>
      <c r="C654" s="352" t="s">
        <v>9230</v>
      </c>
      <c r="D654" s="352">
        <v>1</v>
      </c>
      <c r="E654" s="352" t="s">
        <v>9231</v>
      </c>
      <c r="F654" s="352">
        <v>20158</v>
      </c>
      <c r="G654" s="352" t="s">
        <v>9255</v>
      </c>
      <c r="H654" s="352" t="s">
        <v>10409</v>
      </c>
      <c r="I654" s="352" t="s">
        <v>10410</v>
      </c>
      <c r="J654" s="352" t="s">
        <v>10437</v>
      </c>
      <c r="K654" s="352" t="s">
        <v>10438</v>
      </c>
      <c r="L654" s="352" t="s">
        <v>10439</v>
      </c>
      <c r="M654" s="352" t="s">
        <v>10438</v>
      </c>
      <c r="N654" s="352" t="str">
        <f t="shared" si="14"/>
        <v>Mini Electric Electric</v>
      </c>
      <c r="O654" s="480">
        <v>4</v>
      </c>
      <c r="P654" s="480" t="s">
        <v>9259</v>
      </c>
      <c r="Q654" s="352">
        <v>0</v>
      </c>
      <c r="R654" s="352" t="s">
        <v>10438</v>
      </c>
      <c r="S654" s="480">
        <v>23</v>
      </c>
      <c r="T654" s="352">
        <v>0</v>
      </c>
      <c r="U654" s="479">
        <v>23</v>
      </c>
    </row>
    <row r="655" spans="1:21" customFormat="1">
      <c r="B655" s="428" t="s">
        <v>10780</v>
      </c>
      <c r="C655" t="s">
        <v>9230</v>
      </c>
      <c r="D655">
        <v>1</v>
      </c>
      <c r="E655" t="s">
        <v>9231</v>
      </c>
      <c r="F655">
        <v>20156</v>
      </c>
      <c r="G655" t="s">
        <v>9615</v>
      </c>
      <c r="H655" t="s">
        <v>10409</v>
      </c>
      <c r="I655" t="s">
        <v>10410</v>
      </c>
      <c r="J655" t="s">
        <v>10431</v>
      </c>
      <c r="K655" t="s">
        <v>10432</v>
      </c>
      <c r="L655" t="s">
        <v>10434</v>
      </c>
      <c r="M655" t="s">
        <v>2531</v>
      </c>
      <c r="N655" t="str">
        <f t="shared" si="14"/>
        <v>Mini Convertible Cooper S</v>
      </c>
      <c r="O655" s="480">
        <v>5</v>
      </c>
      <c r="P655" s="480" t="s">
        <v>9254</v>
      </c>
      <c r="Q655">
        <v>0</v>
      </c>
      <c r="R655" t="s">
        <v>2531</v>
      </c>
      <c r="S655" s="480">
        <v>11</v>
      </c>
      <c r="T655">
        <v>0</v>
      </c>
      <c r="U655" s="479">
        <v>19</v>
      </c>
    </row>
    <row r="656" spans="1:21" customFormat="1">
      <c r="A656" t="s">
        <v>11017</v>
      </c>
      <c r="B656" s="428" t="s">
        <v>10780</v>
      </c>
      <c r="C656" t="s">
        <v>9230</v>
      </c>
      <c r="D656">
        <v>1</v>
      </c>
      <c r="E656" t="s">
        <v>9231</v>
      </c>
      <c r="F656">
        <v>20156</v>
      </c>
      <c r="G656" t="s">
        <v>9615</v>
      </c>
      <c r="H656" t="s">
        <v>10409</v>
      </c>
      <c r="I656" t="s">
        <v>10410</v>
      </c>
      <c r="J656" t="s">
        <v>10440</v>
      </c>
      <c r="K656" t="s">
        <v>10441</v>
      </c>
      <c r="L656" t="s">
        <v>10443</v>
      </c>
      <c r="M656" t="s">
        <v>2531</v>
      </c>
      <c r="N656" t="str">
        <f t="shared" si="14"/>
        <v>Mini 3DOOR Cooper S</v>
      </c>
      <c r="O656" s="480">
        <v>4</v>
      </c>
      <c r="P656" s="480" t="s">
        <v>9259</v>
      </c>
      <c r="Q656">
        <v>0</v>
      </c>
      <c r="R656" t="s">
        <v>2531</v>
      </c>
      <c r="S656" s="480">
        <v>11</v>
      </c>
      <c r="T656">
        <v>0</v>
      </c>
      <c r="U656" s="479">
        <v>19</v>
      </c>
    </row>
    <row r="657" spans="1:21" customFormat="1">
      <c r="A657" t="s">
        <v>11016</v>
      </c>
      <c r="B657" s="428" t="s">
        <v>10780</v>
      </c>
      <c r="C657" t="s">
        <v>9230</v>
      </c>
      <c r="D657">
        <v>1</v>
      </c>
      <c r="E657" t="s">
        <v>9231</v>
      </c>
      <c r="F657">
        <v>20156</v>
      </c>
      <c r="G657" t="s">
        <v>9615</v>
      </c>
      <c r="H657" t="s">
        <v>10409</v>
      </c>
      <c r="I657" t="s">
        <v>10410</v>
      </c>
      <c r="J657" t="s">
        <v>10446</v>
      </c>
      <c r="K657" t="s">
        <v>10447</v>
      </c>
      <c r="L657" t="s">
        <v>10449</v>
      </c>
      <c r="M657" t="s">
        <v>2531</v>
      </c>
      <c r="N657" t="str">
        <f t="shared" si="14"/>
        <v>Mini 5DOOR Cooper S</v>
      </c>
      <c r="O657" s="480">
        <v>4</v>
      </c>
      <c r="P657" s="480" t="s">
        <v>9259</v>
      </c>
      <c r="Q657">
        <v>0</v>
      </c>
      <c r="R657" t="s">
        <v>2531</v>
      </c>
      <c r="S657" s="480">
        <v>11</v>
      </c>
      <c r="T657">
        <v>0</v>
      </c>
      <c r="U657" s="479">
        <v>19</v>
      </c>
    </row>
    <row r="658" spans="1:21" customFormat="1">
      <c r="A658" t="s">
        <v>11018</v>
      </c>
      <c r="B658" s="428" t="s">
        <v>10780</v>
      </c>
      <c r="C658" t="s">
        <v>9230</v>
      </c>
      <c r="D658">
        <v>1</v>
      </c>
      <c r="E658" t="s">
        <v>9231</v>
      </c>
      <c r="F658">
        <v>20156</v>
      </c>
      <c r="G658" t="s">
        <v>9615</v>
      </c>
      <c r="H658" t="s">
        <v>10409</v>
      </c>
      <c r="I658" t="s">
        <v>10410</v>
      </c>
      <c r="J658" t="s">
        <v>10419</v>
      </c>
      <c r="K658" t="s">
        <v>3510</v>
      </c>
      <c r="L658" t="s">
        <v>10421</v>
      </c>
      <c r="M658" t="s">
        <v>10422</v>
      </c>
      <c r="N658" t="str">
        <f t="shared" si="14"/>
        <v>Mini Coupe JCW</v>
      </c>
      <c r="O658" s="480">
        <v>4</v>
      </c>
      <c r="P658" s="480" t="s">
        <v>9259</v>
      </c>
      <c r="Q658">
        <v>0</v>
      </c>
      <c r="R658" t="s">
        <v>10422</v>
      </c>
      <c r="S658" s="480">
        <v>11</v>
      </c>
      <c r="T658">
        <v>0</v>
      </c>
      <c r="U658" s="479">
        <v>19</v>
      </c>
    </row>
    <row r="659" spans="1:21" customFormat="1">
      <c r="A659" t="s">
        <v>11019</v>
      </c>
      <c r="B659" s="428" t="s">
        <v>10780</v>
      </c>
      <c r="C659" t="s">
        <v>9230</v>
      </c>
      <c r="D659">
        <v>1</v>
      </c>
      <c r="E659" t="s">
        <v>9231</v>
      </c>
      <c r="F659">
        <v>20158</v>
      </c>
      <c r="G659" t="s">
        <v>9255</v>
      </c>
      <c r="H659" t="s">
        <v>10409</v>
      </c>
      <c r="I659" t="s">
        <v>10410</v>
      </c>
      <c r="J659" t="s">
        <v>10419</v>
      </c>
      <c r="K659" t="s">
        <v>3510</v>
      </c>
      <c r="L659" t="s">
        <v>10423</v>
      </c>
      <c r="M659" t="s">
        <v>10422</v>
      </c>
      <c r="N659" t="str">
        <f t="shared" si="14"/>
        <v>Mini Coupe JCW</v>
      </c>
      <c r="O659" s="480">
        <v>4</v>
      </c>
      <c r="P659" s="480" t="s">
        <v>9259</v>
      </c>
      <c r="Q659">
        <v>0</v>
      </c>
      <c r="R659" t="s">
        <v>10422</v>
      </c>
      <c r="S659" s="480">
        <v>11</v>
      </c>
      <c r="T659">
        <v>0</v>
      </c>
      <c r="U659" s="479">
        <v>19</v>
      </c>
    </row>
    <row r="660" spans="1:21" customFormat="1">
      <c r="A660" t="s">
        <v>11018</v>
      </c>
      <c r="B660" s="428" t="s">
        <v>10780</v>
      </c>
      <c r="C660" t="s">
        <v>9230</v>
      </c>
      <c r="D660">
        <v>1</v>
      </c>
      <c r="E660" t="s">
        <v>9231</v>
      </c>
      <c r="F660">
        <v>20156</v>
      </c>
      <c r="G660" t="s">
        <v>9615</v>
      </c>
      <c r="H660" t="s">
        <v>10409</v>
      </c>
      <c r="I660" t="s">
        <v>10410</v>
      </c>
      <c r="J660" t="s">
        <v>10440</v>
      </c>
      <c r="K660" t="s">
        <v>10441</v>
      </c>
      <c r="L660" t="s">
        <v>10444</v>
      </c>
      <c r="M660" t="s">
        <v>10445</v>
      </c>
      <c r="N660" t="str">
        <f t="shared" si="14"/>
        <v>Mini 3DOOR JCW 2.0 가솔린</v>
      </c>
      <c r="O660" s="480">
        <v>4</v>
      </c>
      <c r="P660" s="480" t="s">
        <v>9259</v>
      </c>
      <c r="Q660">
        <v>0</v>
      </c>
      <c r="R660" t="s">
        <v>10445</v>
      </c>
      <c r="S660" s="480">
        <v>11</v>
      </c>
      <c r="T660">
        <v>0</v>
      </c>
      <c r="U660" s="479">
        <v>19</v>
      </c>
    </row>
    <row r="661" spans="1:21" s="486" customFormat="1">
      <c r="A661" s="484" t="s">
        <v>535</v>
      </c>
      <c r="B661" s="485" t="s">
        <v>10862</v>
      </c>
      <c r="C661" s="486" t="s">
        <v>9230</v>
      </c>
      <c r="D661" s="486">
        <v>1</v>
      </c>
      <c r="E661" s="486" t="s">
        <v>9231</v>
      </c>
      <c r="F661" s="486">
        <v>20261</v>
      </c>
      <c r="G661" s="486" t="s">
        <v>9325</v>
      </c>
      <c r="H661" s="486" t="s">
        <v>10452</v>
      </c>
      <c r="I661" s="486" t="s">
        <v>142</v>
      </c>
      <c r="J661" s="486" t="s">
        <v>10453</v>
      </c>
      <c r="K661" s="486">
        <v>2008</v>
      </c>
      <c r="L661" s="486" t="s">
        <v>10944</v>
      </c>
      <c r="M661" s="486" t="s">
        <v>10938</v>
      </c>
      <c r="N661" s="486" t="str">
        <f t="shared" ref="N661:N712" si="15">I661&amp;" "&amp;K661&amp;" "&amp;M661</f>
        <v>Peugeot 2008 Allure</v>
      </c>
      <c r="O661" s="487">
        <v>6</v>
      </c>
      <c r="P661" s="487" t="s">
        <v>9312</v>
      </c>
      <c r="Q661" s="486" t="e">
        <v>#N/A</v>
      </c>
      <c r="R661" s="486" t="e">
        <v>#N/A</v>
      </c>
      <c r="S661" s="487">
        <v>12</v>
      </c>
      <c r="T661" s="486">
        <v>0</v>
      </c>
      <c r="U661" s="487">
        <v>20</v>
      </c>
    </row>
    <row r="662" spans="1:21" s="486" customFormat="1">
      <c r="A662" s="484" t="s">
        <v>9188</v>
      </c>
      <c r="B662" s="485" t="s">
        <v>10780</v>
      </c>
      <c r="C662" s="486" t="s">
        <v>9230</v>
      </c>
      <c r="D662" s="486">
        <v>1</v>
      </c>
      <c r="E662" s="486" t="s">
        <v>9231</v>
      </c>
      <c r="F662" s="486">
        <v>20261</v>
      </c>
      <c r="G662" s="486" t="s">
        <v>9325</v>
      </c>
      <c r="H662" s="486" t="s">
        <v>10452</v>
      </c>
      <c r="I662" s="486" t="s">
        <v>142</v>
      </c>
      <c r="J662" s="486" t="s">
        <v>10453</v>
      </c>
      <c r="K662" s="486">
        <v>2008</v>
      </c>
      <c r="L662" s="486" t="s">
        <v>10454</v>
      </c>
      <c r="M662" s="486" t="s">
        <v>10455</v>
      </c>
      <c r="N662" s="486" t="str">
        <f t="shared" si="15"/>
        <v>Peugeot 2008 1.5 GT</v>
      </c>
      <c r="O662" s="487">
        <v>6</v>
      </c>
      <c r="P662" s="487" t="s">
        <v>9312</v>
      </c>
      <c r="Q662" s="486">
        <v>0</v>
      </c>
      <c r="R662" s="486" t="s">
        <v>10455</v>
      </c>
      <c r="S662" s="487">
        <v>12</v>
      </c>
      <c r="T662" s="486">
        <v>0</v>
      </c>
      <c r="U662" s="487">
        <v>20</v>
      </c>
    </row>
    <row r="663" spans="1:21" s="486" customFormat="1">
      <c r="A663" s="484" t="s">
        <v>9181</v>
      </c>
      <c r="B663" s="485" t="s">
        <v>10862</v>
      </c>
      <c r="C663" s="486" t="s">
        <v>9230</v>
      </c>
      <c r="D663" s="486">
        <v>1</v>
      </c>
      <c r="E663" s="486" t="s">
        <v>9231</v>
      </c>
      <c r="F663" s="486">
        <v>20261</v>
      </c>
      <c r="G663" s="486" t="s">
        <v>9325</v>
      </c>
      <c r="H663" s="486" t="s">
        <v>10452</v>
      </c>
      <c r="I663" s="486" t="s">
        <v>142</v>
      </c>
      <c r="J663" s="486" t="s">
        <v>10458</v>
      </c>
      <c r="K663" s="486">
        <v>3008</v>
      </c>
      <c r="L663" s="486" t="s">
        <v>10459</v>
      </c>
      <c r="M663" s="486" t="s">
        <v>10460</v>
      </c>
      <c r="N663" s="486" t="str">
        <f t="shared" si="15"/>
        <v>Peugeot 3008 1.2 GT</v>
      </c>
      <c r="O663" s="487">
        <v>6</v>
      </c>
      <c r="P663" s="487" t="s">
        <v>9312</v>
      </c>
      <c r="Q663" s="486">
        <v>0</v>
      </c>
      <c r="R663" s="486" t="s">
        <v>10460</v>
      </c>
      <c r="S663" s="487">
        <v>12</v>
      </c>
      <c r="T663" s="486">
        <v>0</v>
      </c>
      <c r="U663" s="487">
        <v>20</v>
      </c>
    </row>
    <row r="664" spans="1:21" s="486" customFormat="1">
      <c r="A664" s="488" t="s">
        <v>9182</v>
      </c>
      <c r="B664" s="485" t="s">
        <v>10780</v>
      </c>
      <c r="C664" s="486" t="s">
        <v>9230</v>
      </c>
      <c r="D664" s="486">
        <v>1</v>
      </c>
      <c r="E664" s="486" t="s">
        <v>9231</v>
      </c>
      <c r="F664" s="486">
        <v>20261</v>
      </c>
      <c r="G664" s="486" t="s">
        <v>9325</v>
      </c>
      <c r="H664" s="486" t="s">
        <v>10452</v>
      </c>
      <c r="I664" s="486" t="s">
        <v>142</v>
      </c>
      <c r="J664" s="486" t="s">
        <v>10458</v>
      </c>
      <c r="K664" s="486">
        <v>3008</v>
      </c>
      <c r="L664" s="486" t="s">
        <v>10459</v>
      </c>
      <c r="M664" s="486" t="s">
        <v>10460</v>
      </c>
      <c r="N664" s="486" t="str">
        <f t="shared" si="15"/>
        <v>Peugeot 3008 1.2 GT</v>
      </c>
      <c r="O664" s="487">
        <v>6</v>
      </c>
      <c r="P664" s="487" t="s">
        <v>9312</v>
      </c>
      <c r="Q664" s="486">
        <v>0</v>
      </c>
      <c r="R664" s="486" t="s">
        <v>10460</v>
      </c>
      <c r="S664" s="487">
        <v>12</v>
      </c>
      <c r="T664" s="486">
        <v>0</v>
      </c>
      <c r="U664" s="487">
        <v>20</v>
      </c>
    </row>
    <row r="665" spans="1:21" s="486" customFormat="1">
      <c r="A665" s="484" t="s">
        <v>9183</v>
      </c>
      <c r="B665" s="485" t="s">
        <v>10862</v>
      </c>
      <c r="C665" s="486" t="s">
        <v>9230</v>
      </c>
      <c r="D665" s="486">
        <v>1</v>
      </c>
      <c r="E665" s="486" t="s">
        <v>9231</v>
      </c>
      <c r="F665" s="486">
        <v>20261</v>
      </c>
      <c r="G665" s="486" t="s">
        <v>9325</v>
      </c>
      <c r="H665" s="486" t="s">
        <v>10452</v>
      </c>
      <c r="I665" s="486" t="s">
        <v>142</v>
      </c>
      <c r="J665" s="486" t="s">
        <v>10458</v>
      </c>
      <c r="K665" s="486">
        <v>3008</v>
      </c>
      <c r="L665" s="486" t="s">
        <v>10459</v>
      </c>
      <c r="M665" s="486" t="s">
        <v>10460</v>
      </c>
      <c r="N665" s="486" t="str">
        <f t="shared" si="15"/>
        <v>Peugeot 3008 1.2 GT</v>
      </c>
      <c r="O665" s="487">
        <v>6</v>
      </c>
      <c r="P665" s="487" t="s">
        <v>9312</v>
      </c>
      <c r="Q665" s="486">
        <v>0</v>
      </c>
      <c r="R665" s="486" t="s">
        <v>10460</v>
      </c>
      <c r="S665" s="487">
        <v>12</v>
      </c>
      <c r="T665" s="486">
        <v>0</v>
      </c>
      <c r="U665" s="487">
        <v>20</v>
      </c>
    </row>
    <row r="666" spans="1:21" s="486" customFormat="1">
      <c r="A666" s="484" t="s">
        <v>9184</v>
      </c>
      <c r="B666" s="485" t="s">
        <v>10862</v>
      </c>
      <c r="C666" s="486" t="s">
        <v>9230</v>
      </c>
      <c r="D666" s="486">
        <v>1</v>
      </c>
      <c r="E666" s="486" t="s">
        <v>9231</v>
      </c>
      <c r="F666" s="486">
        <v>20261</v>
      </c>
      <c r="G666" s="486" t="s">
        <v>9325</v>
      </c>
      <c r="H666" s="486" t="s">
        <v>10452</v>
      </c>
      <c r="I666" s="486" t="s">
        <v>142</v>
      </c>
      <c r="J666" s="486" t="s">
        <v>10458</v>
      </c>
      <c r="K666" s="486">
        <v>3008</v>
      </c>
      <c r="L666" s="486" t="s">
        <v>10945</v>
      </c>
      <c r="M666" s="486" t="s">
        <v>10946</v>
      </c>
      <c r="N666" s="486" t="str">
        <f t="shared" si="15"/>
        <v>Peugeot 3008 1.5 GT Line</v>
      </c>
      <c r="O666" s="487">
        <v>6</v>
      </c>
      <c r="P666" s="487" t="s">
        <v>9312</v>
      </c>
      <c r="Q666" s="486" t="e">
        <v>#N/A</v>
      </c>
      <c r="R666" s="486" t="e">
        <v>#N/A</v>
      </c>
      <c r="S666" s="487">
        <v>12</v>
      </c>
      <c r="T666" s="486">
        <v>0</v>
      </c>
      <c r="U666" s="487">
        <v>20</v>
      </c>
    </row>
    <row r="667" spans="1:21" s="486" customFormat="1">
      <c r="A667" s="484" t="s">
        <v>9185</v>
      </c>
      <c r="B667" s="485" t="s">
        <v>10862</v>
      </c>
      <c r="C667" s="486" t="s">
        <v>9230</v>
      </c>
      <c r="D667" s="486">
        <v>1</v>
      </c>
      <c r="E667" s="486" t="s">
        <v>9231</v>
      </c>
      <c r="F667" s="486">
        <v>20261</v>
      </c>
      <c r="G667" s="486" t="s">
        <v>9325</v>
      </c>
      <c r="H667" s="486" t="s">
        <v>10452</v>
      </c>
      <c r="I667" s="486" t="s">
        <v>142</v>
      </c>
      <c r="J667" s="486" t="s">
        <v>10458</v>
      </c>
      <c r="K667" s="486">
        <v>3008</v>
      </c>
      <c r="L667" s="486" t="s">
        <v>10945</v>
      </c>
      <c r="M667" s="486" t="s">
        <v>10946</v>
      </c>
      <c r="N667" s="486" t="str">
        <f t="shared" si="15"/>
        <v>Peugeot 3008 1.5 GT Line</v>
      </c>
      <c r="O667" s="487">
        <v>6</v>
      </c>
      <c r="P667" s="487" t="s">
        <v>9312</v>
      </c>
      <c r="Q667" s="486" t="e">
        <v>#N/A</v>
      </c>
      <c r="R667" s="486" t="e">
        <v>#N/A</v>
      </c>
      <c r="S667" s="487">
        <v>12</v>
      </c>
      <c r="T667" s="486">
        <v>0</v>
      </c>
      <c r="U667" s="487">
        <v>20</v>
      </c>
    </row>
    <row r="668" spans="1:21" s="486" customFormat="1">
      <c r="A668" s="484" t="s">
        <v>9186</v>
      </c>
      <c r="B668" s="485" t="s">
        <v>10862</v>
      </c>
      <c r="C668" s="486" t="s">
        <v>9230</v>
      </c>
      <c r="D668" s="486">
        <v>1</v>
      </c>
      <c r="E668" s="486" t="s">
        <v>9231</v>
      </c>
      <c r="F668" s="486">
        <v>20261</v>
      </c>
      <c r="G668" s="486" t="s">
        <v>9325</v>
      </c>
      <c r="H668" s="486" t="s">
        <v>10452</v>
      </c>
      <c r="I668" s="486" t="s">
        <v>142</v>
      </c>
      <c r="J668" s="486" t="s">
        <v>10458</v>
      </c>
      <c r="K668" s="486">
        <v>3008</v>
      </c>
      <c r="L668" s="486" t="s">
        <v>10945</v>
      </c>
      <c r="M668" s="486" t="s">
        <v>10946</v>
      </c>
      <c r="N668" s="486" t="str">
        <f t="shared" si="15"/>
        <v>Peugeot 3008 1.5 GT Line</v>
      </c>
      <c r="O668" s="487">
        <v>6</v>
      </c>
      <c r="P668" s="487" t="s">
        <v>9312</v>
      </c>
      <c r="Q668" s="486" t="e">
        <v>#N/A</v>
      </c>
      <c r="R668" s="486" t="e">
        <v>#N/A</v>
      </c>
      <c r="S668" s="487">
        <v>12</v>
      </c>
      <c r="T668" s="486">
        <v>0</v>
      </c>
      <c r="U668" s="487">
        <v>20</v>
      </c>
    </row>
    <row r="669" spans="1:21" s="486" customFormat="1">
      <c r="A669" s="484" t="s">
        <v>9189</v>
      </c>
      <c r="B669" s="485" t="s">
        <v>10862</v>
      </c>
      <c r="C669" s="486" t="s">
        <v>9230</v>
      </c>
      <c r="D669" s="486">
        <v>1</v>
      </c>
      <c r="E669" s="486" t="s">
        <v>9231</v>
      </c>
      <c r="F669" s="486">
        <v>20157</v>
      </c>
      <c r="G669" s="486" t="s">
        <v>9250</v>
      </c>
      <c r="H669" s="486" t="s">
        <v>10452</v>
      </c>
      <c r="I669" s="486" t="s">
        <v>142</v>
      </c>
      <c r="J669" s="486" t="s">
        <v>10456</v>
      </c>
      <c r="K669" s="486">
        <v>308</v>
      </c>
      <c r="L669" s="486" t="s">
        <v>10457</v>
      </c>
      <c r="M669" s="486" t="s">
        <v>10455</v>
      </c>
      <c r="N669" s="486" t="str">
        <f t="shared" si="15"/>
        <v>Peugeot 308 1.5 GT</v>
      </c>
      <c r="O669" s="487">
        <v>6</v>
      </c>
      <c r="P669" s="487" t="s">
        <v>9312</v>
      </c>
      <c r="Q669" s="486">
        <v>0</v>
      </c>
      <c r="R669" s="486" t="s">
        <v>10455</v>
      </c>
      <c r="S669" s="487">
        <v>12</v>
      </c>
      <c r="T669" s="486">
        <v>0</v>
      </c>
      <c r="U669" s="487">
        <v>20</v>
      </c>
    </row>
    <row r="670" spans="1:21" s="486" customFormat="1">
      <c r="A670" s="484" t="s">
        <v>9190</v>
      </c>
      <c r="B670" s="485" t="s">
        <v>10780</v>
      </c>
      <c r="C670" s="486" t="s">
        <v>9230</v>
      </c>
      <c r="D670" s="486">
        <v>1</v>
      </c>
      <c r="E670" s="486" t="s">
        <v>9231</v>
      </c>
      <c r="F670" s="486">
        <v>20157</v>
      </c>
      <c r="G670" s="486" t="s">
        <v>9250</v>
      </c>
      <c r="H670" s="486" t="s">
        <v>10452</v>
      </c>
      <c r="I670" s="486" t="s">
        <v>142</v>
      </c>
      <c r="J670" s="486" t="s">
        <v>10456</v>
      </c>
      <c r="K670" s="486">
        <v>308</v>
      </c>
      <c r="L670" s="486" t="s">
        <v>10457</v>
      </c>
      <c r="M670" s="486" t="s">
        <v>10455</v>
      </c>
      <c r="N670" s="486" t="str">
        <f t="shared" si="15"/>
        <v>Peugeot 308 1.5 GT</v>
      </c>
      <c r="O670" s="487">
        <v>6</v>
      </c>
      <c r="P670" s="487" t="s">
        <v>9312</v>
      </c>
      <c r="Q670" s="486">
        <v>0</v>
      </c>
      <c r="R670" s="486" t="s">
        <v>10455</v>
      </c>
      <c r="S670" s="487">
        <v>12</v>
      </c>
      <c r="T670" s="486">
        <v>0</v>
      </c>
      <c r="U670" s="487">
        <v>20</v>
      </c>
    </row>
    <row r="671" spans="1:21" s="486" customFormat="1">
      <c r="A671" s="484" t="s">
        <v>9178</v>
      </c>
      <c r="B671" s="485" t="s">
        <v>10862</v>
      </c>
      <c r="C671" s="486" t="s">
        <v>9230</v>
      </c>
      <c r="D671" s="486">
        <v>1</v>
      </c>
      <c r="E671" s="486" t="s">
        <v>9231</v>
      </c>
      <c r="F671" s="486">
        <v>20261</v>
      </c>
      <c r="G671" s="486" t="s">
        <v>9325</v>
      </c>
      <c r="H671" s="486" t="s">
        <v>10452</v>
      </c>
      <c r="I671" s="486" t="s">
        <v>142</v>
      </c>
      <c r="J671" s="486" t="s">
        <v>10463</v>
      </c>
      <c r="K671" s="486">
        <v>5008</v>
      </c>
      <c r="L671" s="486" t="s">
        <v>10947</v>
      </c>
      <c r="M671" s="486" t="s">
        <v>10938</v>
      </c>
      <c r="N671" s="486" t="str">
        <f t="shared" si="15"/>
        <v>Peugeot 5008 Allure</v>
      </c>
      <c r="O671" s="480">
        <v>7</v>
      </c>
      <c r="P671" s="480" t="s">
        <v>9239</v>
      </c>
      <c r="Q671" s="486" t="e">
        <v>#N/A</v>
      </c>
      <c r="R671" s="486" t="e">
        <v>#N/A</v>
      </c>
      <c r="S671" s="487">
        <v>12</v>
      </c>
      <c r="T671" s="486">
        <v>0</v>
      </c>
      <c r="U671" s="487">
        <v>20</v>
      </c>
    </row>
    <row r="672" spans="1:21" s="486" customFormat="1">
      <c r="A672" s="484" t="s">
        <v>9179</v>
      </c>
      <c r="B672" s="485" t="s">
        <v>10862</v>
      </c>
      <c r="C672" s="486" t="s">
        <v>9230</v>
      </c>
      <c r="D672" s="486">
        <v>1</v>
      </c>
      <c r="E672" s="486" t="s">
        <v>9231</v>
      </c>
      <c r="F672" s="486">
        <v>20261</v>
      </c>
      <c r="G672" s="486" t="s">
        <v>9325</v>
      </c>
      <c r="H672" s="486" t="s">
        <v>10452</v>
      </c>
      <c r="I672" s="486" t="s">
        <v>142</v>
      </c>
      <c r="J672" s="486" t="s">
        <v>10463</v>
      </c>
      <c r="K672" s="486">
        <v>5008</v>
      </c>
      <c r="L672" s="486" t="s">
        <v>10948</v>
      </c>
      <c r="M672" s="486" t="s">
        <v>10940</v>
      </c>
      <c r="N672" s="486" t="str">
        <f t="shared" si="15"/>
        <v>Peugeot 5008 GT Line</v>
      </c>
      <c r="O672" s="480">
        <v>7</v>
      </c>
      <c r="P672" s="480" t="s">
        <v>9239</v>
      </c>
      <c r="Q672" s="486" t="e">
        <v>#N/A</v>
      </c>
      <c r="R672" s="486" t="e">
        <v>#N/A</v>
      </c>
      <c r="S672" s="487">
        <v>12</v>
      </c>
      <c r="T672" s="486">
        <v>0</v>
      </c>
      <c r="U672" s="487">
        <v>20</v>
      </c>
    </row>
    <row r="673" spans="1:21" s="486" customFormat="1">
      <c r="A673" s="484" t="s">
        <v>9180</v>
      </c>
      <c r="B673" s="485" t="s">
        <v>10862</v>
      </c>
      <c r="C673" s="486" t="s">
        <v>9230</v>
      </c>
      <c r="D673" s="486">
        <v>1</v>
      </c>
      <c r="E673" s="486" t="s">
        <v>9231</v>
      </c>
      <c r="F673" s="486">
        <v>20261</v>
      </c>
      <c r="G673" s="486" t="s">
        <v>9325</v>
      </c>
      <c r="H673" s="486" t="s">
        <v>10452</v>
      </c>
      <c r="I673" s="486" t="s">
        <v>142</v>
      </c>
      <c r="J673" s="486" t="s">
        <v>10463</v>
      </c>
      <c r="K673" s="486">
        <v>5008</v>
      </c>
      <c r="L673" s="486" t="s">
        <v>10948</v>
      </c>
      <c r="M673" s="486" t="s">
        <v>10940</v>
      </c>
      <c r="N673" s="486" t="str">
        <f t="shared" si="15"/>
        <v>Peugeot 5008 GT Line</v>
      </c>
      <c r="O673" s="480">
        <v>7</v>
      </c>
      <c r="P673" s="480" t="s">
        <v>9239</v>
      </c>
      <c r="Q673" s="486" t="e">
        <v>#N/A</v>
      </c>
      <c r="R673" s="486" t="e">
        <v>#N/A</v>
      </c>
      <c r="S673" s="487">
        <v>12</v>
      </c>
      <c r="T673" s="486">
        <v>0</v>
      </c>
      <c r="U673" s="487">
        <v>20</v>
      </c>
    </row>
    <row r="674" spans="1:21" s="486" customFormat="1">
      <c r="A674" s="484" t="s">
        <v>9177</v>
      </c>
      <c r="B674" s="485" t="s">
        <v>10862</v>
      </c>
      <c r="C674" s="486" t="s">
        <v>9230</v>
      </c>
      <c r="D674" s="486">
        <v>1</v>
      </c>
      <c r="E674" s="486" t="s">
        <v>9231</v>
      </c>
      <c r="F674" s="486">
        <v>20261</v>
      </c>
      <c r="G674" s="486" t="s">
        <v>9325</v>
      </c>
      <c r="H674" s="486" t="s">
        <v>10452</v>
      </c>
      <c r="I674" s="486" t="s">
        <v>142</v>
      </c>
      <c r="J674" s="486" t="s">
        <v>10463</v>
      </c>
      <c r="K674" s="486">
        <v>5008</v>
      </c>
      <c r="L674" s="486" t="s">
        <v>10947</v>
      </c>
      <c r="M674" s="486" t="s">
        <v>10938</v>
      </c>
      <c r="N674" s="486" t="str">
        <f t="shared" si="15"/>
        <v>Peugeot 5008 Allure</v>
      </c>
      <c r="O674" s="480">
        <v>7</v>
      </c>
      <c r="P674" s="480" t="s">
        <v>9239</v>
      </c>
      <c r="Q674" s="486" t="e">
        <v>#N/A</v>
      </c>
      <c r="R674" s="486" t="e">
        <v>#N/A</v>
      </c>
      <c r="S674" s="487">
        <v>12</v>
      </c>
      <c r="T674" s="486">
        <v>0</v>
      </c>
      <c r="U674" s="487">
        <v>20</v>
      </c>
    </row>
    <row r="675" spans="1:21" s="486" customFormat="1">
      <c r="A675" s="489" t="s">
        <v>534</v>
      </c>
      <c r="B675" s="485" t="s">
        <v>10862</v>
      </c>
      <c r="C675" s="486" t="s">
        <v>9230</v>
      </c>
      <c r="D675" s="486">
        <v>1</v>
      </c>
      <c r="E675" s="486" t="s">
        <v>9231</v>
      </c>
      <c r="F675" s="486">
        <v>20261</v>
      </c>
      <c r="G675" s="486" t="s">
        <v>9325</v>
      </c>
      <c r="H675" s="486" t="s">
        <v>10452</v>
      </c>
      <c r="I675" s="486" t="s">
        <v>142</v>
      </c>
      <c r="J675" s="486" t="s">
        <v>10463</v>
      </c>
      <c r="K675" s="486">
        <v>5008</v>
      </c>
      <c r="L675" s="486" t="s">
        <v>10948</v>
      </c>
      <c r="M675" s="486" t="s">
        <v>10940</v>
      </c>
      <c r="N675" s="486" t="str">
        <f t="shared" si="15"/>
        <v>Peugeot 5008 GT Line</v>
      </c>
      <c r="O675" s="480">
        <v>7</v>
      </c>
      <c r="P675" s="480" t="s">
        <v>9239</v>
      </c>
      <c r="Q675" s="486" t="e">
        <v>#N/A</v>
      </c>
      <c r="R675" s="486" t="e">
        <v>#N/A</v>
      </c>
      <c r="S675" s="487">
        <v>12</v>
      </c>
      <c r="T675" s="486">
        <v>0</v>
      </c>
      <c r="U675" s="487">
        <v>20</v>
      </c>
    </row>
    <row r="676" spans="1:21" s="486" customFormat="1">
      <c r="A676" s="484" t="s">
        <v>539</v>
      </c>
      <c r="B676" s="485" t="s">
        <v>10862</v>
      </c>
      <c r="C676" s="486" t="s">
        <v>9230</v>
      </c>
      <c r="D676" s="486">
        <v>1</v>
      </c>
      <c r="E676" s="486" t="s">
        <v>9231</v>
      </c>
      <c r="F676" s="486">
        <v>20261</v>
      </c>
      <c r="G676" s="486" t="s">
        <v>9325</v>
      </c>
      <c r="H676" s="486" t="s">
        <v>10452</v>
      </c>
      <c r="I676" s="486" t="s">
        <v>142</v>
      </c>
      <c r="J676" s="486" t="s">
        <v>10463</v>
      </c>
      <c r="K676" s="486">
        <v>5008</v>
      </c>
      <c r="L676" s="486" t="s">
        <v>10948</v>
      </c>
      <c r="M676" s="486" t="s">
        <v>10940</v>
      </c>
      <c r="N676" s="486" t="str">
        <f t="shared" si="15"/>
        <v>Peugeot 5008 GT Line</v>
      </c>
      <c r="O676" s="480">
        <v>7</v>
      </c>
      <c r="P676" s="480" t="s">
        <v>9239</v>
      </c>
      <c r="Q676" s="486" t="e">
        <v>#N/A</v>
      </c>
      <c r="R676" s="486" t="e">
        <v>#N/A</v>
      </c>
      <c r="S676" s="487">
        <v>12</v>
      </c>
      <c r="T676" s="486">
        <v>0</v>
      </c>
      <c r="U676" s="487">
        <v>20</v>
      </c>
    </row>
    <row r="677" spans="1:21" s="486" customFormat="1">
      <c r="A677" s="484" t="s">
        <v>537</v>
      </c>
      <c r="B677" s="485" t="s">
        <v>10862</v>
      </c>
      <c r="I677" s="486" t="s">
        <v>142</v>
      </c>
      <c r="M677" s="486" t="s">
        <v>10880</v>
      </c>
      <c r="N677" s="486" t="str">
        <f t="shared" si="15"/>
        <v>Peugeot  신차 DB 없음</v>
      </c>
      <c r="O677" s="480">
        <v>7</v>
      </c>
      <c r="P677" s="480" t="s">
        <v>9239</v>
      </c>
      <c r="Q677" s="486" t="e">
        <v>#N/A</v>
      </c>
      <c r="R677" s="486" t="e">
        <v>#N/A</v>
      </c>
      <c r="S677" s="487">
        <v>19</v>
      </c>
      <c r="T677" s="486">
        <v>0</v>
      </c>
      <c r="U677" s="487">
        <v>22</v>
      </c>
    </row>
    <row r="678" spans="1:21" s="486" customFormat="1" ht="17.25" thickBot="1">
      <c r="A678" s="484" t="s">
        <v>9191</v>
      </c>
      <c r="B678" s="485" t="s">
        <v>10862</v>
      </c>
      <c r="I678" s="486" t="s">
        <v>142</v>
      </c>
      <c r="M678" s="486" t="s">
        <v>10880</v>
      </c>
      <c r="N678" s="486" t="str">
        <f t="shared" si="15"/>
        <v>Peugeot  신차 DB 없음</v>
      </c>
      <c r="O678" s="480">
        <v>7</v>
      </c>
      <c r="P678" s="480" t="s">
        <v>9239</v>
      </c>
      <c r="Q678" s="486" t="e">
        <v>#N/A</v>
      </c>
      <c r="R678" s="486" t="e">
        <v>#N/A</v>
      </c>
      <c r="S678" s="487">
        <v>19</v>
      </c>
      <c r="T678" s="486">
        <v>0</v>
      </c>
      <c r="U678" s="487">
        <v>22</v>
      </c>
    </row>
    <row r="679" spans="1:21" s="486" customFormat="1">
      <c r="A679" s="490" t="s">
        <v>9192</v>
      </c>
      <c r="B679" s="485" t="s">
        <v>10862</v>
      </c>
      <c r="I679" s="486" t="s">
        <v>142</v>
      </c>
      <c r="M679" s="486" t="s">
        <v>10880</v>
      </c>
      <c r="N679" s="486" t="str">
        <f t="shared" si="15"/>
        <v>Peugeot  신차 DB 없음</v>
      </c>
      <c r="O679" s="480">
        <v>7</v>
      </c>
      <c r="P679" s="480" t="s">
        <v>9239</v>
      </c>
      <c r="Q679" s="486" t="e">
        <v>#N/A</v>
      </c>
      <c r="R679" s="486" t="e">
        <v>#N/A</v>
      </c>
      <c r="S679" s="487">
        <v>19</v>
      </c>
      <c r="T679" s="486">
        <v>0</v>
      </c>
      <c r="U679" s="487">
        <v>22</v>
      </c>
    </row>
    <row r="680" spans="1:21" s="486" customFormat="1">
      <c r="A680" s="484" t="s">
        <v>536</v>
      </c>
      <c r="B680" s="485" t="s">
        <v>10862</v>
      </c>
      <c r="C680" s="486" t="s">
        <v>9230</v>
      </c>
      <c r="D680" s="486">
        <v>1</v>
      </c>
      <c r="E680" s="486" t="s">
        <v>9231</v>
      </c>
      <c r="F680" s="486">
        <v>20261</v>
      </c>
      <c r="G680" s="486" t="s">
        <v>9325</v>
      </c>
      <c r="H680" s="486" t="s">
        <v>10452</v>
      </c>
      <c r="I680" s="486" t="s">
        <v>142</v>
      </c>
      <c r="J680" s="486" t="s">
        <v>10941</v>
      </c>
      <c r="K680" s="486" t="s">
        <v>10942</v>
      </c>
      <c r="L680" s="486" t="s">
        <v>10943</v>
      </c>
      <c r="M680" s="486" t="s">
        <v>10938</v>
      </c>
      <c r="N680" s="486" t="str">
        <f t="shared" si="15"/>
        <v>Peugeot e-2008 Allure</v>
      </c>
      <c r="O680" s="487">
        <v>6</v>
      </c>
      <c r="P680" s="487" t="s">
        <v>9312</v>
      </c>
      <c r="Q680" s="486" t="e">
        <v>#N/A</v>
      </c>
      <c r="R680" s="486" t="e">
        <v>#N/A</v>
      </c>
      <c r="S680" s="487">
        <v>23</v>
      </c>
      <c r="T680" s="486">
        <v>0</v>
      </c>
      <c r="U680" s="487">
        <v>23</v>
      </c>
    </row>
    <row r="681" spans="1:21" s="486" customFormat="1">
      <c r="A681" s="484" t="s">
        <v>9187</v>
      </c>
      <c r="B681" s="485" t="s">
        <v>10862</v>
      </c>
      <c r="C681" s="486" t="s">
        <v>9230</v>
      </c>
      <c r="D681" s="486">
        <v>1</v>
      </c>
      <c r="E681" s="486" t="s">
        <v>9231</v>
      </c>
      <c r="F681" s="486">
        <v>20261</v>
      </c>
      <c r="G681" s="486" t="s">
        <v>9325</v>
      </c>
      <c r="H681" s="486" t="s">
        <v>10452</v>
      </c>
      <c r="I681" s="486" t="s">
        <v>142</v>
      </c>
      <c r="J681" s="486" t="s">
        <v>10941</v>
      </c>
      <c r="K681" s="486" t="s">
        <v>10942</v>
      </c>
      <c r="L681" s="486" t="s">
        <v>10943</v>
      </c>
      <c r="M681" s="486" t="s">
        <v>10938</v>
      </c>
      <c r="N681" s="486" t="str">
        <f t="shared" si="15"/>
        <v>Peugeot e-2008 Allure</v>
      </c>
      <c r="O681" s="487">
        <v>6</v>
      </c>
      <c r="P681" s="487" t="s">
        <v>9312</v>
      </c>
      <c r="Q681" s="486" t="e">
        <v>#N/A</v>
      </c>
      <c r="R681" s="486" t="e">
        <v>#N/A</v>
      </c>
      <c r="S681" s="487">
        <v>23</v>
      </c>
      <c r="T681" s="486">
        <v>0</v>
      </c>
      <c r="U681" s="487">
        <v>23</v>
      </c>
    </row>
    <row r="682" spans="1:21" s="486" customFormat="1">
      <c r="A682" s="491" t="s">
        <v>538</v>
      </c>
      <c r="B682" s="485" t="s">
        <v>10862</v>
      </c>
      <c r="C682" s="486" t="s">
        <v>9230</v>
      </c>
      <c r="D682" s="486">
        <v>1</v>
      </c>
      <c r="E682" s="486" t="s">
        <v>9231</v>
      </c>
      <c r="F682" s="486">
        <v>20158</v>
      </c>
      <c r="G682" s="486" t="s">
        <v>9255</v>
      </c>
      <c r="H682" s="486" t="s">
        <v>10452</v>
      </c>
      <c r="I682" s="486" t="s">
        <v>142</v>
      </c>
      <c r="J682" s="486" t="s">
        <v>10935</v>
      </c>
      <c r="K682" s="486" t="s">
        <v>10936</v>
      </c>
      <c r="L682" s="486" t="s">
        <v>10937</v>
      </c>
      <c r="M682" s="486" t="s">
        <v>10938</v>
      </c>
      <c r="N682" s="486" t="str">
        <f t="shared" si="15"/>
        <v>Peugeot e-208 Allure</v>
      </c>
      <c r="O682" s="480">
        <v>7</v>
      </c>
      <c r="P682" s="480" t="s">
        <v>9239</v>
      </c>
      <c r="Q682" s="486" t="e">
        <v>#N/A</v>
      </c>
      <c r="R682" s="486" t="e">
        <v>#N/A</v>
      </c>
      <c r="S682" s="487">
        <v>23</v>
      </c>
      <c r="T682" s="486">
        <v>0</v>
      </c>
      <c r="U682" s="487">
        <v>23</v>
      </c>
    </row>
    <row r="683" spans="1:21" s="486" customFormat="1">
      <c r="A683" s="484" t="s">
        <v>9193</v>
      </c>
      <c r="B683" s="485" t="s">
        <v>10862</v>
      </c>
      <c r="C683" s="486" t="s">
        <v>9230</v>
      </c>
      <c r="D683" s="486">
        <v>1</v>
      </c>
      <c r="E683" s="486" t="s">
        <v>9231</v>
      </c>
      <c r="F683" s="486">
        <v>20158</v>
      </c>
      <c r="G683" s="486" t="s">
        <v>9255</v>
      </c>
      <c r="H683" s="486" t="s">
        <v>10452</v>
      </c>
      <c r="I683" s="486" t="s">
        <v>142</v>
      </c>
      <c r="J683" s="486" t="s">
        <v>10935</v>
      </c>
      <c r="K683" s="486" t="s">
        <v>10936</v>
      </c>
      <c r="L683" s="486" t="s">
        <v>10939</v>
      </c>
      <c r="M683" s="486" t="s">
        <v>10940</v>
      </c>
      <c r="N683" s="486" t="str">
        <f t="shared" si="15"/>
        <v>Peugeot e-208 GT Line</v>
      </c>
      <c r="O683" s="480">
        <v>7</v>
      </c>
      <c r="P683" s="480" t="s">
        <v>9239</v>
      </c>
      <c r="Q683" s="486" t="e">
        <v>#N/A</v>
      </c>
      <c r="R683" s="486" t="e">
        <v>#N/A</v>
      </c>
      <c r="S683" s="487">
        <v>23</v>
      </c>
      <c r="T683" s="486">
        <v>0</v>
      </c>
      <c r="U683" s="487">
        <v>23</v>
      </c>
    </row>
    <row r="684" spans="1:21">
      <c r="A684" s="483"/>
      <c r="B684" s="428" t="s">
        <v>10780</v>
      </c>
      <c r="C684" t="s">
        <v>9230</v>
      </c>
      <c r="D684">
        <v>1</v>
      </c>
      <c r="E684" t="s">
        <v>9231</v>
      </c>
      <c r="F684">
        <v>20158</v>
      </c>
      <c r="G684" t="s">
        <v>9255</v>
      </c>
      <c r="H684" t="s">
        <v>10452</v>
      </c>
      <c r="I684" t="s">
        <v>142</v>
      </c>
      <c r="J684" t="s">
        <v>10461</v>
      </c>
      <c r="K684">
        <v>408</v>
      </c>
      <c r="L684" t="s">
        <v>10462</v>
      </c>
      <c r="M684" t="s">
        <v>10460</v>
      </c>
      <c r="N684" t="str">
        <f t="shared" si="15"/>
        <v>Peugeot 408 1.2 GT</v>
      </c>
      <c r="O684" s="480">
        <v>7</v>
      </c>
      <c r="P684" s="480" t="s">
        <v>9239</v>
      </c>
      <c r="Q684">
        <v>0</v>
      </c>
      <c r="R684" t="s">
        <v>10460</v>
      </c>
      <c r="S684" s="480">
        <v>12</v>
      </c>
      <c r="T684">
        <v>0</v>
      </c>
      <c r="U684" s="479">
        <v>20</v>
      </c>
    </row>
    <row r="685" spans="1:21" customFormat="1">
      <c r="B685" s="428" t="s">
        <v>10780</v>
      </c>
      <c r="C685" t="s">
        <v>9230</v>
      </c>
      <c r="D685">
        <v>1</v>
      </c>
      <c r="E685" t="s">
        <v>9231</v>
      </c>
      <c r="F685">
        <v>20261</v>
      </c>
      <c r="G685" t="s">
        <v>9325</v>
      </c>
      <c r="H685" t="s">
        <v>10452</v>
      </c>
      <c r="I685" t="s">
        <v>142</v>
      </c>
      <c r="J685" t="s">
        <v>10463</v>
      </c>
      <c r="K685">
        <v>5008</v>
      </c>
      <c r="L685" t="s">
        <v>10464</v>
      </c>
      <c r="M685" t="s">
        <v>1705</v>
      </c>
      <c r="N685" t="str">
        <f t="shared" si="15"/>
        <v>Peugeot 5008 GT</v>
      </c>
      <c r="O685" s="480">
        <v>7</v>
      </c>
      <c r="P685" s="480" t="s">
        <v>9239</v>
      </c>
      <c r="Q685">
        <v>0</v>
      </c>
      <c r="R685" t="s">
        <v>1705</v>
      </c>
      <c r="S685" s="480">
        <v>12</v>
      </c>
      <c r="T685">
        <v>0</v>
      </c>
      <c r="U685" s="479">
        <v>20</v>
      </c>
    </row>
    <row r="686" spans="1:21" customFormat="1">
      <c r="B686" s="428" t="s">
        <v>10780</v>
      </c>
      <c r="C686" t="s">
        <v>9230</v>
      </c>
      <c r="D686">
        <v>1</v>
      </c>
      <c r="E686" t="s">
        <v>9231</v>
      </c>
      <c r="F686">
        <v>20261</v>
      </c>
      <c r="G686" t="s">
        <v>9325</v>
      </c>
      <c r="H686" t="s">
        <v>10452</v>
      </c>
      <c r="I686" t="s">
        <v>142</v>
      </c>
      <c r="J686" t="s">
        <v>10463</v>
      </c>
      <c r="K686">
        <v>5008</v>
      </c>
      <c r="L686" t="s">
        <v>10465</v>
      </c>
      <c r="M686" t="s">
        <v>1705</v>
      </c>
      <c r="N686" t="str">
        <f t="shared" si="15"/>
        <v>Peugeot 5008 GT</v>
      </c>
      <c r="O686" s="480">
        <v>7</v>
      </c>
      <c r="P686" s="480" t="s">
        <v>9239</v>
      </c>
      <c r="Q686">
        <v>0</v>
      </c>
      <c r="R686" t="s">
        <v>1705</v>
      </c>
      <c r="S686" s="480">
        <v>12</v>
      </c>
      <c r="T686">
        <v>0</v>
      </c>
      <c r="U686" s="479">
        <v>20</v>
      </c>
    </row>
    <row r="687" spans="1:21">
      <c r="A687" s="464" t="s">
        <v>290</v>
      </c>
      <c r="B687" s="428" t="s">
        <v>10780</v>
      </c>
      <c r="C687" s="352" t="s">
        <v>9230</v>
      </c>
      <c r="D687" s="352">
        <v>1</v>
      </c>
      <c r="E687" s="352" t="s">
        <v>9231</v>
      </c>
      <c r="F687" s="352">
        <v>20160</v>
      </c>
      <c r="G687" s="352" t="s">
        <v>9232</v>
      </c>
      <c r="H687" s="352" t="s">
        <v>10466</v>
      </c>
      <c r="I687" s="352" t="s">
        <v>287</v>
      </c>
      <c r="J687" s="352" t="s">
        <v>10467</v>
      </c>
      <c r="K687" s="352" t="s">
        <v>7488</v>
      </c>
      <c r="L687" s="352" t="s">
        <v>10468</v>
      </c>
      <c r="M687" s="352" t="s">
        <v>10469</v>
      </c>
      <c r="N687" s="352" t="str">
        <f t="shared" si="15"/>
        <v>Porsche Boxster 718 Boxster (A/T)</v>
      </c>
      <c r="O687" s="480">
        <v>1</v>
      </c>
      <c r="P687" s="480" t="s">
        <v>9341</v>
      </c>
      <c r="Q687" s="352">
        <v>0</v>
      </c>
      <c r="R687" s="352" t="s">
        <v>10469</v>
      </c>
      <c r="S687" s="480">
        <v>5</v>
      </c>
      <c r="T687" s="352">
        <v>0</v>
      </c>
      <c r="U687" s="479">
        <v>13</v>
      </c>
    </row>
    <row r="688" spans="1:21">
      <c r="A688" s="464" t="s">
        <v>10863</v>
      </c>
      <c r="B688" s="428" t="s">
        <v>10862</v>
      </c>
      <c r="C688" s="352" t="s">
        <v>9230</v>
      </c>
      <c r="D688" s="352">
        <v>1</v>
      </c>
      <c r="E688" s="352" t="s">
        <v>9231</v>
      </c>
      <c r="F688" s="352">
        <v>20261</v>
      </c>
      <c r="G688" s="352" t="s">
        <v>9325</v>
      </c>
      <c r="H688" s="352" t="s">
        <v>10466</v>
      </c>
      <c r="I688" s="352" t="s">
        <v>287</v>
      </c>
      <c r="J688" s="352" t="s">
        <v>10494</v>
      </c>
      <c r="K688" s="352" t="s">
        <v>293</v>
      </c>
      <c r="L688" s="352" t="s">
        <v>10953</v>
      </c>
      <c r="M688" s="352" t="s">
        <v>294</v>
      </c>
      <c r="N688" s="352" t="str">
        <f t="shared" si="15"/>
        <v>Porsche Macan Macan Turbo</v>
      </c>
      <c r="O688" s="480">
        <v>6</v>
      </c>
      <c r="P688" s="480" t="s">
        <v>11008</v>
      </c>
      <c r="Q688" s="352" t="e">
        <v>#N/A</v>
      </c>
      <c r="R688" s="352" t="e">
        <v>#N/A</v>
      </c>
      <c r="S688" s="480">
        <v>8</v>
      </c>
      <c r="T688" s="352">
        <v>0</v>
      </c>
      <c r="U688" s="479">
        <v>16</v>
      </c>
    </row>
    <row r="689" spans="1:21">
      <c r="A689" s="464" t="s">
        <v>292</v>
      </c>
      <c r="B689" s="428" t="s">
        <v>10780</v>
      </c>
      <c r="C689" s="352" t="s">
        <v>9230</v>
      </c>
      <c r="D689" s="352">
        <v>1</v>
      </c>
      <c r="E689" s="352" t="s">
        <v>9231</v>
      </c>
      <c r="F689" s="352">
        <v>20160</v>
      </c>
      <c r="G689" s="352" t="s">
        <v>9232</v>
      </c>
      <c r="H689" s="352" t="s">
        <v>10466</v>
      </c>
      <c r="I689" s="352" t="s">
        <v>287</v>
      </c>
      <c r="J689" s="352" t="s">
        <v>10467</v>
      </c>
      <c r="K689" s="352" t="s">
        <v>7488</v>
      </c>
      <c r="L689" s="352" t="s">
        <v>10470</v>
      </c>
      <c r="M689" s="352" t="s">
        <v>7549</v>
      </c>
      <c r="N689" s="352" t="str">
        <f t="shared" si="15"/>
        <v>Porsche Boxster 718 Boxter GTS</v>
      </c>
      <c r="O689" s="480">
        <v>1</v>
      </c>
      <c r="P689" s="480" t="s">
        <v>9341</v>
      </c>
      <c r="Q689" s="352">
        <v>0</v>
      </c>
      <c r="R689" s="352" t="s">
        <v>7549</v>
      </c>
      <c r="S689" s="480">
        <v>5</v>
      </c>
      <c r="T689" s="352">
        <v>0</v>
      </c>
      <c r="U689" s="479">
        <v>13</v>
      </c>
    </row>
    <row r="690" spans="1:21" customFormat="1">
      <c r="B690" s="428" t="s">
        <v>10780</v>
      </c>
      <c r="C690" t="s">
        <v>9230</v>
      </c>
      <c r="D690">
        <v>1</v>
      </c>
      <c r="E690" t="s">
        <v>9231</v>
      </c>
      <c r="F690">
        <v>20160</v>
      </c>
      <c r="G690" t="s">
        <v>9232</v>
      </c>
      <c r="H690" t="s">
        <v>10466</v>
      </c>
      <c r="I690" t="s">
        <v>287</v>
      </c>
      <c r="J690" t="s">
        <v>10467</v>
      </c>
      <c r="K690" t="s">
        <v>7488</v>
      </c>
      <c r="L690" t="s">
        <v>10471</v>
      </c>
      <c r="M690" t="s">
        <v>10472</v>
      </c>
      <c r="N690" t="str">
        <f t="shared" si="15"/>
        <v>Porsche Boxster 718 Boxter GTS 4.0</v>
      </c>
      <c r="O690" s="480">
        <v>1</v>
      </c>
      <c r="P690" s="480" t="s">
        <v>9341</v>
      </c>
      <c r="Q690">
        <v>0</v>
      </c>
      <c r="R690" t="s">
        <v>10472</v>
      </c>
      <c r="S690" s="480">
        <v>5</v>
      </c>
      <c r="T690">
        <v>0</v>
      </c>
      <c r="U690" s="479">
        <v>13</v>
      </c>
    </row>
    <row r="691" spans="1:21" customFormat="1">
      <c r="B691" s="428" t="s">
        <v>10780</v>
      </c>
      <c r="C691" t="s">
        <v>9230</v>
      </c>
      <c r="D691">
        <v>1</v>
      </c>
      <c r="E691" t="s">
        <v>9231</v>
      </c>
      <c r="F691">
        <v>20160</v>
      </c>
      <c r="G691" t="s">
        <v>9232</v>
      </c>
      <c r="H691" t="s">
        <v>10466</v>
      </c>
      <c r="I691" t="s">
        <v>287</v>
      </c>
      <c r="J691" t="s">
        <v>10473</v>
      </c>
      <c r="K691" t="s">
        <v>10474</v>
      </c>
      <c r="L691" t="s">
        <v>10475</v>
      </c>
      <c r="M691" t="s">
        <v>10476</v>
      </c>
      <c r="N691" t="str">
        <f t="shared" si="15"/>
        <v>Porsche Carrera 992 Carrera 4S</v>
      </c>
      <c r="O691" s="480">
        <v>3</v>
      </c>
      <c r="P691" s="480" t="s">
        <v>9243</v>
      </c>
      <c r="Q691">
        <v>0</v>
      </c>
      <c r="R691" t="s">
        <v>10476</v>
      </c>
      <c r="S691" s="480">
        <v>23</v>
      </c>
      <c r="T691">
        <v>0</v>
      </c>
      <c r="U691" s="479">
        <v>23</v>
      </c>
    </row>
    <row r="692" spans="1:21">
      <c r="A692" s="464" t="s">
        <v>299</v>
      </c>
      <c r="B692" s="428" t="s">
        <v>10780</v>
      </c>
      <c r="C692" s="352" t="s">
        <v>9230</v>
      </c>
      <c r="D692" s="352">
        <v>1</v>
      </c>
      <c r="E692" s="352" t="s">
        <v>9231</v>
      </c>
      <c r="F692" s="352">
        <v>20160</v>
      </c>
      <c r="G692" s="352" t="s">
        <v>9232</v>
      </c>
      <c r="H692" s="352" t="s">
        <v>10466</v>
      </c>
      <c r="I692" s="352" t="s">
        <v>287</v>
      </c>
      <c r="J692" s="352" t="s">
        <v>10473</v>
      </c>
      <c r="K692" s="352" t="s">
        <v>10474</v>
      </c>
      <c r="L692" s="352" t="s">
        <v>10477</v>
      </c>
      <c r="M692" s="352" t="s">
        <v>299</v>
      </c>
      <c r="N692" s="352" t="str">
        <f t="shared" si="15"/>
        <v>Porsche Carrera 911 Carrera GTS</v>
      </c>
      <c r="O692" s="480">
        <v>4</v>
      </c>
      <c r="P692" s="480" t="s">
        <v>9259</v>
      </c>
      <c r="Q692" s="352">
        <v>0</v>
      </c>
      <c r="R692" s="352" t="s">
        <v>299</v>
      </c>
      <c r="S692" s="480">
        <v>8</v>
      </c>
      <c r="T692" s="352">
        <v>0</v>
      </c>
      <c r="U692" s="479">
        <v>16</v>
      </c>
    </row>
    <row r="693" spans="1:21">
      <c r="A693" s="464" t="s">
        <v>313</v>
      </c>
      <c r="B693" s="428" t="s">
        <v>10780</v>
      </c>
      <c r="C693" s="352" t="s">
        <v>9230</v>
      </c>
      <c r="D693" s="352">
        <v>1</v>
      </c>
      <c r="E693" s="352" t="s">
        <v>9231</v>
      </c>
      <c r="F693" s="352">
        <v>20261</v>
      </c>
      <c r="G693" s="352" t="s">
        <v>9325</v>
      </c>
      <c r="H693" s="352" t="s">
        <v>10466</v>
      </c>
      <c r="I693" s="352" t="s">
        <v>287</v>
      </c>
      <c r="J693" s="352" t="s">
        <v>10478</v>
      </c>
      <c r="K693" s="352" t="s">
        <v>7503</v>
      </c>
      <c r="L693" s="352" t="s">
        <v>10479</v>
      </c>
      <c r="M693" s="352" t="s">
        <v>7503</v>
      </c>
      <c r="N693" s="352" t="str">
        <f t="shared" si="15"/>
        <v>Porsche Cayenne Cayenne</v>
      </c>
      <c r="O693" s="480">
        <v>1</v>
      </c>
      <c r="P693" s="480" t="s">
        <v>9341</v>
      </c>
      <c r="Q693" s="352">
        <v>0</v>
      </c>
      <c r="R693" s="352" t="s">
        <v>7503</v>
      </c>
      <c r="S693" s="480">
        <v>3</v>
      </c>
      <c r="T693" s="352">
        <v>0</v>
      </c>
      <c r="U693" s="479">
        <v>11</v>
      </c>
    </row>
    <row r="694" spans="1:21">
      <c r="A694" s="464" t="s">
        <v>314</v>
      </c>
      <c r="B694" s="428" t="s">
        <v>10780</v>
      </c>
      <c r="C694" s="352" t="s">
        <v>9230</v>
      </c>
      <c r="D694" s="352">
        <v>1</v>
      </c>
      <c r="E694" s="352" t="s">
        <v>9231</v>
      </c>
      <c r="F694" s="352">
        <v>20261</v>
      </c>
      <c r="G694" s="352" t="s">
        <v>9325</v>
      </c>
      <c r="H694" s="352" t="s">
        <v>10466</v>
      </c>
      <c r="I694" s="352" t="s">
        <v>287</v>
      </c>
      <c r="J694" s="352" t="s">
        <v>10478</v>
      </c>
      <c r="K694" s="352" t="s">
        <v>7503</v>
      </c>
      <c r="L694" s="352" t="s">
        <v>10480</v>
      </c>
      <c r="M694" s="352" t="s">
        <v>7515</v>
      </c>
      <c r="N694" s="352" t="str">
        <f t="shared" si="15"/>
        <v>Porsche Cayenne Cayenne Turbo</v>
      </c>
      <c r="O694" s="480">
        <v>6</v>
      </c>
      <c r="P694" s="480" t="s">
        <v>9312</v>
      </c>
      <c r="Q694" s="352">
        <v>0</v>
      </c>
      <c r="R694" s="352" t="s">
        <v>7515</v>
      </c>
      <c r="S694" s="480">
        <v>8</v>
      </c>
      <c r="T694" s="352">
        <v>0</v>
      </c>
      <c r="U694" s="479">
        <v>16</v>
      </c>
    </row>
    <row r="695" spans="1:21">
      <c r="A695" s="464" t="s">
        <v>315</v>
      </c>
      <c r="B695" s="428" t="s">
        <v>10780</v>
      </c>
      <c r="C695" s="352" t="s">
        <v>9230</v>
      </c>
      <c r="D695" s="352">
        <v>1</v>
      </c>
      <c r="E695" s="352" t="s">
        <v>9231</v>
      </c>
      <c r="F695" s="352">
        <v>20261</v>
      </c>
      <c r="G695" s="352" t="s">
        <v>9325</v>
      </c>
      <c r="H695" s="352" t="s">
        <v>10466</v>
      </c>
      <c r="I695" s="352" t="s">
        <v>287</v>
      </c>
      <c r="J695" s="352" t="s">
        <v>10478</v>
      </c>
      <c r="K695" s="352" t="s">
        <v>7503</v>
      </c>
      <c r="L695" s="352" t="s">
        <v>10481</v>
      </c>
      <c r="M695" s="352" t="s">
        <v>10482</v>
      </c>
      <c r="N695" s="352" t="str">
        <f t="shared" si="15"/>
        <v>Porsche Cayenne E-Hybrid</v>
      </c>
      <c r="O695" s="480">
        <v>1</v>
      </c>
      <c r="P695" s="480" t="s">
        <v>9341</v>
      </c>
      <c r="Q695" s="352">
        <v>0</v>
      </c>
      <c r="R695" s="352" t="s">
        <v>10482</v>
      </c>
      <c r="S695" s="480">
        <v>4</v>
      </c>
      <c r="T695" s="352">
        <v>0</v>
      </c>
      <c r="U695" s="479">
        <v>12</v>
      </c>
    </row>
    <row r="696" spans="1:21">
      <c r="A696" s="464" t="s">
        <v>316</v>
      </c>
      <c r="B696" s="428" t="s">
        <v>10780</v>
      </c>
      <c r="C696" s="352" t="s">
        <v>9230</v>
      </c>
      <c r="D696" s="352">
        <v>1</v>
      </c>
      <c r="E696" s="352" t="s">
        <v>9231</v>
      </c>
      <c r="F696" s="352">
        <v>20261</v>
      </c>
      <c r="G696" s="352" t="s">
        <v>9325</v>
      </c>
      <c r="H696" s="352" t="s">
        <v>10466</v>
      </c>
      <c r="I696" s="352" t="s">
        <v>287</v>
      </c>
      <c r="J696" s="352" t="s">
        <v>10478</v>
      </c>
      <c r="K696" s="352" t="s">
        <v>7503</v>
      </c>
      <c r="L696" s="352" t="s">
        <v>10483</v>
      </c>
      <c r="M696" s="352" t="s">
        <v>3510</v>
      </c>
      <c r="N696" s="352" t="str">
        <f t="shared" si="15"/>
        <v>Porsche Cayenne Coupe</v>
      </c>
      <c r="O696" s="480">
        <v>1</v>
      </c>
      <c r="P696" s="480" t="s">
        <v>9341</v>
      </c>
      <c r="Q696" s="352">
        <v>0</v>
      </c>
      <c r="R696" s="352" t="s">
        <v>3510</v>
      </c>
      <c r="S696" s="480">
        <v>3</v>
      </c>
      <c r="T696" s="352">
        <v>0</v>
      </c>
      <c r="U696" s="479">
        <v>11</v>
      </c>
    </row>
    <row r="697" spans="1:21" customFormat="1">
      <c r="B697" s="428" t="s">
        <v>10780</v>
      </c>
      <c r="C697" t="s">
        <v>9230</v>
      </c>
      <c r="D697">
        <v>1</v>
      </c>
      <c r="E697" t="s">
        <v>9231</v>
      </c>
      <c r="F697">
        <v>20261</v>
      </c>
      <c r="G697" t="s">
        <v>9325</v>
      </c>
      <c r="H697" t="s">
        <v>10466</v>
      </c>
      <c r="I697" t="s">
        <v>287</v>
      </c>
      <c r="J697" t="s">
        <v>10478</v>
      </c>
      <c r="K697" t="s">
        <v>7503</v>
      </c>
      <c r="L697" t="s">
        <v>10484</v>
      </c>
      <c r="M697" t="s">
        <v>10485</v>
      </c>
      <c r="N697" t="str">
        <f t="shared" si="15"/>
        <v>Porsche Cayenne Coupe Turbo</v>
      </c>
      <c r="O697" s="480">
        <v>6</v>
      </c>
      <c r="P697" s="480" t="s">
        <v>9312</v>
      </c>
      <c r="Q697">
        <v>0</v>
      </c>
      <c r="R697" t="s">
        <v>10485</v>
      </c>
      <c r="S697" s="480">
        <v>8</v>
      </c>
      <c r="T697">
        <v>0</v>
      </c>
      <c r="U697" s="479">
        <v>16</v>
      </c>
    </row>
    <row r="698" spans="1:21">
      <c r="A698" s="464" t="s">
        <v>562</v>
      </c>
      <c r="B698" s="428" t="s">
        <v>10780</v>
      </c>
      <c r="C698" s="352" t="s">
        <v>9230</v>
      </c>
      <c r="D698" s="352">
        <v>1</v>
      </c>
      <c r="E698" s="352" t="s">
        <v>9231</v>
      </c>
      <c r="F698" s="352">
        <v>20261</v>
      </c>
      <c r="G698" s="352" t="s">
        <v>9325</v>
      </c>
      <c r="H698" s="352" t="s">
        <v>10466</v>
      </c>
      <c r="I698" s="352" t="s">
        <v>287</v>
      </c>
      <c r="J698" s="352" t="s">
        <v>10478</v>
      </c>
      <c r="K698" s="352" t="s">
        <v>7503</v>
      </c>
      <c r="L698" s="352" t="s">
        <v>10486</v>
      </c>
      <c r="M698" s="352" t="s">
        <v>10487</v>
      </c>
      <c r="N698" s="352" t="str">
        <f t="shared" si="15"/>
        <v>Porsche Cayenne E-Hybrid Coupe</v>
      </c>
      <c r="O698" s="480">
        <v>1</v>
      </c>
      <c r="P698" s="480" t="s">
        <v>9341</v>
      </c>
      <c r="Q698" s="352">
        <v>0</v>
      </c>
      <c r="R698" s="352" t="s">
        <v>10487</v>
      </c>
      <c r="S698" s="480">
        <v>4</v>
      </c>
      <c r="T698" s="352">
        <v>0</v>
      </c>
      <c r="U698" s="479">
        <v>12</v>
      </c>
    </row>
    <row r="699" spans="1:21">
      <c r="A699" s="464" t="s">
        <v>563</v>
      </c>
      <c r="B699" s="428" t="s">
        <v>10780</v>
      </c>
      <c r="C699" s="352" t="s">
        <v>9230</v>
      </c>
      <c r="D699" s="352">
        <v>1</v>
      </c>
      <c r="E699" s="352" t="s">
        <v>9231</v>
      </c>
      <c r="F699" s="352">
        <v>20261</v>
      </c>
      <c r="G699" s="352" t="s">
        <v>9325</v>
      </c>
      <c r="H699" s="352" t="s">
        <v>10466</v>
      </c>
      <c r="I699" s="352" t="s">
        <v>287</v>
      </c>
      <c r="J699" s="352" t="s">
        <v>10478</v>
      </c>
      <c r="K699" s="352" t="s">
        <v>7503</v>
      </c>
      <c r="L699" s="352" t="s">
        <v>10488</v>
      </c>
      <c r="M699" s="352" t="s">
        <v>10489</v>
      </c>
      <c r="N699" s="352" t="str">
        <f t="shared" si="15"/>
        <v>Porsche Cayenne Turbo GT</v>
      </c>
      <c r="O699" s="480">
        <v>6</v>
      </c>
      <c r="P699" s="480" t="s">
        <v>9312</v>
      </c>
      <c r="Q699" s="352">
        <v>0</v>
      </c>
      <c r="R699" s="352" t="s">
        <v>10489</v>
      </c>
      <c r="S699" s="480">
        <v>8</v>
      </c>
      <c r="T699" s="352">
        <v>0</v>
      </c>
      <c r="U699" s="479">
        <v>16</v>
      </c>
    </row>
    <row r="700" spans="1:21">
      <c r="A700" s="464" t="s">
        <v>310</v>
      </c>
      <c r="B700" s="428" t="s">
        <v>10862</v>
      </c>
      <c r="C700" s="352" t="s">
        <v>9230</v>
      </c>
      <c r="D700" s="352">
        <v>1</v>
      </c>
      <c r="E700" s="352" t="s">
        <v>9231</v>
      </c>
      <c r="F700" s="352">
        <v>20160</v>
      </c>
      <c r="G700" s="352" t="s">
        <v>9232</v>
      </c>
      <c r="H700" s="352" t="s">
        <v>10466</v>
      </c>
      <c r="I700" s="352" t="s">
        <v>287</v>
      </c>
      <c r="J700" s="352" t="s">
        <v>10528</v>
      </c>
      <c r="K700" s="352">
        <v>911</v>
      </c>
      <c r="L700" s="352" t="s">
        <v>10954</v>
      </c>
      <c r="M700" s="352" t="s">
        <v>10519</v>
      </c>
      <c r="N700" s="352" t="str">
        <f t="shared" si="15"/>
        <v>Porsche 911 Turbo</v>
      </c>
      <c r="O700" s="480">
        <v>7</v>
      </c>
      <c r="P700" s="480" t="s">
        <v>11007</v>
      </c>
      <c r="Q700" s="352" t="e">
        <v>#N/A</v>
      </c>
      <c r="R700" s="352" t="e">
        <v>#N/A</v>
      </c>
      <c r="S700" s="480">
        <v>8</v>
      </c>
      <c r="T700" s="352">
        <v>0</v>
      </c>
      <c r="U700" s="479">
        <v>16</v>
      </c>
    </row>
    <row r="701" spans="1:21">
      <c r="A701" s="464" t="s">
        <v>297</v>
      </c>
      <c r="B701" s="428" t="s">
        <v>10862</v>
      </c>
      <c r="C701" s="352" t="s">
        <v>9230</v>
      </c>
      <c r="D701" s="352">
        <v>1</v>
      </c>
      <c r="E701" s="352" t="s">
        <v>9231</v>
      </c>
      <c r="F701" s="352">
        <v>20160</v>
      </c>
      <c r="G701" s="352" t="s">
        <v>9232</v>
      </c>
      <c r="H701" s="352" t="s">
        <v>10466</v>
      </c>
      <c r="I701" s="352" t="s">
        <v>287</v>
      </c>
      <c r="J701" s="352" t="s">
        <v>10528</v>
      </c>
      <c r="K701" s="352">
        <v>911</v>
      </c>
      <c r="L701" s="352" t="s">
        <v>10955</v>
      </c>
      <c r="M701" s="352" t="s">
        <v>10956</v>
      </c>
      <c r="N701" s="352" t="str">
        <f t="shared" si="15"/>
        <v>Porsche 911 Carrera 4</v>
      </c>
      <c r="O701" s="480">
        <v>3</v>
      </c>
      <c r="P701" s="480" t="s">
        <v>11012</v>
      </c>
      <c r="Q701" s="352" t="e">
        <v>#N/A</v>
      </c>
      <c r="R701" s="352" t="e">
        <v>#N/A</v>
      </c>
      <c r="S701" s="480">
        <v>5</v>
      </c>
      <c r="T701" s="352">
        <v>0</v>
      </c>
      <c r="U701" s="479">
        <v>13</v>
      </c>
    </row>
    <row r="702" spans="1:21">
      <c r="A702" s="465" t="s">
        <v>319</v>
      </c>
      <c r="B702" s="428" t="s">
        <v>10780</v>
      </c>
      <c r="C702" s="352" t="s">
        <v>9230</v>
      </c>
      <c r="D702" s="352">
        <v>1</v>
      </c>
      <c r="E702" s="352" t="s">
        <v>9231</v>
      </c>
      <c r="F702" s="352">
        <v>20160</v>
      </c>
      <c r="G702" s="352" t="s">
        <v>9232</v>
      </c>
      <c r="H702" s="352" t="s">
        <v>10466</v>
      </c>
      <c r="I702" s="352" t="s">
        <v>287</v>
      </c>
      <c r="J702" s="352" t="s">
        <v>10490</v>
      </c>
      <c r="K702" s="352" t="s">
        <v>7518</v>
      </c>
      <c r="L702" s="352" t="s">
        <v>10491</v>
      </c>
      <c r="M702" s="352" t="s">
        <v>319</v>
      </c>
      <c r="N702" s="352" t="str">
        <f t="shared" si="15"/>
        <v>Porsche Cayman 718 Cayman GTS</v>
      </c>
      <c r="O702" s="480">
        <v>2</v>
      </c>
      <c r="P702" s="480" t="s">
        <v>9330</v>
      </c>
      <c r="Q702" s="352">
        <v>0</v>
      </c>
      <c r="R702" s="352" t="s">
        <v>319</v>
      </c>
      <c r="S702" s="480">
        <v>8</v>
      </c>
      <c r="T702" s="352">
        <v>0</v>
      </c>
      <c r="U702" s="479">
        <v>16</v>
      </c>
    </row>
    <row r="703" spans="1:21" customFormat="1">
      <c r="B703" s="428" t="s">
        <v>10780</v>
      </c>
      <c r="C703" t="s">
        <v>9230</v>
      </c>
      <c r="D703">
        <v>1</v>
      </c>
      <c r="E703" t="s">
        <v>9231</v>
      </c>
      <c r="F703">
        <v>20160</v>
      </c>
      <c r="G703" t="s">
        <v>9232</v>
      </c>
      <c r="H703" t="s">
        <v>10466</v>
      </c>
      <c r="I703" t="s">
        <v>287</v>
      </c>
      <c r="J703" t="s">
        <v>10490</v>
      </c>
      <c r="K703" t="s">
        <v>7518</v>
      </c>
      <c r="L703" t="s">
        <v>10492</v>
      </c>
      <c r="M703" t="s">
        <v>10493</v>
      </c>
      <c r="N703" t="str">
        <f t="shared" si="15"/>
        <v>Porsche Cayman 718 GT4</v>
      </c>
      <c r="O703" s="480">
        <v>2</v>
      </c>
      <c r="P703" s="480" t="s">
        <v>9330</v>
      </c>
      <c r="Q703">
        <v>0</v>
      </c>
      <c r="R703" t="s">
        <v>10493</v>
      </c>
      <c r="S703" s="480">
        <v>8</v>
      </c>
      <c r="T703">
        <v>0</v>
      </c>
      <c r="U703" s="479">
        <v>16</v>
      </c>
    </row>
    <row r="704" spans="1:21">
      <c r="A704" s="464" t="s">
        <v>554</v>
      </c>
      <c r="B704" s="428" t="s">
        <v>10780</v>
      </c>
      <c r="C704" s="352" t="s">
        <v>9230</v>
      </c>
      <c r="D704" s="352">
        <v>1</v>
      </c>
      <c r="E704" s="352" t="s">
        <v>9231</v>
      </c>
      <c r="F704" s="352">
        <v>20261</v>
      </c>
      <c r="G704" s="352" t="s">
        <v>9325</v>
      </c>
      <c r="H704" s="352" t="s">
        <v>10466</v>
      </c>
      <c r="I704" s="352" t="s">
        <v>287</v>
      </c>
      <c r="J704" s="352" t="s">
        <v>10494</v>
      </c>
      <c r="K704" s="352" t="s">
        <v>293</v>
      </c>
      <c r="L704" s="352" t="s">
        <v>10495</v>
      </c>
      <c r="M704" s="352" t="s">
        <v>7523</v>
      </c>
      <c r="N704" s="352" t="str">
        <f t="shared" si="15"/>
        <v>Porsche Macan Macan S</v>
      </c>
      <c r="O704" s="480">
        <v>3</v>
      </c>
      <c r="P704" s="480" t="s">
        <v>9243</v>
      </c>
      <c r="Q704" s="352">
        <v>0</v>
      </c>
      <c r="R704" s="352" t="s">
        <v>7523</v>
      </c>
      <c r="S704" s="480">
        <v>8</v>
      </c>
      <c r="T704" s="352">
        <v>0</v>
      </c>
      <c r="U704" s="479">
        <v>16</v>
      </c>
    </row>
    <row r="705" spans="1:21">
      <c r="A705" s="464" t="s">
        <v>553</v>
      </c>
      <c r="B705" s="428" t="s">
        <v>10780</v>
      </c>
      <c r="C705" s="352" t="s">
        <v>9230</v>
      </c>
      <c r="D705" s="352">
        <v>1</v>
      </c>
      <c r="E705" s="352" t="s">
        <v>9231</v>
      </c>
      <c r="F705" s="352">
        <v>20261</v>
      </c>
      <c r="G705" s="352" t="s">
        <v>9325</v>
      </c>
      <c r="H705" s="352" t="s">
        <v>10466</v>
      </c>
      <c r="I705" s="352" t="s">
        <v>287</v>
      </c>
      <c r="J705" s="352" t="s">
        <v>10494</v>
      </c>
      <c r="K705" s="352" t="s">
        <v>293</v>
      </c>
      <c r="L705" s="352" t="s">
        <v>10496</v>
      </c>
      <c r="M705" s="352" t="s">
        <v>3476</v>
      </c>
      <c r="N705" s="352" t="str">
        <f t="shared" si="15"/>
        <v>Porsche Macan GTS</v>
      </c>
      <c r="O705" s="480">
        <v>4</v>
      </c>
      <c r="P705" s="480" t="s">
        <v>9259</v>
      </c>
      <c r="Q705" s="352">
        <v>0</v>
      </c>
      <c r="R705" s="352" t="s">
        <v>3476</v>
      </c>
      <c r="S705" s="480">
        <v>8</v>
      </c>
      <c r="T705" s="352">
        <v>0</v>
      </c>
      <c r="U705" s="479">
        <v>16</v>
      </c>
    </row>
    <row r="706" spans="1:21" customFormat="1">
      <c r="B706" s="428" t="s">
        <v>10780</v>
      </c>
      <c r="C706" t="s">
        <v>9230</v>
      </c>
      <c r="D706">
        <v>1</v>
      </c>
      <c r="E706" t="s">
        <v>9231</v>
      </c>
      <c r="F706">
        <v>20261</v>
      </c>
      <c r="G706" t="s">
        <v>9325</v>
      </c>
      <c r="H706" t="s">
        <v>10466</v>
      </c>
      <c r="I706" t="s">
        <v>287</v>
      </c>
      <c r="J706" t="s">
        <v>10494</v>
      </c>
      <c r="K706" t="s">
        <v>293</v>
      </c>
      <c r="L706" t="s">
        <v>10497</v>
      </c>
      <c r="M706" t="s">
        <v>10498</v>
      </c>
      <c r="N706" t="str">
        <f t="shared" si="15"/>
        <v>Porsche Macan Macan A/T</v>
      </c>
      <c r="O706" s="480">
        <v>3</v>
      </c>
      <c r="P706" s="480" t="s">
        <v>9243</v>
      </c>
      <c r="Q706">
        <v>0</v>
      </c>
      <c r="R706" t="s">
        <v>10498</v>
      </c>
      <c r="S706" s="480">
        <v>8</v>
      </c>
      <c r="T706">
        <v>0</v>
      </c>
      <c r="U706" s="479">
        <v>16</v>
      </c>
    </row>
    <row r="707" spans="1:21" ht="17.25" thickBot="1">
      <c r="A707" s="467" t="s">
        <v>384</v>
      </c>
      <c r="B707" s="428" t="s">
        <v>10779</v>
      </c>
      <c r="C707" s="352" t="s">
        <v>9230</v>
      </c>
      <c r="D707" s="352">
        <v>1</v>
      </c>
      <c r="E707" s="352" t="s">
        <v>9231</v>
      </c>
      <c r="F707" s="352">
        <v>20159</v>
      </c>
      <c r="G707" s="352" t="s">
        <v>9279</v>
      </c>
      <c r="H707" s="352" t="s">
        <v>10557</v>
      </c>
      <c r="I707" s="352" t="s">
        <v>10558</v>
      </c>
      <c r="J707" s="352" t="s">
        <v>10957</v>
      </c>
      <c r="K707" s="352" t="s">
        <v>7662</v>
      </c>
      <c r="L707" s="352" t="s">
        <v>10958</v>
      </c>
      <c r="M707" s="352" t="s">
        <v>10959</v>
      </c>
      <c r="N707" s="352" t="str">
        <f t="shared" si="15"/>
        <v>Rolls-Royce Wraith Wraith A/T</v>
      </c>
      <c r="O707" s="480" t="e">
        <v>#N/A</v>
      </c>
      <c r="P707" s="480" t="e">
        <v>#N/A</v>
      </c>
      <c r="Q707" s="352" t="e">
        <v>#N/A</v>
      </c>
      <c r="R707" s="352" t="e">
        <v>#N/A</v>
      </c>
      <c r="S707" s="480" t="e">
        <v>#N/A</v>
      </c>
      <c r="T707" s="352" t="e">
        <v>#N/A</v>
      </c>
      <c r="U707" s="479" t="e">
        <v>#N/A</v>
      </c>
    </row>
    <row r="708" spans="1:21">
      <c r="A708" s="466" t="s">
        <v>288</v>
      </c>
      <c r="B708" s="428" t="s">
        <v>10780</v>
      </c>
      <c r="C708" s="352" t="s">
        <v>9230</v>
      </c>
      <c r="D708" s="352">
        <v>1</v>
      </c>
      <c r="E708" s="352" t="s">
        <v>9231</v>
      </c>
      <c r="F708" s="352">
        <v>20160</v>
      </c>
      <c r="G708" s="352" t="s">
        <v>9232</v>
      </c>
      <c r="H708" s="352" t="s">
        <v>10466</v>
      </c>
      <c r="I708" s="352" t="s">
        <v>287</v>
      </c>
      <c r="J708" s="352" t="s">
        <v>10499</v>
      </c>
      <c r="K708" s="352" t="s">
        <v>7525</v>
      </c>
      <c r="L708" s="352" t="s">
        <v>10500</v>
      </c>
      <c r="M708" s="352" t="s">
        <v>288</v>
      </c>
      <c r="N708" s="352" t="str">
        <f t="shared" si="15"/>
        <v>Porsche Panamera Panamera 4</v>
      </c>
      <c r="O708" s="480">
        <v>3</v>
      </c>
      <c r="P708" s="480" t="s">
        <v>9243</v>
      </c>
      <c r="Q708" s="352">
        <v>0</v>
      </c>
      <c r="R708" s="352" t="s">
        <v>288</v>
      </c>
      <c r="S708" s="480">
        <v>3</v>
      </c>
      <c r="T708" s="352">
        <v>0</v>
      </c>
      <c r="U708" s="479">
        <v>11</v>
      </c>
    </row>
    <row r="709" spans="1:21">
      <c r="A709" s="464" t="s">
        <v>289</v>
      </c>
      <c r="B709" s="428" t="s">
        <v>10780</v>
      </c>
      <c r="C709" s="352" t="s">
        <v>9230</v>
      </c>
      <c r="D709" s="352">
        <v>1</v>
      </c>
      <c r="E709" s="352" t="s">
        <v>9231</v>
      </c>
      <c r="F709" s="352">
        <v>20160</v>
      </c>
      <c r="G709" s="352" t="s">
        <v>9232</v>
      </c>
      <c r="H709" s="352" t="s">
        <v>10466</v>
      </c>
      <c r="I709" s="352" t="s">
        <v>287</v>
      </c>
      <c r="J709" s="352" t="s">
        <v>10499</v>
      </c>
      <c r="K709" s="352" t="s">
        <v>7525</v>
      </c>
      <c r="L709" s="352" t="s">
        <v>10501</v>
      </c>
      <c r="M709" s="352" t="s">
        <v>289</v>
      </c>
      <c r="N709" s="352" t="str">
        <f t="shared" si="15"/>
        <v>Porsche Panamera Panamera GTS</v>
      </c>
      <c r="O709" s="480">
        <v>4</v>
      </c>
      <c r="P709" s="480" t="s">
        <v>9259</v>
      </c>
      <c r="Q709" s="352">
        <v>0</v>
      </c>
      <c r="R709" s="352" t="s">
        <v>289</v>
      </c>
      <c r="S709" s="480">
        <v>8</v>
      </c>
      <c r="T709" s="352">
        <v>0</v>
      </c>
      <c r="U709" s="479">
        <v>16</v>
      </c>
    </row>
    <row r="710" spans="1:21" customFormat="1">
      <c r="B710" s="428" t="s">
        <v>10780</v>
      </c>
      <c r="C710" t="s">
        <v>9230</v>
      </c>
      <c r="D710">
        <v>1</v>
      </c>
      <c r="E710" t="s">
        <v>9231</v>
      </c>
      <c r="F710">
        <v>20160</v>
      </c>
      <c r="G710" t="s">
        <v>9232</v>
      </c>
      <c r="H710" t="s">
        <v>10466</v>
      </c>
      <c r="I710" t="s">
        <v>287</v>
      </c>
      <c r="J710" t="s">
        <v>10499</v>
      </c>
      <c r="K710" t="s">
        <v>7525</v>
      </c>
      <c r="L710" t="s">
        <v>10502</v>
      </c>
      <c r="M710" t="s">
        <v>7536</v>
      </c>
      <c r="N710" t="str">
        <f t="shared" si="15"/>
        <v>Porsche Panamera Panamera Turbo</v>
      </c>
      <c r="O710" s="480">
        <v>4</v>
      </c>
      <c r="P710" s="480" t="s">
        <v>9259</v>
      </c>
      <c r="Q710">
        <v>0</v>
      </c>
      <c r="R710" t="s">
        <v>7536</v>
      </c>
      <c r="S710" s="480">
        <v>8</v>
      </c>
      <c r="T710">
        <v>0</v>
      </c>
      <c r="U710" s="479">
        <v>16</v>
      </c>
    </row>
    <row r="711" spans="1:21">
      <c r="A711" s="464" t="s">
        <v>451</v>
      </c>
      <c r="B711" s="428" t="s">
        <v>10780</v>
      </c>
      <c r="C711" s="352" t="s">
        <v>9230</v>
      </c>
      <c r="D711" s="352">
        <v>1</v>
      </c>
      <c r="E711" s="352" t="s">
        <v>9231</v>
      </c>
      <c r="F711" s="352">
        <v>20160</v>
      </c>
      <c r="G711" s="352" t="s">
        <v>9232</v>
      </c>
      <c r="H711" s="352" t="s">
        <v>10466</v>
      </c>
      <c r="I711" s="352" t="s">
        <v>287</v>
      </c>
      <c r="J711" s="352" t="s">
        <v>10499</v>
      </c>
      <c r="K711" s="352" t="s">
        <v>7525</v>
      </c>
      <c r="L711" s="352" t="s">
        <v>10503</v>
      </c>
      <c r="M711" s="352" t="s">
        <v>7632</v>
      </c>
      <c r="N711" s="352" t="str">
        <f t="shared" si="15"/>
        <v>Porsche Panamera Panamera Turbo S</v>
      </c>
      <c r="O711" s="480">
        <v>4</v>
      </c>
      <c r="P711" s="480" t="s">
        <v>9259</v>
      </c>
      <c r="Q711" s="352">
        <v>0</v>
      </c>
      <c r="R711" s="352" t="s">
        <v>7632</v>
      </c>
      <c r="S711" s="480">
        <v>8</v>
      </c>
      <c r="T711" s="352">
        <v>0</v>
      </c>
      <c r="U711" s="479">
        <v>16</v>
      </c>
    </row>
    <row r="712" spans="1:21">
      <c r="A712" s="464" t="s">
        <v>637</v>
      </c>
      <c r="B712" s="428" t="s">
        <v>10780</v>
      </c>
      <c r="C712" s="352" t="s">
        <v>9230</v>
      </c>
      <c r="D712" s="352">
        <v>1</v>
      </c>
      <c r="E712" s="352" t="s">
        <v>9231</v>
      </c>
      <c r="F712" s="352">
        <v>20160</v>
      </c>
      <c r="G712" s="352" t="s">
        <v>9232</v>
      </c>
      <c r="H712" s="352" t="s">
        <v>10466</v>
      </c>
      <c r="I712" s="352" t="s">
        <v>287</v>
      </c>
      <c r="J712" s="352" t="s">
        <v>10499</v>
      </c>
      <c r="K712" s="352" t="s">
        <v>7525</v>
      </c>
      <c r="L712" s="352" t="s">
        <v>10504</v>
      </c>
      <c r="M712" s="352" t="s">
        <v>10505</v>
      </c>
      <c r="N712" s="352" t="str">
        <f t="shared" si="15"/>
        <v>Porsche Panamera 4 E-Hybrid</v>
      </c>
      <c r="O712" s="480">
        <v>1</v>
      </c>
      <c r="P712" s="480" t="s">
        <v>9341</v>
      </c>
      <c r="Q712" s="352">
        <v>0</v>
      </c>
      <c r="R712" s="352" t="s">
        <v>10505</v>
      </c>
      <c r="S712" s="480">
        <v>4</v>
      </c>
      <c r="T712" s="352">
        <v>0</v>
      </c>
      <c r="U712" s="479">
        <v>12</v>
      </c>
    </row>
    <row r="713" spans="1:21" customFormat="1">
      <c r="B713" s="428" t="s">
        <v>10780</v>
      </c>
      <c r="C713" t="s">
        <v>9230</v>
      </c>
      <c r="D713">
        <v>1</v>
      </c>
      <c r="E713" t="s">
        <v>9231</v>
      </c>
      <c r="F713">
        <v>20160</v>
      </c>
      <c r="G713" t="s">
        <v>9232</v>
      </c>
      <c r="H713" t="s">
        <v>10466</v>
      </c>
      <c r="I713" t="s">
        <v>287</v>
      </c>
      <c r="J713" t="s">
        <v>10499</v>
      </c>
      <c r="K713" t="s">
        <v>7525</v>
      </c>
      <c r="L713" t="s">
        <v>10506</v>
      </c>
      <c r="M713">
        <v>4</v>
      </c>
      <c r="N713" t="str">
        <f t="shared" ref="N713:N776" si="16">I713&amp;" "&amp;K713&amp;" "&amp;M713</f>
        <v>Porsche Panamera 4</v>
      </c>
      <c r="O713" s="480">
        <v>3</v>
      </c>
      <c r="P713" s="480" t="s">
        <v>9243</v>
      </c>
      <c r="Q713">
        <v>0</v>
      </c>
      <c r="R713">
        <v>4</v>
      </c>
      <c r="S713" s="480">
        <v>3</v>
      </c>
      <c r="T713">
        <v>0</v>
      </c>
      <c r="U713" s="479">
        <v>11</v>
      </c>
    </row>
    <row r="714" spans="1:21">
      <c r="A714" s="464" t="s">
        <v>452</v>
      </c>
      <c r="B714" s="428" t="s">
        <v>10780</v>
      </c>
      <c r="C714" s="352" t="s">
        <v>9230</v>
      </c>
      <c r="D714" s="352">
        <v>1</v>
      </c>
      <c r="E714" s="352" t="s">
        <v>9231</v>
      </c>
      <c r="F714" s="352">
        <v>20160</v>
      </c>
      <c r="G714" s="352" t="s">
        <v>9232</v>
      </c>
      <c r="H714" s="352" t="s">
        <v>10466</v>
      </c>
      <c r="I714" s="352" t="s">
        <v>287</v>
      </c>
      <c r="J714" s="352" t="s">
        <v>10499</v>
      </c>
      <c r="K714" s="352" t="s">
        <v>7525</v>
      </c>
      <c r="L714" s="352" t="s">
        <v>10507</v>
      </c>
      <c r="M714" s="352" t="s">
        <v>10508</v>
      </c>
      <c r="N714" s="352" t="str">
        <f t="shared" si="16"/>
        <v>Porsche Panamera 4 Executive</v>
      </c>
      <c r="O714" s="480">
        <v>3</v>
      </c>
      <c r="P714" s="480" t="s">
        <v>9243</v>
      </c>
      <c r="Q714" s="352">
        <v>0</v>
      </c>
      <c r="R714" s="352" t="s">
        <v>10508</v>
      </c>
      <c r="S714" s="480">
        <v>3</v>
      </c>
      <c r="T714" s="352">
        <v>0</v>
      </c>
      <c r="U714" s="479">
        <v>11</v>
      </c>
    </row>
    <row r="715" spans="1:21">
      <c r="A715" s="464" t="s">
        <v>638</v>
      </c>
      <c r="B715" s="428" t="s">
        <v>10780</v>
      </c>
      <c r="C715" s="352" t="s">
        <v>9230</v>
      </c>
      <c r="D715" s="352">
        <v>1</v>
      </c>
      <c r="E715" s="352" t="s">
        <v>9231</v>
      </c>
      <c r="F715" s="352">
        <v>20160</v>
      </c>
      <c r="G715" s="352" t="s">
        <v>9232</v>
      </c>
      <c r="H715" s="352" t="s">
        <v>10466</v>
      </c>
      <c r="I715" s="352" t="s">
        <v>287</v>
      </c>
      <c r="J715" s="352" t="s">
        <v>10499</v>
      </c>
      <c r="K715" s="352" t="s">
        <v>7525</v>
      </c>
      <c r="L715" s="352" t="s">
        <v>10509</v>
      </c>
      <c r="M715" s="352" t="s">
        <v>10510</v>
      </c>
      <c r="N715" s="352" t="str">
        <f t="shared" si="16"/>
        <v>Porsche Panamera Panamera Turbo S E-Hyvrid</v>
      </c>
      <c r="O715" s="480">
        <v>4</v>
      </c>
      <c r="P715" s="480" t="s">
        <v>9259</v>
      </c>
      <c r="Q715" s="352">
        <v>0</v>
      </c>
      <c r="R715" s="352" t="s">
        <v>10510</v>
      </c>
      <c r="S715" s="480">
        <v>8</v>
      </c>
      <c r="T715" s="352">
        <v>0</v>
      </c>
      <c r="U715" s="479">
        <v>16</v>
      </c>
    </row>
    <row r="716" spans="1:21" customFormat="1">
      <c r="B716" s="428" t="s">
        <v>10780</v>
      </c>
      <c r="C716" t="s">
        <v>9230</v>
      </c>
      <c r="D716">
        <v>1</v>
      </c>
      <c r="E716" t="s">
        <v>9231</v>
      </c>
      <c r="F716">
        <v>20160</v>
      </c>
      <c r="G716" t="s">
        <v>9232</v>
      </c>
      <c r="H716" t="s">
        <v>10466</v>
      </c>
      <c r="I716" t="s">
        <v>287</v>
      </c>
      <c r="J716" t="s">
        <v>10511</v>
      </c>
      <c r="K716" t="s">
        <v>10512</v>
      </c>
      <c r="L716" t="s">
        <v>10513</v>
      </c>
      <c r="M716" t="s">
        <v>7481</v>
      </c>
      <c r="N716" t="str">
        <f t="shared" si="16"/>
        <v>Porsche Targa 911 Targa</v>
      </c>
      <c r="O716" s="480">
        <v>4</v>
      </c>
      <c r="P716" s="480" t="s">
        <v>9259</v>
      </c>
      <c r="Q716">
        <v>0</v>
      </c>
      <c r="R716" t="s">
        <v>7481</v>
      </c>
      <c r="S716" s="480">
        <v>23</v>
      </c>
      <c r="T716">
        <v>0</v>
      </c>
      <c r="U716" s="479">
        <v>23</v>
      </c>
    </row>
    <row r="717" spans="1:21">
      <c r="A717" s="464" t="s">
        <v>307</v>
      </c>
      <c r="B717" s="428" t="s">
        <v>10862</v>
      </c>
      <c r="C717" s="352" t="s">
        <v>9230</v>
      </c>
      <c r="D717" s="352">
        <v>1</v>
      </c>
      <c r="E717" s="352" t="s">
        <v>9231</v>
      </c>
      <c r="F717" s="352">
        <v>20160</v>
      </c>
      <c r="G717" s="352" t="s">
        <v>9232</v>
      </c>
      <c r="H717" s="352" t="s">
        <v>10466</v>
      </c>
      <c r="I717" s="352" t="s">
        <v>287</v>
      </c>
      <c r="J717" s="352" t="s">
        <v>10511</v>
      </c>
      <c r="K717" s="352" t="s">
        <v>10512</v>
      </c>
      <c r="L717" s="352" t="s">
        <v>10513</v>
      </c>
      <c r="M717" s="352" t="s">
        <v>7481</v>
      </c>
      <c r="N717" s="352" t="str">
        <f t="shared" si="16"/>
        <v>Porsche Targa 911 Targa</v>
      </c>
      <c r="O717" s="480">
        <v>4</v>
      </c>
      <c r="P717" s="480" t="s">
        <v>9259</v>
      </c>
      <c r="Q717" s="352">
        <v>0</v>
      </c>
      <c r="R717" s="352" t="s">
        <v>7481</v>
      </c>
      <c r="S717" s="480">
        <v>23</v>
      </c>
      <c r="T717" s="352">
        <v>0</v>
      </c>
      <c r="U717" s="479">
        <v>23</v>
      </c>
    </row>
    <row r="718" spans="1:21">
      <c r="A718" s="464" t="s">
        <v>308</v>
      </c>
      <c r="B718" s="428" t="s">
        <v>10780</v>
      </c>
      <c r="C718" s="352" t="s">
        <v>9230</v>
      </c>
      <c r="D718" s="352">
        <v>1</v>
      </c>
      <c r="E718" s="352" t="s">
        <v>9231</v>
      </c>
      <c r="F718" s="352">
        <v>20160</v>
      </c>
      <c r="G718" s="352" t="s">
        <v>9232</v>
      </c>
      <c r="H718" s="352" t="s">
        <v>10466</v>
      </c>
      <c r="I718" s="352" t="s">
        <v>287</v>
      </c>
      <c r="J718" s="352" t="s">
        <v>10511</v>
      </c>
      <c r="K718" s="352" t="s">
        <v>10512</v>
      </c>
      <c r="L718" s="352" t="s">
        <v>10514</v>
      </c>
      <c r="M718" s="352" t="s">
        <v>308</v>
      </c>
      <c r="N718" s="352" t="str">
        <f t="shared" si="16"/>
        <v>Porsche Targa 911 Targa 4S</v>
      </c>
      <c r="O718" s="480">
        <v>4</v>
      </c>
      <c r="P718" s="480" t="s">
        <v>9259</v>
      </c>
      <c r="Q718" s="352">
        <v>0</v>
      </c>
      <c r="R718" s="352" t="s">
        <v>308</v>
      </c>
      <c r="S718" s="480">
        <v>23</v>
      </c>
      <c r="T718" s="352">
        <v>0</v>
      </c>
      <c r="U718" s="479">
        <v>23</v>
      </c>
    </row>
    <row r="719" spans="1:21">
      <c r="A719" s="465" t="s">
        <v>555</v>
      </c>
      <c r="B719" s="428" t="s">
        <v>10780</v>
      </c>
      <c r="C719" s="352" t="s">
        <v>9230</v>
      </c>
      <c r="D719" s="352">
        <v>1</v>
      </c>
      <c r="E719" s="352" t="s">
        <v>9231</v>
      </c>
      <c r="F719" s="352">
        <v>20160</v>
      </c>
      <c r="G719" s="352" t="s">
        <v>9232</v>
      </c>
      <c r="H719" s="352" t="s">
        <v>10466</v>
      </c>
      <c r="I719" s="352" t="s">
        <v>287</v>
      </c>
      <c r="J719" s="352" t="s">
        <v>10515</v>
      </c>
      <c r="K719" s="352" t="s">
        <v>556</v>
      </c>
      <c r="L719" s="352" t="s">
        <v>10516</v>
      </c>
      <c r="M719" s="352" t="s">
        <v>10517</v>
      </c>
      <c r="N719" s="352" t="str">
        <f t="shared" si="16"/>
        <v>Porsche Taycan 4S</v>
      </c>
      <c r="O719" s="480">
        <v>1</v>
      </c>
      <c r="P719" s="480" t="s">
        <v>9341</v>
      </c>
      <c r="Q719" s="352">
        <v>0</v>
      </c>
      <c r="R719" s="352" t="s">
        <v>10517</v>
      </c>
      <c r="S719" s="480">
        <v>11</v>
      </c>
      <c r="T719" s="352">
        <v>0</v>
      </c>
      <c r="U719" s="479">
        <v>19</v>
      </c>
    </row>
    <row r="720" spans="1:21">
      <c r="A720" s="465" t="s">
        <v>557</v>
      </c>
      <c r="B720" s="428" t="s">
        <v>10780</v>
      </c>
      <c r="C720" s="352" t="s">
        <v>9230</v>
      </c>
      <c r="D720" s="352">
        <v>1</v>
      </c>
      <c r="E720" s="352" t="s">
        <v>9231</v>
      </c>
      <c r="F720" s="352">
        <v>20160</v>
      </c>
      <c r="G720" s="352" t="s">
        <v>9232</v>
      </c>
      <c r="H720" s="352" t="s">
        <v>10466</v>
      </c>
      <c r="I720" s="352" t="s">
        <v>287</v>
      </c>
      <c r="J720" s="352" t="s">
        <v>10515</v>
      </c>
      <c r="K720" s="352" t="s">
        <v>556</v>
      </c>
      <c r="L720" s="352" t="s">
        <v>10518</v>
      </c>
      <c r="M720" s="352" t="s">
        <v>10519</v>
      </c>
      <c r="N720" s="352" t="str">
        <f t="shared" si="16"/>
        <v>Porsche Taycan Turbo</v>
      </c>
      <c r="O720" s="480">
        <v>4</v>
      </c>
      <c r="P720" s="480" t="s">
        <v>9259</v>
      </c>
      <c r="Q720" s="352">
        <v>0</v>
      </c>
      <c r="R720" s="352" t="s">
        <v>10519</v>
      </c>
      <c r="S720" s="480">
        <v>11</v>
      </c>
      <c r="T720" s="352">
        <v>0</v>
      </c>
      <c r="U720" s="479">
        <v>19</v>
      </c>
    </row>
    <row r="721" spans="1:21">
      <c r="A721" s="465" t="s">
        <v>556</v>
      </c>
      <c r="B721" s="428" t="s">
        <v>10780</v>
      </c>
      <c r="C721" s="352" t="s">
        <v>9230</v>
      </c>
      <c r="D721" s="352">
        <v>1</v>
      </c>
      <c r="E721" s="352" t="s">
        <v>9231</v>
      </c>
      <c r="F721" s="352">
        <v>20160</v>
      </c>
      <c r="G721" s="352" t="s">
        <v>9232</v>
      </c>
      <c r="H721" s="352" t="s">
        <v>10466</v>
      </c>
      <c r="I721" s="352" t="s">
        <v>287</v>
      </c>
      <c r="J721" s="352" t="s">
        <v>10515</v>
      </c>
      <c r="K721" s="352" t="s">
        <v>556</v>
      </c>
      <c r="L721" s="352" t="s">
        <v>10520</v>
      </c>
      <c r="M721" s="352" t="s">
        <v>556</v>
      </c>
      <c r="N721" s="352" t="str">
        <f t="shared" si="16"/>
        <v>Porsche Taycan Taycan</v>
      </c>
      <c r="O721" s="480">
        <v>1</v>
      </c>
      <c r="P721" s="480" t="s">
        <v>9341</v>
      </c>
      <c r="Q721" s="352">
        <v>0</v>
      </c>
      <c r="R721" s="352" t="s">
        <v>556</v>
      </c>
      <c r="S721" s="480">
        <v>11</v>
      </c>
      <c r="T721" s="352">
        <v>0</v>
      </c>
      <c r="U721" s="479">
        <v>19</v>
      </c>
    </row>
    <row r="722" spans="1:21">
      <c r="A722" s="465" t="s">
        <v>558</v>
      </c>
      <c r="B722" s="428" t="s">
        <v>10780</v>
      </c>
      <c r="C722" s="352" t="s">
        <v>9230</v>
      </c>
      <c r="D722" s="352">
        <v>1</v>
      </c>
      <c r="E722" s="352" t="s">
        <v>9231</v>
      </c>
      <c r="F722" s="352">
        <v>20160</v>
      </c>
      <c r="G722" s="352" t="s">
        <v>9232</v>
      </c>
      <c r="H722" s="352" t="s">
        <v>10466</v>
      </c>
      <c r="I722" s="352" t="s">
        <v>287</v>
      </c>
      <c r="J722" s="352" t="s">
        <v>10515</v>
      </c>
      <c r="K722" s="352" t="s">
        <v>556</v>
      </c>
      <c r="L722" s="352" t="s">
        <v>10521</v>
      </c>
      <c r="M722" s="352" t="s">
        <v>10522</v>
      </c>
      <c r="N722" s="352" t="str">
        <f t="shared" si="16"/>
        <v>Porsche Taycan Turbo S</v>
      </c>
      <c r="O722" s="480">
        <v>4</v>
      </c>
      <c r="P722" s="480" t="s">
        <v>9259</v>
      </c>
      <c r="Q722" s="352">
        <v>0</v>
      </c>
      <c r="R722" s="352" t="s">
        <v>10522</v>
      </c>
      <c r="S722" s="480">
        <v>11</v>
      </c>
      <c r="T722" s="352">
        <v>0</v>
      </c>
      <c r="U722" s="479">
        <v>19</v>
      </c>
    </row>
    <row r="723" spans="1:21">
      <c r="A723" s="465" t="s">
        <v>559</v>
      </c>
      <c r="B723" s="428" t="s">
        <v>10780</v>
      </c>
      <c r="C723" s="352" t="s">
        <v>9230</v>
      </c>
      <c r="D723" s="352">
        <v>1</v>
      </c>
      <c r="E723" s="352" t="s">
        <v>9231</v>
      </c>
      <c r="F723" s="352">
        <v>20160</v>
      </c>
      <c r="G723" s="352" t="s">
        <v>9232</v>
      </c>
      <c r="H723" s="352" t="s">
        <v>10466</v>
      </c>
      <c r="I723" s="352" t="s">
        <v>287</v>
      </c>
      <c r="J723" s="352" t="s">
        <v>10515</v>
      </c>
      <c r="K723" s="352" t="s">
        <v>556</v>
      </c>
      <c r="L723" s="352" t="s">
        <v>10523</v>
      </c>
      <c r="M723" s="352" t="s">
        <v>10524</v>
      </c>
      <c r="N723" s="352" t="str">
        <f t="shared" si="16"/>
        <v>Porsche Taycan 4 Cross Tourismo</v>
      </c>
      <c r="O723" s="480">
        <v>6</v>
      </c>
      <c r="P723" s="480" t="s">
        <v>9312</v>
      </c>
      <c r="Q723" s="352">
        <v>0</v>
      </c>
      <c r="R723" s="352" t="s">
        <v>10524</v>
      </c>
      <c r="S723" s="480">
        <v>11</v>
      </c>
      <c r="T723" s="352">
        <v>0</v>
      </c>
      <c r="U723" s="479">
        <v>19</v>
      </c>
    </row>
    <row r="724" spans="1:21">
      <c r="A724" s="465" t="s">
        <v>560</v>
      </c>
      <c r="B724" s="428" t="s">
        <v>10780</v>
      </c>
      <c r="C724" s="352" t="s">
        <v>9230</v>
      </c>
      <c r="D724" s="352">
        <v>1</v>
      </c>
      <c r="E724" s="352" t="s">
        <v>9231</v>
      </c>
      <c r="F724" s="352">
        <v>20160</v>
      </c>
      <c r="G724" s="352" t="s">
        <v>9232</v>
      </c>
      <c r="H724" s="352" t="s">
        <v>10466</v>
      </c>
      <c r="I724" s="352" t="s">
        <v>287</v>
      </c>
      <c r="J724" s="352" t="s">
        <v>10515</v>
      </c>
      <c r="K724" s="352" t="s">
        <v>556</v>
      </c>
      <c r="L724" s="352" t="s">
        <v>10525</v>
      </c>
      <c r="M724" s="352" t="s">
        <v>10526</v>
      </c>
      <c r="N724" s="352" t="str">
        <f t="shared" si="16"/>
        <v>Porsche Taycan 4S Cross Tourismo</v>
      </c>
      <c r="O724" s="480">
        <v>6</v>
      </c>
      <c r="P724" s="480" t="s">
        <v>9312</v>
      </c>
      <c r="Q724" s="352">
        <v>0</v>
      </c>
      <c r="R724" s="352" t="s">
        <v>10526</v>
      </c>
      <c r="S724" s="480">
        <v>11</v>
      </c>
      <c r="T724" s="352">
        <v>0</v>
      </c>
      <c r="U724" s="479">
        <v>19</v>
      </c>
    </row>
    <row r="725" spans="1:21">
      <c r="A725" s="465" t="s">
        <v>561</v>
      </c>
      <c r="B725" s="428" t="s">
        <v>10862</v>
      </c>
      <c r="C725" s="352" t="s">
        <v>9230</v>
      </c>
      <c r="D725" s="352">
        <v>1</v>
      </c>
      <c r="E725" s="352" t="s">
        <v>9231</v>
      </c>
      <c r="F725" s="352">
        <v>20160</v>
      </c>
      <c r="G725" s="352" t="s">
        <v>9232</v>
      </c>
      <c r="H725" s="352" t="s">
        <v>10466</v>
      </c>
      <c r="I725" s="352" t="s">
        <v>287</v>
      </c>
      <c r="J725" s="352" t="s">
        <v>10515</v>
      </c>
      <c r="K725" s="352" t="s">
        <v>556</v>
      </c>
      <c r="L725" s="352" t="s">
        <v>10523</v>
      </c>
      <c r="M725" s="352" t="s">
        <v>10524</v>
      </c>
      <c r="N725" s="352" t="str">
        <f t="shared" si="16"/>
        <v>Porsche Taycan 4 Cross Tourismo</v>
      </c>
      <c r="O725" s="480">
        <v>6</v>
      </c>
      <c r="P725" s="480" t="s">
        <v>9312</v>
      </c>
      <c r="Q725" s="352">
        <v>0</v>
      </c>
      <c r="R725" s="352" t="s">
        <v>10524</v>
      </c>
      <c r="S725" s="480">
        <v>11</v>
      </c>
      <c r="T725" s="352">
        <v>0</v>
      </c>
      <c r="U725" s="479">
        <v>19</v>
      </c>
    </row>
    <row r="726" spans="1:21">
      <c r="A726" s="465" t="s">
        <v>639</v>
      </c>
      <c r="B726" s="428" t="s">
        <v>10780</v>
      </c>
      <c r="C726" s="352" t="s">
        <v>9230</v>
      </c>
      <c r="D726" s="352">
        <v>1</v>
      </c>
      <c r="E726" s="352" t="s">
        <v>9231</v>
      </c>
      <c r="F726" s="352">
        <v>20160</v>
      </c>
      <c r="G726" s="352" t="s">
        <v>9232</v>
      </c>
      <c r="H726" s="352" t="s">
        <v>10466</v>
      </c>
      <c r="I726" s="352" t="s">
        <v>287</v>
      </c>
      <c r="J726" s="352" t="s">
        <v>10515</v>
      </c>
      <c r="K726" s="352" t="s">
        <v>556</v>
      </c>
      <c r="L726" s="352" t="s">
        <v>10527</v>
      </c>
      <c r="M726" s="352" t="s">
        <v>3476</v>
      </c>
      <c r="N726" s="352" t="str">
        <f t="shared" si="16"/>
        <v>Porsche Taycan GTS</v>
      </c>
      <c r="O726" s="480">
        <v>4</v>
      </c>
      <c r="P726" s="480" t="s">
        <v>9259</v>
      </c>
      <c r="Q726" s="352">
        <v>0</v>
      </c>
      <c r="R726" s="352" t="s">
        <v>3476</v>
      </c>
      <c r="S726" s="480">
        <v>11</v>
      </c>
      <c r="T726" s="352">
        <v>0</v>
      </c>
      <c r="U726" s="479">
        <v>19</v>
      </c>
    </row>
    <row r="727" spans="1:21">
      <c r="A727" s="467" t="s">
        <v>9196</v>
      </c>
      <c r="B727" s="428" t="s">
        <v>10779</v>
      </c>
      <c r="C727" s="352" t="s">
        <v>9230</v>
      </c>
      <c r="D727" s="352">
        <v>1</v>
      </c>
      <c r="E727" s="352" t="s">
        <v>9231</v>
      </c>
      <c r="F727" s="352">
        <v>20158</v>
      </c>
      <c r="G727" s="352" t="s">
        <v>9255</v>
      </c>
      <c r="H727" s="352" t="s">
        <v>10570</v>
      </c>
      <c r="I727" s="352" t="s">
        <v>10571</v>
      </c>
      <c r="J727" s="352" t="s">
        <v>10960</v>
      </c>
      <c r="K727" s="352" t="s">
        <v>10961</v>
      </c>
      <c r="L727" s="352" t="s">
        <v>10962</v>
      </c>
      <c r="M727" s="352" t="s">
        <v>10961</v>
      </c>
      <c r="N727" s="352" t="str">
        <f t="shared" si="16"/>
        <v>Tesla 모델3 모델3</v>
      </c>
      <c r="O727" s="480" t="e">
        <v>#N/A</v>
      </c>
      <c r="P727" s="480" t="e">
        <v>#N/A</v>
      </c>
      <c r="Q727" s="352" t="e">
        <v>#N/A</v>
      </c>
      <c r="R727" s="352" t="e">
        <v>#N/A</v>
      </c>
      <c r="S727" s="480" t="e">
        <v>#N/A</v>
      </c>
      <c r="T727" s="352" t="e">
        <v>#N/A</v>
      </c>
      <c r="U727" s="479" t="e">
        <v>#N/A</v>
      </c>
    </row>
    <row r="728" spans="1:21">
      <c r="A728" s="464" t="s">
        <v>311</v>
      </c>
      <c r="B728" s="428" t="s">
        <v>10780</v>
      </c>
      <c r="C728" s="352" t="s">
        <v>9230</v>
      </c>
      <c r="D728" s="352">
        <v>1</v>
      </c>
      <c r="E728" s="352" t="s">
        <v>9231</v>
      </c>
      <c r="F728" s="352">
        <v>20160</v>
      </c>
      <c r="G728" s="352" t="s">
        <v>9232</v>
      </c>
      <c r="H728" s="352" t="s">
        <v>10466</v>
      </c>
      <c r="I728" s="352" t="s">
        <v>287</v>
      </c>
      <c r="J728" s="352" t="s">
        <v>10528</v>
      </c>
      <c r="K728" s="430">
        <v>911</v>
      </c>
      <c r="L728" s="352" t="s">
        <v>10529</v>
      </c>
      <c r="M728" s="352" t="s">
        <v>10522</v>
      </c>
      <c r="N728" s="352" t="str">
        <f t="shared" si="16"/>
        <v>Porsche 911 Turbo S</v>
      </c>
      <c r="O728" s="480">
        <v>7</v>
      </c>
      <c r="P728" s="480" t="s">
        <v>9239</v>
      </c>
      <c r="Q728" s="352">
        <v>0</v>
      </c>
      <c r="R728" s="352" t="s">
        <v>10522</v>
      </c>
      <c r="S728" s="480">
        <v>8</v>
      </c>
      <c r="T728" s="352">
        <v>0</v>
      </c>
      <c r="U728" s="479">
        <v>16</v>
      </c>
    </row>
    <row r="729" spans="1:21">
      <c r="A729" s="464" t="s">
        <v>551</v>
      </c>
      <c r="B729" s="428" t="s">
        <v>10780</v>
      </c>
      <c r="C729" s="352" t="s">
        <v>9230</v>
      </c>
      <c r="D729" s="352">
        <v>1</v>
      </c>
      <c r="E729" s="352" t="s">
        <v>9231</v>
      </c>
      <c r="F729" s="352">
        <v>20160</v>
      </c>
      <c r="G729" s="352" t="s">
        <v>9232</v>
      </c>
      <c r="H729" s="352" t="s">
        <v>10466</v>
      </c>
      <c r="I729" s="352" t="s">
        <v>287</v>
      </c>
      <c r="J729" s="352" t="s">
        <v>10528</v>
      </c>
      <c r="K729" s="430">
        <v>911</v>
      </c>
      <c r="L729" s="352" t="s">
        <v>10530</v>
      </c>
      <c r="M729" s="352" t="s">
        <v>10531</v>
      </c>
      <c r="N729" s="352" t="str">
        <f t="shared" si="16"/>
        <v>Porsche 911 Turbo S Cabriolet</v>
      </c>
      <c r="O729" s="480">
        <v>7</v>
      </c>
      <c r="P729" s="480" t="s">
        <v>9239</v>
      </c>
      <c r="Q729" s="352">
        <v>0</v>
      </c>
      <c r="R729" s="352" t="s">
        <v>10531</v>
      </c>
      <c r="S729" s="480">
        <v>8</v>
      </c>
      <c r="T729" s="352">
        <v>0</v>
      </c>
      <c r="U729" s="479">
        <v>16</v>
      </c>
    </row>
    <row r="730" spans="1:21">
      <c r="A730" s="464" t="s">
        <v>295</v>
      </c>
      <c r="B730" s="428" t="s">
        <v>10780</v>
      </c>
      <c r="C730" s="352" t="s">
        <v>9230</v>
      </c>
      <c r="D730" s="352">
        <v>1</v>
      </c>
      <c r="E730" s="352" t="s">
        <v>9231</v>
      </c>
      <c r="F730" s="352">
        <v>20160</v>
      </c>
      <c r="G730" s="352" t="s">
        <v>9232</v>
      </c>
      <c r="H730" s="352" t="s">
        <v>10466</v>
      </c>
      <c r="I730" s="352" t="s">
        <v>287</v>
      </c>
      <c r="J730" s="352" t="s">
        <v>10528</v>
      </c>
      <c r="K730" s="430">
        <v>911</v>
      </c>
      <c r="L730" s="352" t="s">
        <v>10532</v>
      </c>
      <c r="M730" s="352" t="s">
        <v>10474</v>
      </c>
      <c r="N730" s="352" t="str">
        <f t="shared" si="16"/>
        <v>Porsche 911 Carrera</v>
      </c>
      <c r="O730" s="480">
        <v>3</v>
      </c>
      <c r="P730" s="480" t="s">
        <v>9243</v>
      </c>
      <c r="Q730" s="352">
        <v>0</v>
      </c>
      <c r="R730" s="352" t="s">
        <v>10474</v>
      </c>
      <c r="S730" s="480">
        <v>5</v>
      </c>
      <c r="T730" s="352">
        <v>0</v>
      </c>
      <c r="U730" s="479">
        <v>13</v>
      </c>
    </row>
    <row r="731" spans="1:21">
      <c r="A731" s="464" t="s">
        <v>296</v>
      </c>
      <c r="B731" s="428" t="s">
        <v>10780</v>
      </c>
      <c r="C731" s="352" t="s">
        <v>9230</v>
      </c>
      <c r="D731" s="352">
        <v>1</v>
      </c>
      <c r="E731" s="352" t="s">
        <v>9231</v>
      </c>
      <c r="F731" s="352">
        <v>20160</v>
      </c>
      <c r="G731" s="352" t="s">
        <v>9232</v>
      </c>
      <c r="H731" s="352" t="s">
        <v>10466</v>
      </c>
      <c r="I731" s="352" t="s">
        <v>287</v>
      </c>
      <c r="J731" s="352" t="s">
        <v>10528</v>
      </c>
      <c r="K731" s="430">
        <v>911</v>
      </c>
      <c r="L731" s="352" t="s">
        <v>10533</v>
      </c>
      <c r="M731" s="352" t="s">
        <v>7587</v>
      </c>
      <c r="N731" s="352" t="str">
        <f t="shared" si="16"/>
        <v>Porsche 911 Carrera S</v>
      </c>
      <c r="O731" s="480">
        <v>3</v>
      </c>
      <c r="P731" s="480" t="s">
        <v>9243</v>
      </c>
      <c r="Q731" s="352">
        <v>0</v>
      </c>
      <c r="R731" s="352" t="s">
        <v>7587</v>
      </c>
      <c r="S731" s="480">
        <v>5</v>
      </c>
      <c r="T731" s="352">
        <v>0</v>
      </c>
      <c r="U731" s="479">
        <v>13</v>
      </c>
    </row>
    <row r="732" spans="1:21">
      <c r="A732" s="464" t="s">
        <v>301</v>
      </c>
      <c r="B732" s="428" t="s">
        <v>10780</v>
      </c>
      <c r="C732" s="352" t="s">
        <v>9230</v>
      </c>
      <c r="D732" s="352">
        <v>1</v>
      </c>
      <c r="E732" s="352" t="s">
        <v>9231</v>
      </c>
      <c r="F732" s="352">
        <v>20160</v>
      </c>
      <c r="G732" s="352" t="s">
        <v>9232</v>
      </c>
      <c r="H732" s="352" t="s">
        <v>10466</v>
      </c>
      <c r="I732" s="352" t="s">
        <v>287</v>
      </c>
      <c r="J732" s="352" t="s">
        <v>10528</v>
      </c>
      <c r="K732" s="430">
        <v>911</v>
      </c>
      <c r="L732" s="352" t="s">
        <v>10534</v>
      </c>
      <c r="M732" s="352" t="s">
        <v>7584</v>
      </c>
      <c r="N732" s="352" t="str">
        <f t="shared" si="16"/>
        <v>Porsche 911 Carrera Cabriolet</v>
      </c>
      <c r="O732" s="480">
        <v>4</v>
      </c>
      <c r="P732" s="480" t="s">
        <v>9259</v>
      </c>
      <c r="Q732" s="352">
        <v>0</v>
      </c>
      <c r="R732" s="352" t="s">
        <v>7584</v>
      </c>
      <c r="S732" s="480">
        <v>5</v>
      </c>
      <c r="T732" s="352">
        <v>0</v>
      </c>
      <c r="U732" s="479">
        <v>13</v>
      </c>
    </row>
    <row r="733" spans="1:21">
      <c r="A733" s="464" t="s">
        <v>302</v>
      </c>
      <c r="B733" s="428" t="s">
        <v>10780</v>
      </c>
      <c r="C733" s="352" t="s">
        <v>9230</v>
      </c>
      <c r="D733" s="352">
        <v>1</v>
      </c>
      <c r="E733" s="352" t="s">
        <v>9231</v>
      </c>
      <c r="F733" s="352">
        <v>20160</v>
      </c>
      <c r="G733" s="352" t="s">
        <v>9232</v>
      </c>
      <c r="H733" s="352" t="s">
        <v>10466</v>
      </c>
      <c r="I733" s="352" t="s">
        <v>287</v>
      </c>
      <c r="J733" s="352" t="s">
        <v>10528</v>
      </c>
      <c r="K733" s="430">
        <v>911</v>
      </c>
      <c r="L733" s="352" t="s">
        <v>10535</v>
      </c>
      <c r="M733" s="352" t="s">
        <v>10536</v>
      </c>
      <c r="N733" s="352" t="str">
        <f t="shared" si="16"/>
        <v>Porsche 911 Carrera S Cabriolet</v>
      </c>
      <c r="O733" s="480">
        <v>4</v>
      </c>
      <c r="P733" s="480" t="s">
        <v>9259</v>
      </c>
      <c r="Q733" s="352">
        <v>0</v>
      </c>
      <c r="R733" s="352" t="s">
        <v>10536</v>
      </c>
      <c r="S733" s="480">
        <v>5</v>
      </c>
      <c r="T733" s="352">
        <v>0</v>
      </c>
      <c r="U733" s="479">
        <v>13</v>
      </c>
    </row>
    <row r="734" spans="1:21">
      <c r="A734" s="467" t="s">
        <v>9197</v>
      </c>
      <c r="B734" s="428" t="s">
        <v>10779</v>
      </c>
      <c r="C734" s="352" t="s">
        <v>9230</v>
      </c>
      <c r="D734" s="352">
        <v>1</v>
      </c>
      <c r="E734" s="352" t="s">
        <v>9231</v>
      </c>
      <c r="F734" s="352">
        <v>20158</v>
      </c>
      <c r="G734" s="352" t="s">
        <v>9255</v>
      </c>
      <c r="H734" s="352" t="s">
        <v>10570</v>
      </c>
      <c r="I734" s="352" t="s">
        <v>10571</v>
      </c>
      <c r="J734" s="352" t="s">
        <v>10960</v>
      </c>
      <c r="K734" s="352" t="s">
        <v>10961</v>
      </c>
      <c r="L734" s="352" t="s">
        <v>10962</v>
      </c>
      <c r="M734" s="352" t="s">
        <v>10961</v>
      </c>
      <c r="N734" s="352" t="str">
        <f t="shared" si="16"/>
        <v>Tesla 모델3 모델3</v>
      </c>
      <c r="O734" s="480" t="e">
        <v>#N/A</v>
      </c>
      <c r="P734" s="480" t="e">
        <v>#N/A</v>
      </c>
      <c r="Q734" s="352" t="e">
        <v>#N/A</v>
      </c>
      <c r="R734" s="352" t="e">
        <v>#N/A</v>
      </c>
      <c r="S734" s="480" t="e">
        <v>#N/A</v>
      </c>
      <c r="T734" s="352" t="e">
        <v>#N/A</v>
      </c>
      <c r="U734" s="479" t="e">
        <v>#N/A</v>
      </c>
    </row>
    <row r="735" spans="1:21">
      <c r="A735" s="464" t="s">
        <v>298</v>
      </c>
      <c r="B735" s="428" t="s">
        <v>10780</v>
      </c>
      <c r="C735" s="352" t="s">
        <v>9230</v>
      </c>
      <c r="D735" s="352">
        <v>1</v>
      </c>
      <c r="E735" s="352" t="s">
        <v>9231</v>
      </c>
      <c r="F735" s="352">
        <v>20160</v>
      </c>
      <c r="G735" s="352" t="s">
        <v>9232</v>
      </c>
      <c r="H735" s="352" t="s">
        <v>10466</v>
      </c>
      <c r="I735" s="352" t="s">
        <v>287</v>
      </c>
      <c r="J735" s="352" t="s">
        <v>10528</v>
      </c>
      <c r="K735" s="430">
        <v>911</v>
      </c>
      <c r="L735" s="352" t="s">
        <v>10537</v>
      </c>
      <c r="M735" s="352" t="s">
        <v>10538</v>
      </c>
      <c r="N735" s="352" t="str">
        <f t="shared" si="16"/>
        <v>Porsche 911 Carrera 4S</v>
      </c>
      <c r="O735" s="480">
        <v>3</v>
      </c>
      <c r="P735" s="480" t="s">
        <v>9243</v>
      </c>
      <c r="Q735" s="352">
        <v>0</v>
      </c>
      <c r="R735" s="352" t="s">
        <v>10538</v>
      </c>
      <c r="S735" s="480">
        <v>5</v>
      </c>
      <c r="T735" s="352">
        <v>0</v>
      </c>
      <c r="U735" s="479">
        <v>13</v>
      </c>
    </row>
    <row r="736" spans="1:21">
      <c r="A736" s="464" t="s">
        <v>303</v>
      </c>
      <c r="B736" s="428" t="s">
        <v>10780</v>
      </c>
      <c r="C736" s="352" t="s">
        <v>9230</v>
      </c>
      <c r="D736" s="352">
        <v>1</v>
      </c>
      <c r="E736" s="352" t="s">
        <v>9231</v>
      </c>
      <c r="F736" s="352">
        <v>20160</v>
      </c>
      <c r="G736" s="352" t="s">
        <v>9232</v>
      </c>
      <c r="H736" s="352" t="s">
        <v>10466</v>
      </c>
      <c r="I736" s="352" t="s">
        <v>287</v>
      </c>
      <c r="J736" s="352" t="s">
        <v>10528</v>
      </c>
      <c r="K736" s="430">
        <v>911</v>
      </c>
      <c r="L736" s="352" t="s">
        <v>10539</v>
      </c>
      <c r="M736" s="352" t="s">
        <v>10540</v>
      </c>
      <c r="N736" s="352" t="str">
        <f t="shared" si="16"/>
        <v>Porsche 911 Carrera 4 Cabriolet</v>
      </c>
      <c r="O736" s="480">
        <v>4</v>
      </c>
      <c r="P736" s="480" t="s">
        <v>9259</v>
      </c>
      <c r="Q736" s="352">
        <v>0</v>
      </c>
      <c r="R736" s="352" t="s">
        <v>10540</v>
      </c>
      <c r="S736" s="480">
        <v>5</v>
      </c>
      <c r="T736" s="352">
        <v>0</v>
      </c>
      <c r="U736" s="479">
        <v>13</v>
      </c>
    </row>
    <row r="737" spans="1:21">
      <c r="A737" s="464" t="s">
        <v>304</v>
      </c>
      <c r="B737" s="428" t="s">
        <v>10780</v>
      </c>
      <c r="C737" s="352" t="s">
        <v>9230</v>
      </c>
      <c r="D737" s="352">
        <v>1</v>
      </c>
      <c r="E737" s="352" t="s">
        <v>9231</v>
      </c>
      <c r="F737" s="352">
        <v>20160</v>
      </c>
      <c r="G737" s="352" t="s">
        <v>9232</v>
      </c>
      <c r="H737" s="352" t="s">
        <v>10466</v>
      </c>
      <c r="I737" s="352" t="s">
        <v>287</v>
      </c>
      <c r="J737" s="352" t="s">
        <v>10528</v>
      </c>
      <c r="K737" s="430">
        <v>911</v>
      </c>
      <c r="L737" s="352" t="s">
        <v>10541</v>
      </c>
      <c r="M737" s="352" t="s">
        <v>10542</v>
      </c>
      <c r="N737" s="352" t="str">
        <f t="shared" si="16"/>
        <v>Porsche 911 Carrera 4S Cabriolet</v>
      </c>
      <c r="O737" s="480">
        <v>4</v>
      </c>
      <c r="P737" s="480" t="s">
        <v>9259</v>
      </c>
      <c r="Q737" s="352">
        <v>0</v>
      </c>
      <c r="R737" s="352" t="s">
        <v>10542</v>
      </c>
      <c r="S737" s="480">
        <v>5</v>
      </c>
      <c r="T737" s="352">
        <v>0</v>
      </c>
      <c r="U737" s="479">
        <v>13</v>
      </c>
    </row>
    <row r="738" spans="1:21">
      <c r="A738" s="464" t="s">
        <v>552</v>
      </c>
      <c r="B738" s="428" t="s">
        <v>10780</v>
      </c>
      <c r="C738" s="352" t="s">
        <v>9230</v>
      </c>
      <c r="D738" s="352">
        <v>1</v>
      </c>
      <c r="E738" s="352" t="s">
        <v>9231</v>
      </c>
      <c r="F738" s="352">
        <v>20160</v>
      </c>
      <c r="G738" s="352" t="s">
        <v>9232</v>
      </c>
      <c r="H738" s="352" t="s">
        <v>10466</v>
      </c>
      <c r="I738" s="352" t="s">
        <v>287</v>
      </c>
      <c r="J738" s="352" t="s">
        <v>10528</v>
      </c>
      <c r="K738" s="430">
        <v>911</v>
      </c>
      <c r="L738" s="352" t="s">
        <v>10543</v>
      </c>
      <c r="M738" s="352" t="s">
        <v>10544</v>
      </c>
      <c r="N738" s="352" t="str">
        <f t="shared" si="16"/>
        <v>Porsche 911 GT3</v>
      </c>
      <c r="O738" s="480">
        <v>7</v>
      </c>
      <c r="P738" s="480" t="s">
        <v>9239</v>
      </c>
      <c r="Q738" s="352">
        <v>0</v>
      </c>
      <c r="R738" s="352" t="s">
        <v>10544</v>
      </c>
      <c r="S738" s="480">
        <v>8</v>
      </c>
      <c r="T738" s="352">
        <v>0</v>
      </c>
      <c r="U738" s="479">
        <v>16</v>
      </c>
    </row>
    <row r="739" spans="1:21" customFormat="1">
      <c r="B739" s="428" t="s">
        <v>10780</v>
      </c>
      <c r="C739" t="s">
        <v>9230</v>
      </c>
      <c r="D739">
        <v>1</v>
      </c>
      <c r="E739" t="s">
        <v>9231</v>
      </c>
      <c r="F739">
        <v>20160</v>
      </c>
      <c r="G739" t="s">
        <v>9232</v>
      </c>
      <c r="H739" t="s">
        <v>10466</v>
      </c>
      <c r="I739" t="s">
        <v>287</v>
      </c>
      <c r="J739" t="s">
        <v>10528</v>
      </c>
      <c r="K739" s="427">
        <v>911</v>
      </c>
      <c r="L739" t="s">
        <v>10545</v>
      </c>
      <c r="M739" t="s">
        <v>10546</v>
      </c>
      <c r="N739" t="str">
        <f t="shared" si="16"/>
        <v>Porsche 911 GT3 RS</v>
      </c>
      <c r="O739" s="480">
        <v>7</v>
      </c>
      <c r="P739" s="480" t="s">
        <v>9239</v>
      </c>
      <c r="Q739">
        <v>0</v>
      </c>
      <c r="R739" t="s">
        <v>10546</v>
      </c>
      <c r="S739" s="480">
        <v>8</v>
      </c>
      <c r="T739">
        <v>0</v>
      </c>
      <c r="U739" s="479">
        <v>16</v>
      </c>
    </row>
    <row r="740" spans="1:21" customFormat="1">
      <c r="B740" s="428" t="s">
        <v>10780</v>
      </c>
      <c r="C740" t="s">
        <v>9230</v>
      </c>
      <c r="D740">
        <v>1</v>
      </c>
      <c r="E740" t="s">
        <v>9231</v>
      </c>
      <c r="F740">
        <v>20160</v>
      </c>
      <c r="G740" t="s">
        <v>9232</v>
      </c>
      <c r="H740" t="s">
        <v>10466</v>
      </c>
      <c r="I740" t="s">
        <v>287</v>
      </c>
      <c r="J740" t="s">
        <v>10528</v>
      </c>
      <c r="K740" s="427">
        <v>911</v>
      </c>
      <c r="L740" t="s">
        <v>10547</v>
      </c>
      <c r="M740" t="s">
        <v>10548</v>
      </c>
      <c r="N740" t="str">
        <f t="shared" si="16"/>
        <v>Porsche 911 Targa 4 GTS</v>
      </c>
      <c r="O740" s="480">
        <v>4</v>
      </c>
      <c r="P740" s="480" t="s">
        <v>9259</v>
      </c>
      <c r="Q740">
        <v>0</v>
      </c>
      <c r="R740" t="s">
        <v>10548</v>
      </c>
      <c r="S740" s="480">
        <v>8</v>
      </c>
      <c r="T740">
        <v>0</v>
      </c>
      <c r="U740" s="479">
        <v>16</v>
      </c>
    </row>
    <row r="741" spans="1:21">
      <c r="A741" s="464" t="s">
        <v>300</v>
      </c>
      <c r="B741" s="428" t="s">
        <v>10780</v>
      </c>
      <c r="C741" s="352" t="s">
        <v>9230</v>
      </c>
      <c r="D741" s="352">
        <v>1</v>
      </c>
      <c r="E741" s="352" t="s">
        <v>9231</v>
      </c>
      <c r="F741" s="352">
        <v>20160</v>
      </c>
      <c r="G741" s="352" t="s">
        <v>9232</v>
      </c>
      <c r="H741" s="352" t="s">
        <v>10466</v>
      </c>
      <c r="I741" s="352" t="s">
        <v>287</v>
      </c>
      <c r="J741" s="352" t="s">
        <v>10528</v>
      </c>
      <c r="K741" s="430">
        <v>911</v>
      </c>
      <c r="L741" s="352" t="s">
        <v>10549</v>
      </c>
      <c r="M741" s="352" t="s">
        <v>10550</v>
      </c>
      <c r="N741" s="352" t="str">
        <f t="shared" si="16"/>
        <v>Porsche 911 Carrera 4 GTS</v>
      </c>
      <c r="O741" s="480">
        <v>4</v>
      </c>
      <c r="P741" s="480" t="s">
        <v>9259</v>
      </c>
      <c r="Q741" s="352">
        <v>0</v>
      </c>
      <c r="R741" s="352" t="s">
        <v>10550</v>
      </c>
      <c r="S741" s="480">
        <v>8</v>
      </c>
      <c r="T741" s="352">
        <v>0</v>
      </c>
      <c r="U741" s="479">
        <v>16</v>
      </c>
    </row>
    <row r="742" spans="1:21" customFormat="1">
      <c r="B742" s="428" t="s">
        <v>10780</v>
      </c>
      <c r="C742" t="s">
        <v>9230</v>
      </c>
      <c r="D742">
        <v>1</v>
      </c>
      <c r="E742" t="s">
        <v>9231</v>
      </c>
      <c r="F742">
        <v>20160</v>
      </c>
      <c r="G742" t="s">
        <v>9232</v>
      </c>
      <c r="H742" t="s">
        <v>10466</v>
      </c>
      <c r="I742" t="s">
        <v>287</v>
      </c>
      <c r="J742" t="s">
        <v>10528</v>
      </c>
      <c r="K742" s="427">
        <v>911</v>
      </c>
      <c r="L742" t="s">
        <v>10551</v>
      </c>
      <c r="M742" t="s">
        <v>10552</v>
      </c>
      <c r="N742" t="str">
        <f t="shared" si="16"/>
        <v>Porsche 911 Carrera 4s Coupe</v>
      </c>
      <c r="O742" s="480">
        <v>4</v>
      </c>
      <c r="P742" s="480" t="s">
        <v>9259</v>
      </c>
      <c r="Q742">
        <v>0</v>
      </c>
      <c r="R742" t="s">
        <v>10552</v>
      </c>
      <c r="S742" s="480">
        <v>5</v>
      </c>
      <c r="T742">
        <v>0</v>
      </c>
      <c r="U742" s="479">
        <v>13</v>
      </c>
    </row>
    <row r="743" spans="1:21">
      <c r="A743" s="464" t="s">
        <v>305</v>
      </c>
      <c r="B743" s="428" t="s">
        <v>10780</v>
      </c>
      <c r="C743" s="352" t="s">
        <v>9230</v>
      </c>
      <c r="D743" s="352">
        <v>1</v>
      </c>
      <c r="E743" s="352" t="s">
        <v>9231</v>
      </c>
      <c r="F743" s="352">
        <v>20160</v>
      </c>
      <c r="G743" s="352" t="s">
        <v>9232</v>
      </c>
      <c r="H743" s="352" t="s">
        <v>10466</v>
      </c>
      <c r="I743" s="352" t="s">
        <v>287</v>
      </c>
      <c r="J743" s="352" t="s">
        <v>10528</v>
      </c>
      <c r="K743" s="430">
        <v>911</v>
      </c>
      <c r="L743" s="352" t="s">
        <v>10553</v>
      </c>
      <c r="M743" s="352" t="s">
        <v>10554</v>
      </c>
      <c r="N743" s="352" t="str">
        <f t="shared" si="16"/>
        <v>Porsche 911 Carrera GTS Cabriolet</v>
      </c>
      <c r="O743" s="480">
        <v>4</v>
      </c>
      <c r="P743" s="480" t="s">
        <v>9259</v>
      </c>
      <c r="Q743" s="352">
        <v>0</v>
      </c>
      <c r="R743" s="352" t="s">
        <v>10554</v>
      </c>
      <c r="S743" s="480">
        <v>8</v>
      </c>
      <c r="T743" s="352">
        <v>0</v>
      </c>
      <c r="U743" s="479">
        <v>16</v>
      </c>
    </row>
    <row r="744" spans="1:21">
      <c r="A744" s="464" t="s">
        <v>306</v>
      </c>
      <c r="B744" s="428" t="s">
        <v>10780</v>
      </c>
      <c r="C744" s="352" t="s">
        <v>9230</v>
      </c>
      <c r="D744" s="352">
        <v>1</v>
      </c>
      <c r="E744" s="352" t="s">
        <v>9231</v>
      </c>
      <c r="F744" s="352">
        <v>20160</v>
      </c>
      <c r="G744" s="352" t="s">
        <v>9232</v>
      </c>
      <c r="H744" s="352" t="s">
        <v>10466</v>
      </c>
      <c r="I744" s="352" t="s">
        <v>287</v>
      </c>
      <c r="J744" s="352" t="s">
        <v>10528</v>
      </c>
      <c r="K744" s="430">
        <v>911</v>
      </c>
      <c r="L744" s="352" t="s">
        <v>10555</v>
      </c>
      <c r="M744" s="352" t="s">
        <v>10556</v>
      </c>
      <c r="N744" s="352" t="str">
        <f t="shared" si="16"/>
        <v>Porsche 911 Carrera 4 GTS Cabriolet</v>
      </c>
      <c r="O744" s="480">
        <v>4</v>
      </c>
      <c r="P744" s="480" t="s">
        <v>9259</v>
      </c>
      <c r="Q744" s="352">
        <v>0</v>
      </c>
      <c r="R744" s="352" t="s">
        <v>10556</v>
      </c>
      <c r="S744" s="480">
        <v>8</v>
      </c>
      <c r="T744" s="352">
        <v>0</v>
      </c>
      <c r="U744" s="479">
        <v>16</v>
      </c>
    </row>
    <row r="745" spans="1:21">
      <c r="A745" s="450" t="s">
        <v>383</v>
      </c>
      <c r="B745" s="428" t="s">
        <v>10780</v>
      </c>
      <c r="C745" s="352" t="s">
        <v>9230</v>
      </c>
      <c r="D745" s="352">
        <v>1</v>
      </c>
      <c r="E745" s="352" t="s">
        <v>9231</v>
      </c>
      <c r="F745" s="352">
        <v>20159</v>
      </c>
      <c r="G745" s="352" t="s">
        <v>9279</v>
      </c>
      <c r="H745" s="352" t="s">
        <v>10557</v>
      </c>
      <c r="I745" s="352" t="s">
        <v>10558</v>
      </c>
      <c r="J745" s="352" t="s">
        <v>10559</v>
      </c>
      <c r="K745" s="352" t="s">
        <v>7664</v>
      </c>
      <c r="L745" s="352" t="s">
        <v>10560</v>
      </c>
      <c r="M745" s="352" t="s">
        <v>10561</v>
      </c>
      <c r="N745" s="352" t="str">
        <f t="shared" si="16"/>
        <v>Rolls-Royce Cullinan Cullinan 6.75</v>
      </c>
      <c r="O745" s="480">
        <v>3</v>
      </c>
      <c r="P745" s="480" t="s">
        <v>9243</v>
      </c>
      <c r="Q745" s="352">
        <v>0</v>
      </c>
      <c r="R745" s="352" t="e">
        <v>#N/A</v>
      </c>
      <c r="S745" s="480">
        <v>19</v>
      </c>
      <c r="T745" s="352">
        <v>0</v>
      </c>
      <c r="U745" s="479">
        <v>22</v>
      </c>
    </row>
    <row r="746" spans="1:21">
      <c r="A746" s="494" t="s">
        <v>514</v>
      </c>
      <c r="B746" s="428" t="s">
        <v>10862</v>
      </c>
      <c r="C746" s="352" t="s">
        <v>9230</v>
      </c>
      <c r="D746" s="352">
        <v>1</v>
      </c>
      <c r="E746" s="352" t="s">
        <v>9231</v>
      </c>
      <c r="F746" s="352">
        <v>20158</v>
      </c>
      <c r="G746" s="352" t="s">
        <v>9255</v>
      </c>
      <c r="H746" s="352" t="s">
        <v>10583</v>
      </c>
      <c r="I746" s="352" t="s">
        <v>361</v>
      </c>
      <c r="J746" s="352" t="s">
        <v>10587</v>
      </c>
      <c r="K746" s="352" t="s">
        <v>7966</v>
      </c>
      <c r="L746" s="352" t="s">
        <v>10963</v>
      </c>
      <c r="M746" s="352" t="s">
        <v>10964</v>
      </c>
      <c r="N746" s="352" t="str">
        <f t="shared" si="16"/>
        <v>Toyota Camry 2.5 가솔린</v>
      </c>
      <c r="O746" s="480" t="e">
        <v>#N/A</v>
      </c>
      <c r="P746" s="480" t="e">
        <v>#N/A</v>
      </c>
      <c r="Q746" s="352" t="e">
        <v>#N/A</v>
      </c>
      <c r="R746" s="352" t="e">
        <v>#N/A</v>
      </c>
      <c r="S746" s="480" t="e">
        <v>#N/A</v>
      </c>
      <c r="T746" s="352" t="e">
        <v>#N/A</v>
      </c>
      <c r="U746" s="479" t="e">
        <v>#N/A</v>
      </c>
    </row>
    <row r="747" spans="1:21">
      <c r="A747" s="450" t="s">
        <v>549</v>
      </c>
      <c r="B747" s="428" t="s">
        <v>10780</v>
      </c>
      <c r="C747" s="352" t="s">
        <v>9230</v>
      </c>
      <c r="D747" s="352">
        <v>1</v>
      </c>
      <c r="E747" s="352" t="s">
        <v>9231</v>
      </c>
      <c r="F747" s="352">
        <v>20159</v>
      </c>
      <c r="G747" s="352" t="s">
        <v>9279</v>
      </c>
      <c r="H747" s="352" t="s">
        <v>10557</v>
      </c>
      <c r="I747" s="352" t="s">
        <v>10558</v>
      </c>
      <c r="J747" s="352" t="s">
        <v>10562</v>
      </c>
      <c r="K747" s="352" t="s">
        <v>7651</v>
      </c>
      <c r="L747" s="352" t="s">
        <v>10563</v>
      </c>
      <c r="M747" s="352" t="s">
        <v>10564</v>
      </c>
      <c r="N747" s="352" t="str">
        <f t="shared" si="16"/>
        <v>Rolls-Royce Ghost Standard Wheel Base</v>
      </c>
      <c r="O747" s="480">
        <v>7</v>
      </c>
      <c r="P747" s="480" t="s">
        <v>9239</v>
      </c>
      <c r="Q747" s="352">
        <v>0</v>
      </c>
      <c r="R747" s="352" t="e">
        <v>#N/A</v>
      </c>
      <c r="S747" s="480">
        <v>19</v>
      </c>
      <c r="T747" s="352">
        <v>0</v>
      </c>
      <c r="U747" s="479">
        <v>22</v>
      </c>
    </row>
    <row r="748" spans="1:21" ht="17.25" thickBot="1">
      <c r="A748" s="450" t="s">
        <v>550</v>
      </c>
      <c r="B748" s="428" t="s">
        <v>10780</v>
      </c>
      <c r="C748" s="352" t="s">
        <v>9230</v>
      </c>
      <c r="D748" s="352">
        <v>1</v>
      </c>
      <c r="E748" s="352" t="s">
        <v>9231</v>
      </c>
      <c r="F748" s="352">
        <v>20159</v>
      </c>
      <c r="G748" s="352" t="s">
        <v>9279</v>
      </c>
      <c r="H748" s="352" t="s">
        <v>10557</v>
      </c>
      <c r="I748" s="352" t="s">
        <v>10558</v>
      </c>
      <c r="J748" s="352" t="s">
        <v>10562</v>
      </c>
      <c r="K748" s="352" t="s">
        <v>7651</v>
      </c>
      <c r="L748" s="352" t="s">
        <v>10565</v>
      </c>
      <c r="M748" s="352" t="s">
        <v>10566</v>
      </c>
      <c r="N748" s="352" t="str">
        <f t="shared" si="16"/>
        <v>Rolls-Royce Ghost Extended Wheel</v>
      </c>
      <c r="O748" s="480">
        <v>7</v>
      </c>
      <c r="P748" s="480" t="s">
        <v>9239</v>
      </c>
      <c r="Q748" s="352">
        <v>0</v>
      </c>
      <c r="R748" s="352" t="e">
        <v>#N/A</v>
      </c>
      <c r="S748" s="480">
        <v>19</v>
      </c>
      <c r="T748" s="352">
        <v>0</v>
      </c>
      <c r="U748" s="479">
        <v>22</v>
      </c>
    </row>
    <row r="749" spans="1:21">
      <c r="A749" s="453" t="s">
        <v>381</v>
      </c>
      <c r="B749" s="428" t="s">
        <v>10779</v>
      </c>
      <c r="C749" s="352" t="s">
        <v>9230</v>
      </c>
      <c r="D749" s="352">
        <v>1</v>
      </c>
      <c r="E749" s="352" t="s">
        <v>9231</v>
      </c>
      <c r="F749" s="352">
        <v>20159</v>
      </c>
      <c r="G749" s="352" t="s">
        <v>9279</v>
      </c>
      <c r="H749" s="352" t="s">
        <v>10557</v>
      </c>
      <c r="I749" s="352" t="s">
        <v>10558</v>
      </c>
      <c r="J749" s="352" t="s">
        <v>10567</v>
      </c>
      <c r="K749" s="352" t="s">
        <v>7653</v>
      </c>
      <c r="L749" s="352" t="s">
        <v>10568</v>
      </c>
      <c r="M749" s="352" t="s">
        <v>10569</v>
      </c>
      <c r="N749" s="352" t="str">
        <f t="shared" si="16"/>
        <v>Rolls-Royce Phantom 6.75 가솔린</v>
      </c>
      <c r="O749" s="480">
        <v>7</v>
      </c>
      <c r="P749" s="480" t="s">
        <v>9239</v>
      </c>
      <c r="Q749" s="352">
        <v>0</v>
      </c>
      <c r="R749" s="352" t="s">
        <v>10569</v>
      </c>
      <c r="S749" s="480">
        <v>19</v>
      </c>
      <c r="T749" s="352">
        <v>0</v>
      </c>
      <c r="U749" s="479">
        <v>22</v>
      </c>
    </row>
    <row r="750" spans="1:21">
      <c r="A750" s="450" t="s">
        <v>382</v>
      </c>
      <c r="B750" s="428" t="s">
        <v>10779</v>
      </c>
      <c r="C750" s="352" t="s">
        <v>9230</v>
      </c>
      <c r="D750" s="352">
        <v>1</v>
      </c>
      <c r="E750" s="352" t="s">
        <v>9231</v>
      </c>
      <c r="F750" s="352">
        <v>20159</v>
      </c>
      <c r="G750" s="352" t="s">
        <v>9279</v>
      </c>
      <c r="H750" s="352" t="s">
        <v>10557</v>
      </c>
      <c r="I750" s="352" t="s">
        <v>10558</v>
      </c>
      <c r="J750" s="352" t="s">
        <v>10567</v>
      </c>
      <c r="K750" s="352" t="s">
        <v>7653</v>
      </c>
      <c r="L750" s="352" t="s">
        <v>10568</v>
      </c>
      <c r="M750" s="352" t="s">
        <v>10569</v>
      </c>
      <c r="N750" s="352" t="str">
        <f t="shared" si="16"/>
        <v>Rolls-Royce Phantom 6.75 가솔린</v>
      </c>
      <c r="O750" s="480">
        <v>7</v>
      </c>
      <c r="P750" s="480" t="s">
        <v>9239</v>
      </c>
      <c r="Q750" s="352">
        <v>0</v>
      </c>
      <c r="R750" s="352" t="s">
        <v>10569</v>
      </c>
      <c r="S750" s="480">
        <v>19</v>
      </c>
      <c r="T750" s="352">
        <v>0</v>
      </c>
      <c r="U750" s="479">
        <v>22</v>
      </c>
    </row>
    <row r="751" spans="1:21" customFormat="1" ht="17.25" thickBot="1">
      <c r="B751" s="428" t="s">
        <v>10780</v>
      </c>
      <c r="C751" t="s">
        <v>9230</v>
      </c>
      <c r="D751">
        <v>1</v>
      </c>
      <c r="E751" t="s">
        <v>9231</v>
      </c>
      <c r="F751">
        <v>20159</v>
      </c>
      <c r="G751" t="s">
        <v>9279</v>
      </c>
      <c r="H751" t="s">
        <v>10557</v>
      </c>
      <c r="I751" t="s">
        <v>10558</v>
      </c>
      <c r="J751" t="s">
        <v>10567</v>
      </c>
      <c r="K751" t="s">
        <v>7653</v>
      </c>
      <c r="L751" t="s">
        <v>10568</v>
      </c>
      <c r="M751" t="s">
        <v>10569</v>
      </c>
      <c r="N751" t="str">
        <f t="shared" si="16"/>
        <v>Rolls-Royce Phantom 6.75 가솔린</v>
      </c>
      <c r="O751" s="480">
        <v>7</v>
      </c>
      <c r="P751" s="480" t="s">
        <v>9239</v>
      </c>
      <c r="Q751">
        <v>0</v>
      </c>
      <c r="R751" t="s">
        <v>10569</v>
      </c>
      <c r="S751" s="480">
        <v>19</v>
      </c>
      <c r="T751">
        <v>0</v>
      </c>
      <c r="U751" s="479">
        <v>22</v>
      </c>
    </row>
    <row r="752" spans="1:21">
      <c r="A752" s="493" t="s">
        <v>584</v>
      </c>
      <c r="B752" s="428" t="s">
        <v>10862</v>
      </c>
      <c r="C752" s="352" t="s">
        <v>9230</v>
      </c>
      <c r="D752" s="352">
        <v>1</v>
      </c>
      <c r="E752" s="352" t="s">
        <v>9231</v>
      </c>
      <c r="F752" s="352">
        <v>20157</v>
      </c>
      <c r="G752" s="352" t="s">
        <v>9250</v>
      </c>
      <c r="H752" s="352" t="s">
        <v>10700</v>
      </c>
      <c r="I752" s="352" t="s">
        <v>348</v>
      </c>
      <c r="J752" s="352" t="s">
        <v>10705</v>
      </c>
      <c r="K752" s="352" t="s">
        <v>10706</v>
      </c>
      <c r="L752" s="352" t="s">
        <v>10967</v>
      </c>
      <c r="M752" s="352" t="s">
        <v>10726</v>
      </c>
      <c r="N752" s="352" t="str">
        <f t="shared" si="16"/>
        <v>Volkswagen Golf 2.0 TDI Premium</v>
      </c>
      <c r="O752" s="480" t="e">
        <v>#N/A</v>
      </c>
      <c r="P752" s="480" t="e">
        <v>#N/A</v>
      </c>
      <c r="Q752" s="352" t="e">
        <v>#N/A</v>
      </c>
      <c r="R752" s="352" t="e">
        <v>#N/A</v>
      </c>
      <c r="S752" s="480" t="e">
        <v>#N/A</v>
      </c>
      <c r="T752" s="352" t="e">
        <v>#N/A</v>
      </c>
      <c r="U752" s="479" t="e">
        <v>#N/A</v>
      </c>
    </row>
    <row r="753" spans="1:21" s="438" customFormat="1">
      <c r="A753" s="526" t="s">
        <v>628</v>
      </c>
      <c r="B753" s="497" t="s">
        <v>10862</v>
      </c>
      <c r="C753" s="438" t="s">
        <v>9230</v>
      </c>
      <c r="D753" s="438">
        <v>1</v>
      </c>
      <c r="E753" s="438" t="s">
        <v>9231</v>
      </c>
      <c r="F753" s="438">
        <v>20261</v>
      </c>
      <c r="G753" s="438" t="s">
        <v>9325</v>
      </c>
      <c r="H753" s="438" t="s">
        <v>10629</v>
      </c>
      <c r="I753" s="438" t="s">
        <v>136</v>
      </c>
      <c r="J753" s="438" t="s">
        <v>10679</v>
      </c>
      <c r="K753" s="438" t="s">
        <v>10680</v>
      </c>
      <c r="L753" s="438" t="s">
        <v>10965</v>
      </c>
      <c r="M753" s="438" t="s">
        <v>10966</v>
      </c>
      <c r="N753" s="438" t="str">
        <f t="shared" si="16"/>
        <v>Volvo XC60 B5 AWD Inscription</v>
      </c>
      <c r="O753" s="480">
        <v>4</v>
      </c>
      <c r="P753" s="480" t="s">
        <v>9259</v>
      </c>
      <c r="Q753" s="438" t="e">
        <v>#N/A</v>
      </c>
      <c r="R753" s="438" t="e">
        <v>#N/A</v>
      </c>
      <c r="S753" s="482">
        <v>5</v>
      </c>
      <c r="T753" s="438" t="e">
        <v>#N/A</v>
      </c>
      <c r="U753" s="482">
        <v>13</v>
      </c>
    </row>
    <row r="754" spans="1:21" ht="17.25" thickBot="1">
      <c r="A754" s="468" t="s">
        <v>9201</v>
      </c>
      <c r="B754" s="428" t="s">
        <v>10780</v>
      </c>
      <c r="C754" s="352" t="s">
        <v>9230</v>
      </c>
      <c r="D754" s="352">
        <v>1</v>
      </c>
      <c r="E754" s="352" t="s">
        <v>9231</v>
      </c>
      <c r="F754" s="352">
        <v>20158</v>
      </c>
      <c r="G754" s="352" t="s">
        <v>9255</v>
      </c>
      <c r="H754" s="352" t="s">
        <v>10570</v>
      </c>
      <c r="I754" s="352" t="s">
        <v>10571</v>
      </c>
      <c r="J754" s="352" t="s">
        <v>10572</v>
      </c>
      <c r="K754" s="352" t="s">
        <v>10573</v>
      </c>
      <c r="L754" s="352" t="s">
        <v>10574</v>
      </c>
      <c r="M754" s="352" t="s">
        <v>10575</v>
      </c>
      <c r="N754" s="352" t="str">
        <f t="shared" si="16"/>
        <v>Tesla 모델S 모델S Plaid</v>
      </c>
      <c r="O754" s="480">
        <v>3</v>
      </c>
      <c r="P754" s="480" t="s">
        <v>9243</v>
      </c>
      <c r="Q754" s="352">
        <v>0</v>
      </c>
      <c r="R754" s="352" t="s">
        <v>10575</v>
      </c>
      <c r="S754" s="480">
        <v>8</v>
      </c>
      <c r="T754" s="352">
        <v>0</v>
      </c>
      <c r="U754" s="479">
        <v>16</v>
      </c>
    </row>
    <row r="755" spans="1:21">
      <c r="A755" s="467" t="s">
        <v>9200</v>
      </c>
      <c r="B755" s="428" t="s">
        <v>10779</v>
      </c>
      <c r="C755" s="352" t="s">
        <v>9230</v>
      </c>
      <c r="D755" s="352">
        <v>1</v>
      </c>
      <c r="E755" s="352" t="s">
        <v>9231</v>
      </c>
      <c r="F755" s="352">
        <v>20158</v>
      </c>
      <c r="G755" s="352" t="s">
        <v>9255</v>
      </c>
      <c r="H755" s="352" t="s">
        <v>10570</v>
      </c>
      <c r="I755" s="352" t="s">
        <v>10571</v>
      </c>
      <c r="J755" s="352" t="s">
        <v>10572</v>
      </c>
      <c r="K755" s="352" t="s">
        <v>10573</v>
      </c>
      <c r="L755" s="352" t="s">
        <v>10574</v>
      </c>
      <c r="M755" s="352" t="s">
        <v>10575</v>
      </c>
      <c r="N755" s="352" t="str">
        <f t="shared" si="16"/>
        <v>Tesla 모델S 모델S Plaid</v>
      </c>
      <c r="O755" s="480">
        <v>3</v>
      </c>
      <c r="P755" s="480" t="s">
        <v>9243</v>
      </c>
      <c r="Q755" s="352">
        <v>0</v>
      </c>
      <c r="R755" s="352" t="s">
        <v>10575</v>
      </c>
      <c r="S755" s="480">
        <v>8</v>
      </c>
      <c r="T755" s="352">
        <v>0</v>
      </c>
      <c r="U755" s="479">
        <v>16</v>
      </c>
    </row>
    <row r="756" spans="1:21">
      <c r="A756" s="467" t="s">
        <v>9195</v>
      </c>
      <c r="B756" s="428" t="s">
        <v>10780</v>
      </c>
      <c r="C756" s="352" t="s">
        <v>9230</v>
      </c>
      <c r="D756" s="352">
        <v>1</v>
      </c>
      <c r="E756" s="352" t="s">
        <v>9231</v>
      </c>
      <c r="F756" s="352">
        <v>20158</v>
      </c>
      <c r="G756" s="352" t="s">
        <v>9255</v>
      </c>
      <c r="H756" s="352" t="s">
        <v>10570</v>
      </c>
      <c r="I756" s="352" t="s">
        <v>10571</v>
      </c>
      <c r="J756" s="352" t="s">
        <v>10576</v>
      </c>
      <c r="K756" s="352" t="s">
        <v>10577</v>
      </c>
      <c r="L756" s="352" t="s">
        <v>10578</v>
      </c>
      <c r="M756" s="352" t="s">
        <v>10579</v>
      </c>
      <c r="N756" s="352" t="str">
        <f t="shared" si="16"/>
        <v>Tesla 모델X 모델X Plaid</v>
      </c>
      <c r="O756" s="480">
        <v>1</v>
      </c>
      <c r="P756" s="480" t="s">
        <v>9341</v>
      </c>
      <c r="Q756" s="352">
        <v>0</v>
      </c>
      <c r="R756" s="352" t="s">
        <v>10579</v>
      </c>
      <c r="S756" s="480">
        <v>8</v>
      </c>
      <c r="T756" s="352">
        <v>0</v>
      </c>
      <c r="U756" s="479">
        <v>16</v>
      </c>
    </row>
    <row r="757" spans="1:21">
      <c r="A757" s="467" t="s">
        <v>9194</v>
      </c>
      <c r="B757" s="428" t="s">
        <v>10779</v>
      </c>
      <c r="C757" s="352" t="s">
        <v>9230</v>
      </c>
      <c r="D757" s="352">
        <v>1</v>
      </c>
      <c r="E757" s="352" t="s">
        <v>9231</v>
      </c>
      <c r="F757" s="352">
        <v>20158</v>
      </c>
      <c r="G757" s="352" t="s">
        <v>9255</v>
      </c>
      <c r="H757" s="352" t="s">
        <v>10570</v>
      </c>
      <c r="I757" s="352" t="s">
        <v>10571</v>
      </c>
      <c r="J757" s="352" t="s">
        <v>10576</v>
      </c>
      <c r="K757" s="352" t="s">
        <v>10577</v>
      </c>
      <c r="L757" s="352" t="s">
        <v>10578</v>
      </c>
      <c r="M757" s="352" t="s">
        <v>10579</v>
      </c>
      <c r="N757" s="352" t="str">
        <f t="shared" si="16"/>
        <v>Tesla 모델X 모델X Plaid</v>
      </c>
      <c r="O757" s="480">
        <v>1</v>
      </c>
      <c r="P757" s="480" t="s">
        <v>9341</v>
      </c>
      <c r="Q757" s="352">
        <v>0</v>
      </c>
      <c r="R757" s="352" t="s">
        <v>10579</v>
      </c>
      <c r="S757" s="480">
        <v>8</v>
      </c>
      <c r="T757" s="352">
        <v>0</v>
      </c>
      <c r="U757" s="479">
        <v>16</v>
      </c>
    </row>
    <row r="758" spans="1:21">
      <c r="A758" s="467" t="s">
        <v>9198</v>
      </c>
      <c r="B758" s="428" t="s">
        <v>10779</v>
      </c>
      <c r="C758" s="352" t="s">
        <v>9230</v>
      </c>
      <c r="D758" s="352">
        <v>1</v>
      </c>
      <c r="E758" s="352" t="s">
        <v>9231</v>
      </c>
      <c r="F758" s="352">
        <v>20158</v>
      </c>
      <c r="G758" s="352" t="s">
        <v>9255</v>
      </c>
      <c r="H758" s="352" t="s">
        <v>10570</v>
      </c>
      <c r="I758" s="352" t="s">
        <v>10571</v>
      </c>
      <c r="J758" s="352" t="s">
        <v>10580</v>
      </c>
      <c r="K758" s="352" t="s">
        <v>10581</v>
      </c>
      <c r="L758" s="352" t="s">
        <v>10582</v>
      </c>
      <c r="M758" s="352" t="s">
        <v>10581</v>
      </c>
      <c r="N758" s="352" t="str">
        <f t="shared" si="16"/>
        <v>Tesla 모델Y 모델Y</v>
      </c>
      <c r="O758" s="480">
        <v>1</v>
      </c>
      <c r="P758" s="480" t="s">
        <v>9341</v>
      </c>
      <c r="Q758" s="352">
        <v>0</v>
      </c>
      <c r="R758" s="352" t="s">
        <v>10581</v>
      </c>
      <c r="S758" s="480">
        <v>8</v>
      </c>
      <c r="T758" s="352">
        <v>0</v>
      </c>
      <c r="U758" s="479">
        <v>16</v>
      </c>
    </row>
    <row r="759" spans="1:21">
      <c r="A759" s="467" t="s">
        <v>9199</v>
      </c>
      <c r="B759" s="428" t="s">
        <v>10779</v>
      </c>
      <c r="C759" s="352" t="s">
        <v>9230</v>
      </c>
      <c r="D759" s="352">
        <v>1</v>
      </c>
      <c r="E759" s="352" t="s">
        <v>9231</v>
      </c>
      <c r="F759" s="352">
        <v>20158</v>
      </c>
      <c r="G759" s="352" t="s">
        <v>9255</v>
      </c>
      <c r="H759" s="352" t="s">
        <v>10570</v>
      </c>
      <c r="I759" s="352" t="s">
        <v>10571</v>
      </c>
      <c r="J759" s="352" t="s">
        <v>10580</v>
      </c>
      <c r="K759" s="352" t="s">
        <v>10581</v>
      </c>
      <c r="L759" s="352" t="s">
        <v>10582</v>
      </c>
      <c r="M759" s="352" t="s">
        <v>10581</v>
      </c>
      <c r="N759" s="352" t="str">
        <f t="shared" si="16"/>
        <v>Tesla 모델Y 모델Y</v>
      </c>
      <c r="O759" s="480">
        <v>1</v>
      </c>
      <c r="P759" s="480" t="s">
        <v>9341</v>
      </c>
      <c r="Q759" s="352">
        <v>0</v>
      </c>
      <c r="R759" s="352" t="s">
        <v>10581</v>
      </c>
      <c r="S759" s="480">
        <v>8</v>
      </c>
      <c r="T759" s="352">
        <v>0</v>
      </c>
      <c r="U759" s="479">
        <v>16</v>
      </c>
    </row>
    <row r="760" spans="1:21" customFormat="1">
      <c r="B760" s="428" t="s">
        <v>10780</v>
      </c>
      <c r="C760" t="s">
        <v>9230</v>
      </c>
      <c r="D760">
        <v>1</v>
      </c>
      <c r="E760" t="s">
        <v>9231</v>
      </c>
      <c r="F760">
        <v>20158</v>
      </c>
      <c r="G760" t="s">
        <v>9255</v>
      </c>
      <c r="H760" t="s">
        <v>10570</v>
      </c>
      <c r="I760" t="s">
        <v>10571</v>
      </c>
      <c r="J760" t="s">
        <v>10580</v>
      </c>
      <c r="K760" t="s">
        <v>10581</v>
      </c>
      <c r="L760" t="s">
        <v>10582</v>
      </c>
      <c r="M760" t="s">
        <v>10581</v>
      </c>
      <c r="N760" t="str">
        <f t="shared" si="16"/>
        <v>Tesla 모델Y 모델Y</v>
      </c>
      <c r="O760" s="480">
        <v>1</v>
      </c>
      <c r="P760" s="480" t="s">
        <v>9341</v>
      </c>
      <c r="Q760">
        <v>0</v>
      </c>
      <c r="R760" t="s">
        <v>10581</v>
      </c>
      <c r="S760" s="480">
        <v>8</v>
      </c>
      <c r="T760">
        <v>0</v>
      </c>
      <c r="U760" s="479">
        <v>16</v>
      </c>
    </row>
    <row r="761" spans="1:21" ht="17.25" thickBot="1">
      <c r="A761" s="469" t="s">
        <v>9218</v>
      </c>
      <c r="B761" s="428" t="s">
        <v>10780</v>
      </c>
      <c r="C761" s="352" t="s">
        <v>9230</v>
      </c>
      <c r="D761" s="352">
        <v>1</v>
      </c>
      <c r="E761" s="352" t="s">
        <v>9231</v>
      </c>
      <c r="F761" s="352">
        <v>20159</v>
      </c>
      <c r="G761" s="352" t="s">
        <v>9279</v>
      </c>
      <c r="H761" s="352" t="s">
        <v>10583</v>
      </c>
      <c r="I761" s="352" t="s">
        <v>361</v>
      </c>
      <c r="J761" s="352" t="s">
        <v>10584</v>
      </c>
      <c r="K761" s="352" t="s">
        <v>10585</v>
      </c>
      <c r="L761" s="352" t="s">
        <v>10586</v>
      </c>
      <c r="M761" s="352" t="s">
        <v>3935</v>
      </c>
      <c r="N761" s="352" t="str">
        <f t="shared" si="16"/>
        <v>Toyota Alphard AWD</v>
      </c>
      <c r="O761" s="480">
        <v>7</v>
      </c>
      <c r="P761" s="480" t="s">
        <v>9239</v>
      </c>
      <c r="Q761" s="352">
        <v>0</v>
      </c>
      <c r="R761" s="352" t="s">
        <v>3935</v>
      </c>
      <c r="S761" s="480">
        <v>11</v>
      </c>
      <c r="T761" s="352">
        <v>0</v>
      </c>
      <c r="U761" s="479">
        <v>19</v>
      </c>
    </row>
    <row r="762" spans="1:21">
      <c r="A762" s="495"/>
      <c r="B762" s="428" t="s">
        <v>10780</v>
      </c>
      <c r="C762" t="s">
        <v>9230</v>
      </c>
      <c r="D762">
        <v>1</v>
      </c>
      <c r="E762" t="s">
        <v>9231</v>
      </c>
      <c r="F762">
        <v>20262</v>
      </c>
      <c r="G762" t="s">
        <v>10112</v>
      </c>
      <c r="H762" t="s">
        <v>10156</v>
      </c>
      <c r="I762" t="s">
        <v>10157</v>
      </c>
      <c r="J762" t="s">
        <v>10158</v>
      </c>
      <c r="K762" t="s">
        <v>10159</v>
      </c>
      <c r="L762" t="s">
        <v>10160</v>
      </c>
      <c r="M762">
        <v>715</v>
      </c>
      <c r="N762" t="str">
        <f t="shared" si="16"/>
        <v>제일모빌 Acier AVENUE 715</v>
      </c>
      <c r="O762" s="480" t="e">
        <v>#N/A</v>
      </c>
      <c r="P762" s="480" t="s">
        <v>10161</v>
      </c>
      <c r="Q762">
        <v>0</v>
      </c>
      <c r="R762" t="e">
        <v>#N/A</v>
      </c>
      <c r="S762" s="480" t="e">
        <v>#N/A</v>
      </c>
      <c r="T762" t="e">
        <v>#N/A</v>
      </c>
      <c r="U762" s="479" t="e">
        <v>#N/A</v>
      </c>
    </row>
    <row r="763" spans="1:21" customFormat="1">
      <c r="B763" s="428" t="s">
        <v>10780</v>
      </c>
      <c r="C763" t="s">
        <v>9230</v>
      </c>
      <c r="D763">
        <v>1</v>
      </c>
      <c r="E763" t="s">
        <v>9231</v>
      </c>
      <c r="F763">
        <v>20158</v>
      </c>
      <c r="G763" t="s">
        <v>9255</v>
      </c>
      <c r="H763" t="s">
        <v>10583</v>
      </c>
      <c r="I763" t="s">
        <v>361</v>
      </c>
      <c r="J763" t="s">
        <v>10587</v>
      </c>
      <c r="K763" t="s">
        <v>7966</v>
      </c>
      <c r="L763" t="s">
        <v>10588</v>
      </c>
      <c r="M763" t="s">
        <v>10589</v>
      </c>
      <c r="N763" t="str">
        <f t="shared" si="16"/>
        <v>Toyota Camry 2.5 Hybrid</v>
      </c>
      <c r="O763" s="480">
        <v>2</v>
      </c>
      <c r="P763" s="480" t="s">
        <v>9330</v>
      </c>
      <c r="Q763">
        <v>0</v>
      </c>
      <c r="R763" t="s">
        <v>10589</v>
      </c>
      <c r="S763" s="480">
        <v>9</v>
      </c>
      <c r="T763">
        <v>0</v>
      </c>
      <c r="U763" s="479">
        <v>17</v>
      </c>
    </row>
    <row r="764" spans="1:21">
      <c r="A764" s="470" t="s">
        <v>513</v>
      </c>
      <c r="B764" s="428" t="s">
        <v>10780</v>
      </c>
      <c r="C764" s="352" t="s">
        <v>9230</v>
      </c>
      <c r="D764" s="352">
        <v>1</v>
      </c>
      <c r="E764" s="352" t="s">
        <v>9231</v>
      </c>
      <c r="F764" s="352">
        <v>20158</v>
      </c>
      <c r="G764" s="352" t="s">
        <v>9255</v>
      </c>
      <c r="H764" s="352" t="s">
        <v>10583</v>
      </c>
      <c r="I764" s="352" t="s">
        <v>361</v>
      </c>
      <c r="J764" s="352" t="s">
        <v>10587</v>
      </c>
      <c r="K764" s="352" t="s">
        <v>7966</v>
      </c>
      <c r="L764" s="352" t="s">
        <v>10590</v>
      </c>
      <c r="M764" s="352" t="s">
        <v>10591</v>
      </c>
      <c r="N764" s="352" t="str">
        <f t="shared" si="16"/>
        <v>Toyota Camry Hybrid LE</v>
      </c>
      <c r="O764" s="480">
        <v>2</v>
      </c>
      <c r="P764" s="480" t="s">
        <v>9330</v>
      </c>
      <c r="Q764" s="352">
        <v>0</v>
      </c>
      <c r="R764" s="352" t="s">
        <v>10591</v>
      </c>
      <c r="S764" s="480">
        <v>9</v>
      </c>
      <c r="T764" s="352">
        <v>0</v>
      </c>
      <c r="U764" s="479">
        <v>17</v>
      </c>
    </row>
    <row r="765" spans="1:21">
      <c r="A765" s="470" t="s">
        <v>515</v>
      </c>
      <c r="B765" s="428" t="s">
        <v>10780</v>
      </c>
      <c r="C765" s="352" t="s">
        <v>9230</v>
      </c>
      <c r="D765" s="352">
        <v>1</v>
      </c>
      <c r="E765" s="352" t="s">
        <v>9231</v>
      </c>
      <c r="F765" s="352">
        <v>20158</v>
      </c>
      <c r="G765" s="352" t="s">
        <v>9255</v>
      </c>
      <c r="H765" s="352" t="s">
        <v>10583</v>
      </c>
      <c r="I765" s="352" t="s">
        <v>361</v>
      </c>
      <c r="J765" s="352" t="s">
        <v>10587</v>
      </c>
      <c r="K765" s="352" t="s">
        <v>7966</v>
      </c>
      <c r="L765" s="352" t="s">
        <v>10592</v>
      </c>
      <c r="M765" s="352" t="s">
        <v>10593</v>
      </c>
      <c r="N765" s="352" t="str">
        <f t="shared" si="16"/>
        <v>Toyota Camry Hybrid XSE</v>
      </c>
      <c r="O765" s="480">
        <v>2</v>
      </c>
      <c r="P765" s="480" t="s">
        <v>9330</v>
      </c>
      <c r="Q765" s="352">
        <v>0</v>
      </c>
      <c r="R765" s="352" t="s">
        <v>10593</v>
      </c>
      <c r="S765" s="480">
        <v>9</v>
      </c>
      <c r="T765" s="352">
        <v>0</v>
      </c>
      <c r="U765" s="479">
        <v>17</v>
      </c>
    </row>
    <row r="766" spans="1:21">
      <c r="A766" s="469" t="s">
        <v>516</v>
      </c>
      <c r="B766" s="428" t="s">
        <v>10862</v>
      </c>
      <c r="C766" s="352" t="s">
        <v>9230</v>
      </c>
      <c r="D766" s="352">
        <v>1</v>
      </c>
      <c r="E766" s="352" t="s">
        <v>9231</v>
      </c>
      <c r="F766" s="352">
        <v>20158</v>
      </c>
      <c r="G766" s="352" t="s">
        <v>9255</v>
      </c>
      <c r="H766" s="352" t="s">
        <v>10583</v>
      </c>
      <c r="I766" s="352" t="s">
        <v>361</v>
      </c>
      <c r="J766" s="352" t="s">
        <v>10587</v>
      </c>
      <c r="K766" s="352" t="s">
        <v>7966</v>
      </c>
      <c r="L766" s="352" t="s">
        <v>10588</v>
      </c>
      <c r="M766" s="352" t="s">
        <v>10589</v>
      </c>
      <c r="N766" s="352" t="str">
        <f t="shared" si="16"/>
        <v>Toyota Camry 2.5 Hybrid</v>
      </c>
      <c r="O766" s="480">
        <v>2</v>
      </c>
      <c r="P766" s="480" t="s">
        <v>9330</v>
      </c>
      <c r="Q766" s="352">
        <v>0</v>
      </c>
      <c r="R766" s="352" t="s">
        <v>10589</v>
      </c>
      <c r="S766" s="480">
        <v>9</v>
      </c>
      <c r="T766" s="352">
        <v>0</v>
      </c>
      <c r="U766" s="479">
        <v>17</v>
      </c>
    </row>
    <row r="767" spans="1:21">
      <c r="A767" s="469" t="s">
        <v>9203</v>
      </c>
      <c r="B767" s="428" t="s">
        <v>10780</v>
      </c>
      <c r="C767" s="352" t="s">
        <v>9230</v>
      </c>
      <c r="D767" s="352">
        <v>1</v>
      </c>
      <c r="E767" s="352" t="s">
        <v>9231</v>
      </c>
      <c r="F767" s="352">
        <v>20158</v>
      </c>
      <c r="G767" s="352" t="s">
        <v>9255</v>
      </c>
      <c r="H767" s="352" t="s">
        <v>10583</v>
      </c>
      <c r="I767" s="352" t="s">
        <v>361</v>
      </c>
      <c r="J767" s="352" t="s">
        <v>10594</v>
      </c>
      <c r="K767" s="352" t="s">
        <v>8000</v>
      </c>
      <c r="L767" s="352" t="s">
        <v>10595</v>
      </c>
      <c r="M767" s="352" t="s">
        <v>10596</v>
      </c>
      <c r="N767" s="352" t="str">
        <f t="shared" si="16"/>
        <v>Toyota Crown 2.5 HEV</v>
      </c>
      <c r="O767" s="480">
        <v>7</v>
      </c>
      <c r="P767" s="480" t="s">
        <v>9239</v>
      </c>
      <c r="Q767" s="352">
        <v>0</v>
      </c>
      <c r="R767" s="352" t="s">
        <v>10596</v>
      </c>
      <c r="S767" s="480">
        <v>9</v>
      </c>
      <c r="T767" s="352">
        <v>0</v>
      </c>
      <c r="U767" s="479">
        <v>17</v>
      </c>
    </row>
    <row r="768" spans="1:21">
      <c r="A768" s="469" t="s">
        <v>9202</v>
      </c>
      <c r="B768" s="428" t="s">
        <v>10862</v>
      </c>
      <c r="C768" s="352" t="s">
        <v>9230</v>
      </c>
      <c r="D768" s="352">
        <v>1</v>
      </c>
      <c r="E768" s="352" t="s">
        <v>9231</v>
      </c>
      <c r="F768" s="352">
        <v>20158</v>
      </c>
      <c r="G768" s="352" t="s">
        <v>9255</v>
      </c>
      <c r="H768" s="352" t="s">
        <v>10583</v>
      </c>
      <c r="I768" s="352" t="s">
        <v>361</v>
      </c>
      <c r="J768" s="352" t="s">
        <v>10594</v>
      </c>
      <c r="K768" s="352" t="s">
        <v>8000</v>
      </c>
      <c r="L768" s="352" t="s">
        <v>10595</v>
      </c>
      <c r="M768" s="352" t="s">
        <v>10596</v>
      </c>
      <c r="N768" s="352" t="str">
        <f t="shared" si="16"/>
        <v>Toyota Crown 2.5 HEV</v>
      </c>
      <c r="O768" s="480">
        <v>7</v>
      </c>
      <c r="P768" s="480" t="s">
        <v>9239</v>
      </c>
      <c r="Q768" s="352">
        <v>0</v>
      </c>
      <c r="R768" s="352" t="s">
        <v>10596</v>
      </c>
      <c r="S768" s="480">
        <v>9</v>
      </c>
      <c r="T768" s="352">
        <v>0</v>
      </c>
      <c r="U768" s="479">
        <v>17</v>
      </c>
    </row>
    <row r="769" spans="1:21">
      <c r="A769" s="469" t="s">
        <v>9216</v>
      </c>
      <c r="B769" s="428" t="s">
        <v>10780</v>
      </c>
      <c r="C769" s="352" t="s">
        <v>9230</v>
      </c>
      <c r="D769" s="352">
        <v>1</v>
      </c>
      <c r="E769" s="352" t="s">
        <v>9231</v>
      </c>
      <c r="F769" s="352">
        <v>20261</v>
      </c>
      <c r="G769" s="352" t="s">
        <v>9325</v>
      </c>
      <c r="H769" s="352" t="s">
        <v>10583</v>
      </c>
      <c r="I769" s="352" t="s">
        <v>361</v>
      </c>
      <c r="J769" s="352" t="s">
        <v>10597</v>
      </c>
      <c r="K769" s="352" t="s">
        <v>10598</v>
      </c>
      <c r="L769" s="352" t="s">
        <v>10599</v>
      </c>
      <c r="M769" s="352" t="s">
        <v>10600</v>
      </c>
      <c r="N769" s="352" t="str">
        <f t="shared" si="16"/>
        <v>Toyota HIGHLANDER HIGHLANDER HEV LTD</v>
      </c>
      <c r="O769" s="480">
        <v>7</v>
      </c>
      <c r="P769" s="480" t="s">
        <v>9239</v>
      </c>
      <c r="Q769" s="352">
        <v>0</v>
      </c>
      <c r="R769" s="352" t="s">
        <v>10600</v>
      </c>
      <c r="S769" s="480">
        <v>12</v>
      </c>
      <c r="T769" s="352">
        <v>0</v>
      </c>
      <c r="U769" s="479">
        <v>20</v>
      </c>
    </row>
    <row r="770" spans="1:21">
      <c r="A770" s="469" t="s">
        <v>9217</v>
      </c>
      <c r="B770" s="428" t="s">
        <v>10780</v>
      </c>
      <c r="C770" s="352" t="s">
        <v>9230</v>
      </c>
      <c r="D770" s="352">
        <v>1</v>
      </c>
      <c r="E770" s="352" t="s">
        <v>9231</v>
      </c>
      <c r="F770" s="352">
        <v>20261</v>
      </c>
      <c r="G770" s="352" t="s">
        <v>9325</v>
      </c>
      <c r="H770" s="352" t="s">
        <v>10583</v>
      </c>
      <c r="I770" s="352" t="s">
        <v>361</v>
      </c>
      <c r="J770" s="352" t="s">
        <v>10597</v>
      </c>
      <c r="K770" s="352" t="s">
        <v>10598</v>
      </c>
      <c r="L770" s="352" t="s">
        <v>10601</v>
      </c>
      <c r="M770" s="352" t="s">
        <v>10602</v>
      </c>
      <c r="N770" s="352" t="str">
        <f t="shared" si="16"/>
        <v>Toyota HIGHLANDER HIGHLANDER HEV PLT</v>
      </c>
      <c r="O770" s="480">
        <v>7</v>
      </c>
      <c r="P770" s="480" t="s">
        <v>9239</v>
      </c>
      <c r="Q770" s="352">
        <v>0</v>
      </c>
      <c r="R770" s="352" t="s">
        <v>10602</v>
      </c>
      <c r="S770" s="480">
        <v>12</v>
      </c>
      <c r="T770" s="352">
        <v>0</v>
      </c>
      <c r="U770" s="479">
        <v>20</v>
      </c>
    </row>
    <row r="771" spans="1:21" customFormat="1">
      <c r="B771" s="428" t="s">
        <v>10780</v>
      </c>
      <c r="C771" t="s">
        <v>9230</v>
      </c>
      <c r="D771">
        <v>1</v>
      </c>
      <c r="E771" t="s">
        <v>9231</v>
      </c>
      <c r="F771">
        <v>20158</v>
      </c>
      <c r="G771" t="s">
        <v>9255</v>
      </c>
      <c r="H771" t="s">
        <v>10583</v>
      </c>
      <c r="I771" t="s">
        <v>361</v>
      </c>
      <c r="J771" t="s">
        <v>10603</v>
      </c>
      <c r="K771" t="s">
        <v>10604</v>
      </c>
      <c r="L771" t="s">
        <v>10605</v>
      </c>
      <c r="M771" t="s">
        <v>10606</v>
      </c>
      <c r="N771" t="str">
        <f t="shared" si="16"/>
        <v>Toyota New Camry HYBRID XLE</v>
      </c>
      <c r="O771" s="480">
        <v>2</v>
      </c>
      <c r="P771" s="480" t="s">
        <v>9330</v>
      </c>
      <c r="Q771">
        <v>0</v>
      </c>
      <c r="R771" t="s">
        <v>10606</v>
      </c>
      <c r="S771" s="480">
        <v>9</v>
      </c>
      <c r="T771">
        <v>0</v>
      </c>
      <c r="U771" s="479">
        <v>17</v>
      </c>
    </row>
    <row r="772" spans="1:21" customFormat="1">
      <c r="B772" s="428" t="s">
        <v>10780</v>
      </c>
      <c r="C772" t="s">
        <v>9230</v>
      </c>
      <c r="D772">
        <v>1</v>
      </c>
      <c r="E772" t="s">
        <v>9231</v>
      </c>
      <c r="F772">
        <v>20158</v>
      </c>
      <c r="G772" t="s">
        <v>9255</v>
      </c>
      <c r="H772" t="s">
        <v>10583</v>
      </c>
      <c r="I772" t="s">
        <v>361</v>
      </c>
      <c r="J772" t="s">
        <v>10603</v>
      </c>
      <c r="K772" t="s">
        <v>10604</v>
      </c>
      <c r="L772" t="s">
        <v>10607</v>
      </c>
      <c r="M772" t="s">
        <v>10608</v>
      </c>
      <c r="N772" t="str">
        <f t="shared" si="16"/>
        <v>Toyota New Camry HYBRID LE</v>
      </c>
      <c r="O772" s="480">
        <v>2</v>
      </c>
      <c r="P772" s="480" t="s">
        <v>9330</v>
      </c>
      <c r="Q772">
        <v>0</v>
      </c>
      <c r="R772" t="s">
        <v>10608</v>
      </c>
      <c r="S772" s="480">
        <v>9</v>
      </c>
      <c r="T772">
        <v>0</v>
      </c>
      <c r="U772" s="479">
        <v>17</v>
      </c>
    </row>
    <row r="773" spans="1:21" customFormat="1">
      <c r="B773" s="428" t="s">
        <v>10780</v>
      </c>
      <c r="C773" t="s">
        <v>9230</v>
      </c>
      <c r="D773">
        <v>1</v>
      </c>
      <c r="E773" t="s">
        <v>9231</v>
      </c>
      <c r="F773">
        <v>20157</v>
      </c>
      <c r="G773" t="s">
        <v>9250</v>
      </c>
      <c r="H773" t="s">
        <v>10583</v>
      </c>
      <c r="I773" t="s">
        <v>361</v>
      </c>
      <c r="J773" t="s">
        <v>10609</v>
      </c>
      <c r="K773" t="s">
        <v>7943</v>
      </c>
      <c r="L773" t="s">
        <v>10610</v>
      </c>
      <c r="M773" t="s">
        <v>10611</v>
      </c>
      <c r="N773" t="str">
        <f t="shared" si="16"/>
        <v>Toyota Prius 1.8 E Hybrid</v>
      </c>
      <c r="O773" s="480">
        <v>2</v>
      </c>
      <c r="P773" s="480" t="s">
        <v>9330</v>
      </c>
      <c r="Q773">
        <v>0</v>
      </c>
      <c r="R773" t="s">
        <v>10611</v>
      </c>
      <c r="S773" s="480">
        <v>9</v>
      </c>
      <c r="T773">
        <v>0</v>
      </c>
      <c r="U773" s="479">
        <v>17</v>
      </c>
    </row>
    <row r="774" spans="1:21">
      <c r="A774" s="469" t="s">
        <v>362</v>
      </c>
      <c r="B774" s="428" t="s">
        <v>10780</v>
      </c>
      <c r="C774" s="352" t="s">
        <v>9230</v>
      </c>
      <c r="D774" s="352">
        <v>1</v>
      </c>
      <c r="E774" s="352" t="s">
        <v>9231</v>
      </c>
      <c r="F774" s="352">
        <v>20261</v>
      </c>
      <c r="G774" s="352" t="s">
        <v>9325</v>
      </c>
      <c r="H774" s="352" t="s">
        <v>10583</v>
      </c>
      <c r="I774" s="352" t="s">
        <v>361</v>
      </c>
      <c r="J774" s="352" t="s">
        <v>10612</v>
      </c>
      <c r="K774" s="352" t="s">
        <v>8014</v>
      </c>
      <c r="L774" s="352" t="s">
        <v>10613</v>
      </c>
      <c r="M774" s="352" t="s">
        <v>10614</v>
      </c>
      <c r="N774" s="352" t="str">
        <f t="shared" si="16"/>
        <v>Toyota RAV4 HYBRID</v>
      </c>
      <c r="O774" s="480">
        <v>7</v>
      </c>
      <c r="P774" s="480" t="s">
        <v>9239</v>
      </c>
      <c r="Q774" s="352">
        <v>0</v>
      </c>
      <c r="R774" s="352" t="s">
        <v>10614</v>
      </c>
      <c r="S774" s="480">
        <v>19</v>
      </c>
      <c r="T774" s="352">
        <v>0</v>
      </c>
      <c r="U774" s="479">
        <v>22</v>
      </c>
    </row>
    <row r="775" spans="1:21">
      <c r="A775" s="469" t="s">
        <v>510</v>
      </c>
      <c r="B775" s="428" t="s">
        <v>10862</v>
      </c>
      <c r="C775" s="352" t="s">
        <v>9230</v>
      </c>
      <c r="D775" s="352">
        <v>1</v>
      </c>
      <c r="E775" s="352" t="s">
        <v>9231</v>
      </c>
      <c r="F775" s="352">
        <v>20261</v>
      </c>
      <c r="G775" s="352" t="s">
        <v>9325</v>
      </c>
      <c r="H775" s="352" t="s">
        <v>10583</v>
      </c>
      <c r="I775" s="352" t="s">
        <v>361</v>
      </c>
      <c r="J775" s="352" t="s">
        <v>10612</v>
      </c>
      <c r="K775" s="352" t="s">
        <v>8014</v>
      </c>
      <c r="L775" s="352" t="s">
        <v>10613</v>
      </c>
      <c r="M775" s="352" t="s">
        <v>10614</v>
      </c>
      <c r="N775" s="352" t="str">
        <f t="shared" si="16"/>
        <v>Toyota RAV4 HYBRID</v>
      </c>
      <c r="O775" s="480">
        <v>7</v>
      </c>
      <c r="P775" s="480" t="s">
        <v>9239</v>
      </c>
      <c r="Q775" s="352">
        <v>0</v>
      </c>
      <c r="R775" s="352" t="s">
        <v>10614</v>
      </c>
      <c r="S775" s="480">
        <v>19</v>
      </c>
      <c r="T775" s="352">
        <v>0</v>
      </c>
      <c r="U775" s="479">
        <v>22</v>
      </c>
    </row>
    <row r="776" spans="1:21">
      <c r="A776" s="469" t="s">
        <v>509</v>
      </c>
      <c r="B776" s="428" t="s">
        <v>10862</v>
      </c>
      <c r="C776" s="352" t="s">
        <v>9230</v>
      </c>
      <c r="D776" s="352">
        <v>1</v>
      </c>
      <c r="E776" s="352" t="s">
        <v>9231</v>
      </c>
      <c r="F776" s="352">
        <v>20261</v>
      </c>
      <c r="G776" s="352" t="s">
        <v>9325</v>
      </c>
      <c r="H776" s="352" t="s">
        <v>10583</v>
      </c>
      <c r="I776" s="352" t="s">
        <v>361</v>
      </c>
      <c r="J776" s="352" t="s">
        <v>10612</v>
      </c>
      <c r="K776" s="352" t="s">
        <v>8014</v>
      </c>
      <c r="L776" s="352" t="s">
        <v>10613</v>
      </c>
      <c r="M776" s="352" t="s">
        <v>10614</v>
      </c>
      <c r="N776" s="352" t="str">
        <f t="shared" si="16"/>
        <v>Toyota RAV4 HYBRID</v>
      </c>
      <c r="O776" s="480">
        <v>7</v>
      </c>
      <c r="P776" s="480" t="s">
        <v>9239</v>
      </c>
      <c r="Q776" s="352">
        <v>0</v>
      </c>
      <c r="R776" s="352" t="s">
        <v>10614</v>
      </c>
      <c r="S776" s="480">
        <v>19</v>
      </c>
      <c r="T776" s="352">
        <v>0</v>
      </c>
      <c r="U776" s="479">
        <v>22</v>
      </c>
    </row>
    <row r="777" spans="1:21">
      <c r="A777" s="469" t="s">
        <v>511</v>
      </c>
      <c r="B777" s="428" t="s">
        <v>10780</v>
      </c>
      <c r="C777" s="352" t="s">
        <v>9230</v>
      </c>
      <c r="D777" s="352">
        <v>1</v>
      </c>
      <c r="E777" s="352" t="s">
        <v>9231</v>
      </c>
      <c r="F777" s="352">
        <v>20364</v>
      </c>
      <c r="G777" s="352" t="s">
        <v>10408</v>
      </c>
      <c r="H777" s="352" t="s">
        <v>10583</v>
      </c>
      <c r="I777" s="352" t="s">
        <v>361</v>
      </c>
      <c r="J777" s="352" t="s">
        <v>10615</v>
      </c>
      <c r="K777" s="352" t="s">
        <v>10616</v>
      </c>
      <c r="L777" s="352" t="s">
        <v>10617</v>
      </c>
      <c r="M777" s="352" t="s">
        <v>10618</v>
      </c>
      <c r="N777" s="352" t="str">
        <f t="shared" ref="N777:N821" si="17">I777&amp;" "&amp;K777&amp;" "&amp;M777</f>
        <v>Toyota SIENNA 2.5 HEV 2WD</v>
      </c>
      <c r="O777" s="480">
        <v>5</v>
      </c>
      <c r="P777" s="480" t="s">
        <v>9254</v>
      </c>
      <c r="Q777" s="352">
        <v>0</v>
      </c>
      <c r="R777" s="352" t="s">
        <v>10618</v>
      </c>
      <c r="S777" s="480">
        <v>19</v>
      </c>
      <c r="T777" s="352">
        <v>0</v>
      </c>
      <c r="U777" s="479">
        <v>22</v>
      </c>
    </row>
    <row r="778" spans="1:21">
      <c r="A778" s="469" t="s">
        <v>512</v>
      </c>
      <c r="B778" s="428" t="s">
        <v>10780</v>
      </c>
      <c r="C778" s="352" t="s">
        <v>9230</v>
      </c>
      <c r="D778" s="352">
        <v>1</v>
      </c>
      <c r="E778" s="352" t="s">
        <v>9231</v>
      </c>
      <c r="F778" s="352">
        <v>20364</v>
      </c>
      <c r="G778" s="352" t="s">
        <v>10408</v>
      </c>
      <c r="H778" s="352" t="s">
        <v>10583</v>
      </c>
      <c r="I778" s="352" t="s">
        <v>361</v>
      </c>
      <c r="J778" s="352" t="s">
        <v>10615</v>
      </c>
      <c r="K778" s="352" t="s">
        <v>10616</v>
      </c>
      <c r="L778" s="352" t="s">
        <v>10619</v>
      </c>
      <c r="M778" s="352" t="s">
        <v>10620</v>
      </c>
      <c r="N778" s="352" t="str">
        <f t="shared" si="17"/>
        <v>Toyota SIENNA 2.5 HEV AWD</v>
      </c>
      <c r="O778" s="480">
        <v>5</v>
      </c>
      <c r="P778" s="480" t="s">
        <v>9254</v>
      </c>
      <c r="Q778" s="352">
        <v>0</v>
      </c>
      <c r="R778" s="352" t="s">
        <v>10620</v>
      </c>
      <c r="S778" s="480">
        <v>19</v>
      </c>
      <c r="T778" s="352">
        <v>0</v>
      </c>
      <c r="U778" s="479">
        <v>22</v>
      </c>
    </row>
    <row r="779" spans="1:21">
      <c r="A779" s="469" t="s">
        <v>517</v>
      </c>
      <c r="B779" s="428" t="s">
        <v>10780</v>
      </c>
      <c r="C779" s="352" t="s">
        <v>9230</v>
      </c>
      <c r="D779" s="352">
        <v>1</v>
      </c>
      <c r="E779" s="352" t="s">
        <v>9231</v>
      </c>
      <c r="F779" s="352">
        <v>20160</v>
      </c>
      <c r="G779" s="352" t="s">
        <v>9232</v>
      </c>
      <c r="H779" s="352" t="s">
        <v>10583</v>
      </c>
      <c r="I779" s="352" t="s">
        <v>361</v>
      </c>
      <c r="J779" s="352" t="s">
        <v>10621</v>
      </c>
      <c r="K779" s="352" t="s">
        <v>10622</v>
      </c>
      <c r="L779" s="352" t="s">
        <v>10623</v>
      </c>
      <c r="M779" s="352" t="s">
        <v>10624</v>
      </c>
      <c r="N779" s="352" t="str">
        <f t="shared" si="17"/>
        <v>Toyota SUPRA A/T</v>
      </c>
      <c r="O779" s="480">
        <v>7</v>
      </c>
      <c r="P779" s="480" t="s">
        <v>9239</v>
      </c>
      <c r="Q779" s="352">
        <v>0</v>
      </c>
      <c r="R779" s="352" t="s">
        <v>10624</v>
      </c>
      <c r="S779" s="480">
        <v>23</v>
      </c>
      <c r="T779" s="352">
        <v>0</v>
      </c>
      <c r="U779" s="479">
        <v>23</v>
      </c>
    </row>
    <row r="780" spans="1:21">
      <c r="A780" s="469" t="s">
        <v>518</v>
      </c>
      <c r="B780" s="428" t="s">
        <v>10780</v>
      </c>
      <c r="C780" s="352" t="s">
        <v>9230</v>
      </c>
      <c r="D780" s="352">
        <v>1</v>
      </c>
      <c r="E780" s="352" t="s">
        <v>9231</v>
      </c>
      <c r="F780" s="352">
        <v>20160</v>
      </c>
      <c r="G780" s="352" t="s">
        <v>9232</v>
      </c>
      <c r="H780" s="352" t="s">
        <v>10583</v>
      </c>
      <c r="I780" s="352" t="s">
        <v>361</v>
      </c>
      <c r="J780" s="352" t="s">
        <v>10625</v>
      </c>
      <c r="K780" s="352" t="s">
        <v>10626</v>
      </c>
      <c r="L780" s="352" t="s">
        <v>10627</v>
      </c>
      <c r="M780" s="352" t="s">
        <v>10628</v>
      </c>
      <c r="N780" s="352" t="str">
        <f t="shared" si="17"/>
        <v>Toyota TOYOTA86 2.0 MT</v>
      </c>
      <c r="O780" s="480">
        <v>7</v>
      </c>
      <c r="P780" s="480" t="s">
        <v>9239</v>
      </c>
      <c r="Q780" s="352">
        <v>0</v>
      </c>
      <c r="R780" s="352" t="s">
        <v>10628</v>
      </c>
      <c r="S780" s="480">
        <v>23</v>
      </c>
      <c r="T780" s="352">
        <v>0</v>
      </c>
      <c r="U780" s="479">
        <v>23</v>
      </c>
    </row>
    <row r="781" spans="1:21" ht="17.25" thickBot="1">
      <c r="A781" s="471" t="s">
        <v>586</v>
      </c>
      <c r="B781" s="428" t="s">
        <v>10780</v>
      </c>
      <c r="C781" s="352" t="s">
        <v>9230</v>
      </c>
      <c r="D781" s="352">
        <v>1</v>
      </c>
      <c r="E781" s="352" t="s">
        <v>9231</v>
      </c>
      <c r="F781" s="352">
        <v>20156</v>
      </c>
      <c r="G781" s="352" t="s">
        <v>9615</v>
      </c>
      <c r="H781" s="352" t="s">
        <v>10629</v>
      </c>
      <c r="I781" s="352" t="s">
        <v>136</v>
      </c>
      <c r="J781" s="352" t="s">
        <v>10630</v>
      </c>
      <c r="K781" s="352" t="s">
        <v>10631</v>
      </c>
      <c r="L781" s="352" t="s">
        <v>10632</v>
      </c>
      <c r="M781" s="352" t="s">
        <v>10633</v>
      </c>
      <c r="N781" s="352" t="str">
        <f t="shared" si="17"/>
        <v>Volvo C40 Recharge TwinUltimate</v>
      </c>
      <c r="O781" s="480">
        <v>2</v>
      </c>
      <c r="P781" s="480" t="s">
        <v>9330</v>
      </c>
      <c r="Q781" s="352">
        <v>0</v>
      </c>
      <c r="R781" s="352" t="s">
        <v>10633</v>
      </c>
      <c r="S781" s="480">
        <v>8</v>
      </c>
      <c r="T781" s="352">
        <v>0</v>
      </c>
      <c r="U781" s="479">
        <v>16</v>
      </c>
    </row>
    <row r="782" spans="1:21">
      <c r="A782" s="472" t="s">
        <v>597</v>
      </c>
      <c r="B782" s="428" t="s">
        <v>10780</v>
      </c>
      <c r="C782" s="352" t="s">
        <v>9230</v>
      </c>
      <c r="D782" s="352">
        <v>1</v>
      </c>
      <c r="E782" s="352" t="s">
        <v>9231</v>
      </c>
      <c r="F782" s="352">
        <v>20261</v>
      </c>
      <c r="G782" s="352" t="s">
        <v>9325</v>
      </c>
      <c r="H782" s="352" t="s">
        <v>10629</v>
      </c>
      <c r="I782" s="352" t="s">
        <v>136</v>
      </c>
      <c r="J782" s="352" t="s">
        <v>10634</v>
      </c>
      <c r="K782" s="352" t="s">
        <v>10635</v>
      </c>
      <c r="L782" s="352" t="s">
        <v>10636</v>
      </c>
      <c r="M782" s="352" t="s">
        <v>10637</v>
      </c>
      <c r="N782" s="352" t="str">
        <f t="shared" si="17"/>
        <v>Volvo POLESTAR2 LONG RANGE SINGLE MOTOR</v>
      </c>
      <c r="O782" s="480">
        <v>2</v>
      </c>
      <c r="P782" s="480" t="s">
        <v>9330</v>
      </c>
      <c r="Q782" s="352">
        <v>0</v>
      </c>
      <c r="R782" s="352" t="s">
        <v>10637</v>
      </c>
      <c r="S782" s="480">
        <v>8</v>
      </c>
      <c r="T782" s="352">
        <v>0</v>
      </c>
      <c r="U782" s="479">
        <v>16</v>
      </c>
    </row>
    <row r="783" spans="1:21" ht="17.25" thickBot="1">
      <c r="A783" s="473" t="s">
        <v>598</v>
      </c>
      <c r="B783" s="428" t="s">
        <v>10780</v>
      </c>
      <c r="C783" s="352" t="s">
        <v>9230</v>
      </c>
      <c r="D783" s="352">
        <v>1</v>
      </c>
      <c r="E783" s="352" t="s">
        <v>9231</v>
      </c>
      <c r="F783" s="352">
        <v>20158</v>
      </c>
      <c r="G783" s="352" t="s">
        <v>9255</v>
      </c>
      <c r="H783" s="352" t="s">
        <v>10629</v>
      </c>
      <c r="I783" s="352" t="s">
        <v>136</v>
      </c>
      <c r="J783" s="352" t="s">
        <v>10634</v>
      </c>
      <c r="K783" s="352" t="s">
        <v>10635</v>
      </c>
      <c r="L783" s="352" t="s">
        <v>10638</v>
      </c>
      <c r="M783" s="352" t="s">
        <v>10639</v>
      </c>
      <c r="N783" s="352" t="str">
        <f t="shared" si="17"/>
        <v>Volvo POLESTAR2 LONG RANGE DUAL MOTOR</v>
      </c>
      <c r="O783" s="480">
        <v>2</v>
      </c>
      <c r="P783" s="480" t="s">
        <v>9330</v>
      </c>
      <c r="Q783" s="352">
        <v>0</v>
      </c>
      <c r="R783" s="352" t="e">
        <v>#N/A</v>
      </c>
      <c r="S783" s="480">
        <v>8</v>
      </c>
      <c r="T783" s="352">
        <v>0</v>
      </c>
      <c r="U783" s="479">
        <v>16</v>
      </c>
    </row>
    <row r="784" spans="1:21">
      <c r="A784" s="474" t="s">
        <v>631</v>
      </c>
      <c r="B784" s="428" t="s">
        <v>10780</v>
      </c>
      <c r="C784" s="352" t="s">
        <v>9230</v>
      </c>
      <c r="D784" s="352">
        <v>1</v>
      </c>
      <c r="E784" s="352" t="s">
        <v>9231</v>
      </c>
      <c r="F784" s="352">
        <v>20158</v>
      </c>
      <c r="G784" s="352" t="s">
        <v>9255</v>
      </c>
      <c r="H784" s="352" t="s">
        <v>10629</v>
      </c>
      <c r="I784" s="352" t="s">
        <v>136</v>
      </c>
      <c r="J784" s="352" t="s">
        <v>10640</v>
      </c>
      <c r="K784" s="352" t="s">
        <v>10641</v>
      </c>
      <c r="L784" s="352" t="s">
        <v>10642</v>
      </c>
      <c r="M784" s="352" t="s">
        <v>10643</v>
      </c>
      <c r="N784" s="352" t="str">
        <f t="shared" si="17"/>
        <v>Volvo S60 B5 Ultimate Bright</v>
      </c>
      <c r="O784" s="480">
        <v>5</v>
      </c>
      <c r="P784" s="480" t="s">
        <v>9254</v>
      </c>
      <c r="Q784" s="352">
        <v>0</v>
      </c>
      <c r="R784" s="352" t="s">
        <v>10643</v>
      </c>
      <c r="S784" s="480">
        <v>5</v>
      </c>
      <c r="T784" s="352">
        <v>0</v>
      </c>
      <c r="U784" s="479">
        <v>13</v>
      </c>
    </row>
    <row r="785" spans="1:21">
      <c r="A785" s="475" t="s">
        <v>623</v>
      </c>
      <c r="B785" s="428" t="s">
        <v>10862</v>
      </c>
      <c r="C785" s="352" t="s">
        <v>9230</v>
      </c>
      <c r="D785" s="352">
        <v>1</v>
      </c>
      <c r="E785" s="352" t="s">
        <v>9231</v>
      </c>
      <c r="F785" s="352">
        <v>20158</v>
      </c>
      <c r="G785" s="352" t="s">
        <v>9255</v>
      </c>
      <c r="H785" s="352" t="s">
        <v>10629</v>
      </c>
      <c r="I785" s="352" t="s">
        <v>136</v>
      </c>
      <c r="J785" s="352" t="s">
        <v>10646</v>
      </c>
      <c r="K785" s="352" t="s">
        <v>10647</v>
      </c>
      <c r="L785" s="352" t="s">
        <v>10648</v>
      </c>
      <c r="M785" s="352" t="s">
        <v>10649</v>
      </c>
      <c r="N785" s="352" t="str">
        <f t="shared" si="17"/>
        <v>Volvo S90 B5 Inscription</v>
      </c>
      <c r="O785" s="480">
        <v>5</v>
      </c>
      <c r="P785" s="480" t="s">
        <v>9254</v>
      </c>
      <c r="Q785" s="352">
        <v>0</v>
      </c>
      <c r="R785" s="352" t="s">
        <v>10649</v>
      </c>
      <c r="S785" s="480">
        <v>5</v>
      </c>
      <c r="T785" s="352">
        <v>0</v>
      </c>
      <c r="U785" s="479">
        <v>13</v>
      </c>
    </row>
    <row r="786" spans="1:21" customFormat="1">
      <c r="B786" s="428" t="s">
        <v>10780</v>
      </c>
      <c r="C786" t="s">
        <v>9230</v>
      </c>
      <c r="D786">
        <v>1</v>
      </c>
      <c r="E786" t="s">
        <v>9231</v>
      </c>
      <c r="F786">
        <v>20158</v>
      </c>
      <c r="G786" t="s">
        <v>9255</v>
      </c>
      <c r="H786" t="s">
        <v>10629</v>
      </c>
      <c r="I786" t="s">
        <v>136</v>
      </c>
      <c r="J786" t="s">
        <v>10640</v>
      </c>
      <c r="K786" t="s">
        <v>10641</v>
      </c>
      <c r="L786" t="s">
        <v>10644</v>
      </c>
      <c r="M786" t="s">
        <v>10645</v>
      </c>
      <c r="N786" t="str">
        <f t="shared" si="17"/>
        <v>Volvo S60 Inscription 가솔린</v>
      </c>
      <c r="O786" s="480">
        <v>5</v>
      </c>
      <c r="P786" s="480" t="s">
        <v>9254</v>
      </c>
      <c r="Q786">
        <v>0</v>
      </c>
      <c r="R786" t="s">
        <v>10645</v>
      </c>
      <c r="S786" s="480">
        <v>5</v>
      </c>
      <c r="T786">
        <v>0</v>
      </c>
      <c r="U786" s="479">
        <v>13</v>
      </c>
    </row>
    <row r="787" spans="1:21" customFormat="1">
      <c r="B787" s="428" t="s">
        <v>10780</v>
      </c>
      <c r="C787" t="s">
        <v>9230</v>
      </c>
      <c r="D787">
        <v>1</v>
      </c>
      <c r="E787" t="s">
        <v>9231</v>
      </c>
      <c r="F787">
        <v>20158</v>
      </c>
      <c r="G787" t="s">
        <v>9255</v>
      </c>
      <c r="H787" t="s">
        <v>10629</v>
      </c>
      <c r="I787" t="s">
        <v>136</v>
      </c>
      <c r="J787" t="s">
        <v>10646</v>
      </c>
      <c r="K787" t="s">
        <v>10647</v>
      </c>
      <c r="L787" t="s">
        <v>10648</v>
      </c>
      <c r="M787" t="s">
        <v>10649</v>
      </c>
      <c r="N787" t="str">
        <f t="shared" si="17"/>
        <v>Volvo S90 B5 Inscription</v>
      </c>
      <c r="O787" s="480">
        <v>5</v>
      </c>
      <c r="P787" s="480" t="s">
        <v>9254</v>
      </c>
      <c r="Q787">
        <v>0</v>
      </c>
      <c r="R787" t="s">
        <v>10649</v>
      </c>
      <c r="S787" s="480">
        <v>5</v>
      </c>
      <c r="T787">
        <v>0</v>
      </c>
      <c r="U787" s="479">
        <v>13</v>
      </c>
    </row>
    <row r="788" spans="1:21" customFormat="1">
      <c r="B788" s="428" t="s">
        <v>10780</v>
      </c>
      <c r="C788" t="s">
        <v>9230</v>
      </c>
      <c r="D788">
        <v>1</v>
      </c>
      <c r="E788" t="s">
        <v>9231</v>
      </c>
      <c r="F788">
        <v>20158</v>
      </c>
      <c r="G788" t="s">
        <v>9255</v>
      </c>
      <c r="H788" t="s">
        <v>10629</v>
      </c>
      <c r="I788" t="s">
        <v>136</v>
      </c>
      <c r="J788" t="s">
        <v>10646</v>
      </c>
      <c r="K788" t="s">
        <v>10647</v>
      </c>
      <c r="L788" t="s">
        <v>10650</v>
      </c>
      <c r="M788" t="s">
        <v>10651</v>
      </c>
      <c r="N788" t="str">
        <f t="shared" si="17"/>
        <v>Volvo S90 T8 AWD Inscription</v>
      </c>
      <c r="O788" s="480">
        <v>5</v>
      </c>
      <c r="P788" s="480" t="s">
        <v>9254</v>
      </c>
      <c r="Q788">
        <v>0</v>
      </c>
      <c r="R788" t="s">
        <v>10651</v>
      </c>
      <c r="S788" s="480">
        <v>5</v>
      </c>
      <c r="T788">
        <v>0</v>
      </c>
      <c r="U788" s="479">
        <v>13</v>
      </c>
    </row>
    <row r="789" spans="1:21" customFormat="1">
      <c r="B789" s="428" t="s">
        <v>10780</v>
      </c>
      <c r="C789" t="s">
        <v>9230</v>
      </c>
      <c r="D789">
        <v>1</v>
      </c>
      <c r="E789" t="s">
        <v>9231</v>
      </c>
      <c r="F789">
        <v>20158</v>
      </c>
      <c r="G789" t="s">
        <v>9255</v>
      </c>
      <c r="H789" t="s">
        <v>10629</v>
      </c>
      <c r="I789" t="s">
        <v>136</v>
      </c>
      <c r="J789" t="s">
        <v>10646</v>
      </c>
      <c r="K789" t="s">
        <v>10647</v>
      </c>
      <c r="L789" t="s">
        <v>10652</v>
      </c>
      <c r="M789" t="s">
        <v>10653</v>
      </c>
      <c r="N789" t="str">
        <f t="shared" si="17"/>
        <v>Volvo S90 B6 Inscription</v>
      </c>
      <c r="O789" s="480">
        <v>5</v>
      </c>
      <c r="P789" s="480" t="s">
        <v>9254</v>
      </c>
      <c r="Q789">
        <v>0</v>
      </c>
      <c r="R789" t="s">
        <v>10653</v>
      </c>
      <c r="S789" s="480">
        <v>5</v>
      </c>
      <c r="T789">
        <v>0</v>
      </c>
      <c r="U789" s="479">
        <v>13</v>
      </c>
    </row>
    <row r="790" spans="1:21" customFormat="1">
      <c r="B790" s="428" t="s">
        <v>10780</v>
      </c>
      <c r="C790" t="s">
        <v>9230</v>
      </c>
      <c r="D790">
        <v>1</v>
      </c>
      <c r="E790" t="s">
        <v>9231</v>
      </c>
      <c r="F790">
        <v>20158</v>
      </c>
      <c r="G790" t="s">
        <v>9255</v>
      </c>
      <c r="H790" t="s">
        <v>10629</v>
      </c>
      <c r="I790" t="s">
        <v>136</v>
      </c>
      <c r="J790" t="s">
        <v>10646</v>
      </c>
      <c r="K790" t="s">
        <v>10647</v>
      </c>
      <c r="L790" t="s">
        <v>10654</v>
      </c>
      <c r="M790" t="s">
        <v>10655</v>
      </c>
      <c r="N790" t="str">
        <f t="shared" si="17"/>
        <v>Volvo S90 B5 ULT</v>
      </c>
      <c r="O790" s="480">
        <v>5</v>
      </c>
      <c r="P790" s="480" t="s">
        <v>9254</v>
      </c>
      <c r="Q790">
        <v>0</v>
      </c>
      <c r="R790" t="s">
        <v>10655</v>
      </c>
      <c r="S790" s="480">
        <v>5</v>
      </c>
      <c r="T790">
        <v>0</v>
      </c>
      <c r="U790" s="479">
        <v>13</v>
      </c>
    </row>
    <row r="791" spans="1:21">
      <c r="A791" s="475" t="s">
        <v>625</v>
      </c>
      <c r="B791" s="428" t="s">
        <v>10780</v>
      </c>
      <c r="C791" s="352" t="s">
        <v>9230</v>
      </c>
      <c r="D791" s="352">
        <v>1</v>
      </c>
      <c r="E791" s="352" t="s">
        <v>9231</v>
      </c>
      <c r="F791" s="352">
        <v>20158</v>
      </c>
      <c r="G791" s="352" t="s">
        <v>9255</v>
      </c>
      <c r="H791" s="352" t="s">
        <v>10629</v>
      </c>
      <c r="I791" s="352" t="s">
        <v>136</v>
      </c>
      <c r="J791" s="352" t="s">
        <v>10646</v>
      </c>
      <c r="K791" s="352" t="s">
        <v>10647</v>
      </c>
      <c r="L791" s="352" t="s">
        <v>10656</v>
      </c>
      <c r="M791" s="352" t="s">
        <v>10657</v>
      </c>
      <c r="N791" s="352" t="str">
        <f t="shared" si="17"/>
        <v>Volvo S90 B6 AWD Ultimate Bright</v>
      </c>
      <c r="O791" s="480">
        <v>5</v>
      </c>
      <c r="P791" s="480" t="s">
        <v>9254</v>
      </c>
      <c r="Q791" s="352">
        <v>0</v>
      </c>
      <c r="R791" s="352" t="s">
        <v>10657</v>
      </c>
      <c r="S791" s="480">
        <v>5</v>
      </c>
      <c r="T791" s="352">
        <v>0</v>
      </c>
      <c r="U791" s="479">
        <v>13</v>
      </c>
    </row>
    <row r="792" spans="1:21">
      <c r="A792" s="475" t="s">
        <v>626</v>
      </c>
      <c r="B792" s="428" t="s">
        <v>10780</v>
      </c>
      <c r="C792" s="352" t="s">
        <v>9230</v>
      </c>
      <c r="D792" s="352">
        <v>1</v>
      </c>
      <c r="E792" s="352" t="s">
        <v>9231</v>
      </c>
      <c r="F792" s="352">
        <v>20158</v>
      </c>
      <c r="G792" s="352" t="s">
        <v>9255</v>
      </c>
      <c r="H792" s="352" t="s">
        <v>10629</v>
      </c>
      <c r="I792" s="352" t="s">
        <v>136</v>
      </c>
      <c r="J792" s="352" t="s">
        <v>10646</v>
      </c>
      <c r="K792" s="352" t="s">
        <v>10647</v>
      </c>
      <c r="L792" s="352" t="s">
        <v>10658</v>
      </c>
      <c r="M792" s="352" t="s">
        <v>10659</v>
      </c>
      <c r="N792" s="352" t="str">
        <f t="shared" si="17"/>
        <v>Volvo S90 T8 AWD Ultimate Bright</v>
      </c>
      <c r="O792" s="480">
        <v>5</v>
      </c>
      <c r="P792" s="480" t="s">
        <v>9254</v>
      </c>
      <c r="Q792" s="352">
        <v>0</v>
      </c>
      <c r="R792" s="352" t="s">
        <v>10659</v>
      </c>
      <c r="S792" s="480">
        <v>5</v>
      </c>
      <c r="T792" s="352">
        <v>0</v>
      </c>
      <c r="U792" s="479">
        <v>13</v>
      </c>
    </row>
    <row r="793" spans="1:21">
      <c r="A793" s="475" t="s">
        <v>624</v>
      </c>
      <c r="B793" s="428" t="s">
        <v>10862</v>
      </c>
      <c r="C793" s="352" t="s">
        <v>9230</v>
      </c>
      <c r="D793" s="352">
        <v>1</v>
      </c>
      <c r="E793" s="352" t="s">
        <v>9231</v>
      </c>
      <c r="F793" s="352">
        <v>20158</v>
      </c>
      <c r="G793" s="352" t="s">
        <v>9255</v>
      </c>
      <c r="H793" s="352" t="s">
        <v>10629</v>
      </c>
      <c r="I793" s="352" t="s">
        <v>136</v>
      </c>
      <c r="J793" s="352" t="s">
        <v>10646</v>
      </c>
      <c r="K793" s="352" t="s">
        <v>10647</v>
      </c>
      <c r="L793" s="352" t="s">
        <v>10648</v>
      </c>
      <c r="M793" s="352" t="s">
        <v>10649</v>
      </c>
      <c r="N793" s="352" t="str">
        <f t="shared" si="17"/>
        <v>Volvo S90 B5 Inscription</v>
      </c>
      <c r="O793" s="480">
        <v>5</v>
      </c>
      <c r="P793" s="480" t="s">
        <v>9254</v>
      </c>
      <c r="Q793" s="352">
        <v>0</v>
      </c>
      <c r="R793" s="352" t="s">
        <v>10649</v>
      </c>
      <c r="S793" s="480">
        <v>5</v>
      </c>
      <c r="T793" s="352">
        <v>0</v>
      </c>
      <c r="U793" s="479">
        <v>13</v>
      </c>
    </row>
    <row r="794" spans="1:21" customFormat="1">
      <c r="B794" s="428" t="s">
        <v>10780</v>
      </c>
      <c r="C794" t="s">
        <v>9230</v>
      </c>
      <c r="D794">
        <v>1</v>
      </c>
      <c r="E794" t="s">
        <v>9231</v>
      </c>
      <c r="F794">
        <v>20158</v>
      </c>
      <c r="G794" t="s">
        <v>9255</v>
      </c>
      <c r="H794" t="s">
        <v>10629</v>
      </c>
      <c r="I794" t="s">
        <v>136</v>
      </c>
      <c r="J794" t="s">
        <v>10660</v>
      </c>
      <c r="K794" t="s">
        <v>10661</v>
      </c>
      <c r="L794" t="s">
        <v>10662</v>
      </c>
      <c r="M794" t="s">
        <v>10663</v>
      </c>
      <c r="N794" t="str">
        <f t="shared" si="17"/>
        <v>Volvo V60 CC B5 AWD</v>
      </c>
      <c r="O794" s="480">
        <v>5</v>
      </c>
      <c r="P794" s="480" t="s">
        <v>9254</v>
      </c>
      <c r="Q794">
        <v>0</v>
      </c>
      <c r="R794" t="s">
        <v>10663</v>
      </c>
      <c r="S794" s="480">
        <v>8</v>
      </c>
      <c r="T794">
        <v>0</v>
      </c>
      <c r="U794" s="479">
        <v>16</v>
      </c>
    </row>
    <row r="795" spans="1:21">
      <c r="A795" s="475" t="s">
        <v>632</v>
      </c>
      <c r="B795" s="428" t="s">
        <v>10862</v>
      </c>
      <c r="C795" s="352" t="s">
        <v>9230</v>
      </c>
      <c r="D795" s="352">
        <v>1</v>
      </c>
      <c r="E795" s="352" t="s">
        <v>9231</v>
      </c>
      <c r="F795" s="352">
        <v>20261</v>
      </c>
      <c r="G795" s="352" t="s">
        <v>9325</v>
      </c>
      <c r="H795" s="352" t="s">
        <v>10629</v>
      </c>
      <c r="I795" s="352" t="s">
        <v>136</v>
      </c>
      <c r="J795" s="352" t="s">
        <v>10664</v>
      </c>
      <c r="K795" s="352" t="s">
        <v>10665</v>
      </c>
      <c r="L795" s="352" t="s">
        <v>10670</v>
      </c>
      <c r="M795" s="352" t="s">
        <v>10671</v>
      </c>
      <c r="N795" s="352" t="str">
        <f t="shared" si="17"/>
        <v>Volvo V90 Cross Country B5 AWD Ultimate</v>
      </c>
      <c r="O795" s="480">
        <v>5</v>
      </c>
      <c r="P795" s="480" t="s">
        <v>9254</v>
      </c>
      <c r="Q795" s="352">
        <v>0</v>
      </c>
      <c r="R795" s="352" t="s">
        <v>10671</v>
      </c>
      <c r="S795" s="480">
        <v>8</v>
      </c>
      <c r="T795" s="352">
        <v>0</v>
      </c>
      <c r="U795" s="479">
        <v>16</v>
      </c>
    </row>
    <row r="796" spans="1:21">
      <c r="A796" s="475" t="s">
        <v>633</v>
      </c>
      <c r="B796" s="428" t="s">
        <v>10862</v>
      </c>
      <c r="C796" s="352" t="s">
        <v>9230</v>
      </c>
      <c r="D796" s="352">
        <v>1</v>
      </c>
      <c r="E796" s="352" t="s">
        <v>9231</v>
      </c>
      <c r="F796" s="352">
        <v>20261</v>
      </c>
      <c r="G796" s="352" t="s">
        <v>9325</v>
      </c>
      <c r="H796" s="352" t="s">
        <v>10629</v>
      </c>
      <c r="I796" s="352" t="s">
        <v>136</v>
      </c>
      <c r="J796" s="352" t="s">
        <v>10664</v>
      </c>
      <c r="K796" s="352" t="s">
        <v>10665</v>
      </c>
      <c r="L796" s="352" t="s">
        <v>10670</v>
      </c>
      <c r="M796" s="352" t="s">
        <v>10671</v>
      </c>
      <c r="N796" s="352" t="str">
        <f t="shared" si="17"/>
        <v>Volvo V90 Cross Country B5 AWD Ultimate</v>
      </c>
      <c r="O796" s="480">
        <v>5</v>
      </c>
      <c r="P796" s="480" t="s">
        <v>9254</v>
      </c>
      <c r="Q796" s="352">
        <v>0</v>
      </c>
      <c r="R796" s="352" t="s">
        <v>10671</v>
      </c>
      <c r="S796" s="480">
        <v>8</v>
      </c>
      <c r="T796" s="352">
        <v>0</v>
      </c>
      <c r="U796" s="479">
        <v>16</v>
      </c>
    </row>
    <row r="797" spans="1:21" customFormat="1">
      <c r="B797" s="428" t="s">
        <v>10780</v>
      </c>
      <c r="C797" t="s">
        <v>9230</v>
      </c>
      <c r="D797">
        <v>1</v>
      </c>
      <c r="E797" t="s">
        <v>9231</v>
      </c>
      <c r="F797">
        <v>20261</v>
      </c>
      <c r="G797" t="s">
        <v>9325</v>
      </c>
      <c r="H797" t="s">
        <v>10629</v>
      </c>
      <c r="I797" t="s">
        <v>136</v>
      </c>
      <c r="J797" t="s">
        <v>10664</v>
      </c>
      <c r="K797" t="s">
        <v>10665</v>
      </c>
      <c r="L797" t="s">
        <v>10666</v>
      </c>
      <c r="M797" t="s">
        <v>10667</v>
      </c>
      <c r="N797" t="str">
        <f t="shared" si="17"/>
        <v>Volvo V90 Cross Country Pro</v>
      </c>
      <c r="O797" s="480">
        <v>5</v>
      </c>
      <c r="P797" s="480" t="s">
        <v>9254</v>
      </c>
      <c r="Q797">
        <v>0</v>
      </c>
      <c r="R797" t="s">
        <v>10667</v>
      </c>
      <c r="S797" s="480">
        <v>8</v>
      </c>
      <c r="T797">
        <v>0</v>
      </c>
      <c r="U797" s="479">
        <v>16</v>
      </c>
    </row>
    <row r="798" spans="1:21">
      <c r="A798" s="475" t="s">
        <v>634</v>
      </c>
      <c r="B798" s="428" t="s">
        <v>10862</v>
      </c>
      <c r="C798" s="352" t="s">
        <v>9230</v>
      </c>
      <c r="D798" s="352">
        <v>1</v>
      </c>
      <c r="E798" s="352" t="s">
        <v>9231</v>
      </c>
      <c r="F798" s="352">
        <v>20261</v>
      </c>
      <c r="G798" s="352" t="s">
        <v>9325</v>
      </c>
      <c r="H798" s="352" t="s">
        <v>10629</v>
      </c>
      <c r="I798" s="352" t="s">
        <v>136</v>
      </c>
      <c r="J798" s="352" t="s">
        <v>10664</v>
      </c>
      <c r="K798" s="352" t="s">
        <v>10665</v>
      </c>
      <c r="L798" s="352" t="s">
        <v>10670</v>
      </c>
      <c r="M798" s="352" t="s">
        <v>10671</v>
      </c>
      <c r="N798" s="352" t="str">
        <f t="shared" si="17"/>
        <v>Volvo V90 Cross Country B5 AWD Ultimate</v>
      </c>
      <c r="O798" s="480">
        <v>5</v>
      </c>
      <c r="P798" s="480" t="s">
        <v>9254</v>
      </c>
      <c r="Q798" s="352">
        <v>0</v>
      </c>
      <c r="R798" s="352" t="s">
        <v>10671</v>
      </c>
      <c r="S798" s="480">
        <v>8</v>
      </c>
      <c r="T798" s="352">
        <v>0</v>
      </c>
      <c r="U798" s="479">
        <v>16</v>
      </c>
    </row>
    <row r="799" spans="1:21">
      <c r="A799" s="475" t="s">
        <v>636</v>
      </c>
      <c r="B799" s="428" t="s">
        <v>10780</v>
      </c>
      <c r="C799" s="352" t="s">
        <v>9230</v>
      </c>
      <c r="D799" s="352">
        <v>1</v>
      </c>
      <c r="E799" s="352" t="s">
        <v>9231</v>
      </c>
      <c r="F799" s="352">
        <v>20261</v>
      </c>
      <c r="G799" s="352" t="s">
        <v>9325</v>
      </c>
      <c r="H799" s="352" t="s">
        <v>10629</v>
      </c>
      <c r="I799" s="352" t="s">
        <v>136</v>
      </c>
      <c r="J799" s="352" t="s">
        <v>10664</v>
      </c>
      <c r="K799" s="352" t="s">
        <v>10665</v>
      </c>
      <c r="L799" s="352" t="s">
        <v>10668</v>
      </c>
      <c r="M799" s="352" t="s">
        <v>10669</v>
      </c>
      <c r="N799" s="352" t="str">
        <f t="shared" si="17"/>
        <v>Volvo V90 Cross Country B6 AWD Ult</v>
      </c>
      <c r="O799" s="480">
        <v>5</v>
      </c>
      <c r="P799" s="480" t="s">
        <v>9254</v>
      </c>
      <c r="Q799" s="352">
        <v>0</v>
      </c>
      <c r="R799" s="352" t="s">
        <v>10669</v>
      </c>
      <c r="S799" s="480">
        <v>8</v>
      </c>
      <c r="T799" s="352">
        <v>0</v>
      </c>
      <c r="U799" s="479">
        <v>16</v>
      </c>
    </row>
    <row r="800" spans="1:21">
      <c r="A800" s="475" t="s">
        <v>635</v>
      </c>
      <c r="B800" s="428" t="s">
        <v>10780</v>
      </c>
      <c r="C800" s="352" t="s">
        <v>9230</v>
      </c>
      <c r="D800" s="352">
        <v>1</v>
      </c>
      <c r="E800" s="352" t="s">
        <v>9231</v>
      </c>
      <c r="F800" s="352">
        <v>20261</v>
      </c>
      <c r="G800" s="352" t="s">
        <v>9325</v>
      </c>
      <c r="H800" s="352" t="s">
        <v>10629</v>
      </c>
      <c r="I800" s="352" t="s">
        <v>136</v>
      </c>
      <c r="J800" s="352" t="s">
        <v>10664</v>
      </c>
      <c r="K800" s="352" t="s">
        <v>10665</v>
      </c>
      <c r="L800" s="352" t="s">
        <v>10670</v>
      </c>
      <c r="M800" s="352" t="s">
        <v>10671</v>
      </c>
      <c r="N800" s="352" t="str">
        <f t="shared" si="17"/>
        <v>Volvo V90 Cross Country B5 AWD Ultimate</v>
      </c>
      <c r="O800" s="480">
        <v>5</v>
      </c>
      <c r="P800" s="480" t="s">
        <v>9254</v>
      </c>
      <c r="Q800" s="352">
        <v>0</v>
      </c>
      <c r="R800" s="352" t="s">
        <v>10671</v>
      </c>
      <c r="S800" s="480">
        <v>8</v>
      </c>
      <c r="T800" s="352">
        <v>0</v>
      </c>
      <c r="U800" s="479">
        <v>16</v>
      </c>
    </row>
    <row r="801" spans="1:21">
      <c r="A801" s="471" t="s">
        <v>587</v>
      </c>
      <c r="B801" s="428" t="s">
        <v>10780</v>
      </c>
      <c r="C801" s="352" t="s">
        <v>9230</v>
      </c>
      <c r="D801" s="352">
        <v>1</v>
      </c>
      <c r="E801" s="352" t="s">
        <v>9231</v>
      </c>
      <c r="F801" s="352">
        <v>20261</v>
      </c>
      <c r="G801" s="352" t="s">
        <v>9325</v>
      </c>
      <c r="H801" s="352" t="s">
        <v>10629</v>
      </c>
      <c r="I801" s="352" t="s">
        <v>136</v>
      </c>
      <c r="J801" s="352" t="s">
        <v>10672</v>
      </c>
      <c r="K801" s="352" t="s">
        <v>8824</v>
      </c>
      <c r="L801" s="352" t="s">
        <v>10673</v>
      </c>
      <c r="M801" s="352" t="s">
        <v>10674</v>
      </c>
      <c r="N801" s="352" t="str">
        <f t="shared" si="17"/>
        <v>Volvo XC40 Recharge</v>
      </c>
      <c r="O801" s="480">
        <v>5</v>
      </c>
      <c r="P801" s="480" t="s">
        <v>9254</v>
      </c>
      <c r="Q801" s="352">
        <v>0</v>
      </c>
      <c r="R801" s="352" t="s">
        <v>10674</v>
      </c>
      <c r="S801" s="480">
        <v>8</v>
      </c>
      <c r="T801" s="352">
        <v>0</v>
      </c>
      <c r="U801" s="479">
        <v>16</v>
      </c>
    </row>
    <row r="802" spans="1:21">
      <c r="A802" s="475" t="s">
        <v>472</v>
      </c>
      <c r="B802" s="428" t="s">
        <v>10780</v>
      </c>
      <c r="C802" s="352" t="s">
        <v>9230</v>
      </c>
      <c r="D802" s="352">
        <v>1</v>
      </c>
      <c r="E802" s="352" t="s">
        <v>9231</v>
      </c>
      <c r="F802" s="352">
        <v>20261</v>
      </c>
      <c r="G802" s="352" t="s">
        <v>9325</v>
      </c>
      <c r="H802" s="352" t="s">
        <v>10629</v>
      </c>
      <c r="I802" s="352" t="s">
        <v>136</v>
      </c>
      <c r="J802" s="352" t="s">
        <v>10672</v>
      </c>
      <c r="K802" s="352" t="s">
        <v>8824</v>
      </c>
      <c r="L802" s="352" t="s">
        <v>10675</v>
      </c>
      <c r="M802" s="352" t="s">
        <v>10676</v>
      </c>
      <c r="N802" s="352" t="str">
        <f t="shared" si="17"/>
        <v>Volvo XC40 B4 AWD Inscription</v>
      </c>
      <c r="O802" s="480">
        <v>5</v>
      </c>
      <c r="P802" s="480" t="s">
        <v>9254</v>
      </c>
      <c r="Q802" s="352">
        <v>0</v>
      </c>
      <c r="R802" s="352" t="s">
        <v>10676</v>
      </c>
      <c r="S802" s="480">
        <v>5</v>
      </c>
      <c r="T802" s="352">
        <v>0</v>
      </c>
      <c r="U802" s="479">
        <v>13</v>
      </c>
    </row>
    <row r="803" spans="1:21" customFormat="1">
      <c r="B803" s="428" t="s">
        <v>10780</v>
      </c>
      <c r="C803" t="s">
        <v>9230</v>
      </c>
      <c r="D803">
        <v>1</v>
      </c>
      <c r="E803" t="s">
        <v>9231</v>
      </c>
      <c r="F803">
        <v>20261</v>
      </c>
      <c r="G803" t="s">
        <v>9325</v>
      </c>
      <c r="H803" t="s">
        <v>10629</v>
      </c>
      <c r="I803" t="s">
        <v>136</v>
      </c>
      <c r="J803" t="s">
        <v>10672</v>
      </c>
      <c r="K803" t="s">
        <v>8824</v>
      </c>
      <c r="L803" t="s">
        <v>10677</v>
      </c>
      <c r="M803" t="s">
        <v>10678</v>
      </c>
      <c r="N803" t="str">
        <f t="shared" si="17"/>
        <v>Volvo XC40 B4 Ult Bright AWD</v>
      </c>
      <c r="O803" s="480">
        <v>5</v>
      </c>
      <c r="P803" s="480" t="s">
        <v>9254</v>
      </c>
      <c r="Q803">
        <v>0</v>
      </c>
      <c r="R803" t="s">
        <v>10678</v>
      </c>
      <c r="S803" s="480">
        <v>5</v>
      </c>
      <c r="T803">
        <v>0</v>
      </c>
      <c r="U803" s="479">
        <v>13</v>
      </c>
    </row>
    <row r="804" spans="1:21">
      <c r="A804" s="475" t="s">
        <v>470</v>
      </c>
      <c r="B804" s="428" t="s">
        <v>10862</v>
      </c>
      <c r="C804" s="352" t="s">
        <v>9230</v>
      </c>
      <c r="D804" s="352">
        <v>1</v>
      </c>
      <c r="E804" s="352" t="s">
        <v>9231</v>
      </c>
      <c r="F804" s="352">
        <v>20261</v>
      </c>
      <c r="G804" s="352" t="s">
        <v>9325</v>
      </c>
      <c r="H804" s="352" t="s">
        <v>10629</v>
      </c>
      <c r="I804" s="352" t="s">
        <v>136</v>
      </c>
      <c r="J804" s="352" t="s">
        <v>10672</v>
      </c>
      <c r="K804" s="352" t="s">
        <v>8824</v>
      </c>
      <c r="L804" s="352" t="s">
        <v>10675</v>
      </c>
      <c r="M804" s="352" t="s">
        <v>10676</v>
      </c>
      <c r="N804" s="352" t="str">
        <f t="shared" si="17"/>
        <v>Volvo XC40 B4 AWD Inscription</v>
      </c>
      <c r="O804" s="480">
        <v>5</v>
      </c>
      <c r="P804" s="480" t="s">
        <v>9254</v>
      </c>
      <c r="Q804" s="352">
        <v>0</v>
      </c>
      <c r="R804" s="352" t="s">
        <v>10676</v>
      </c>
      <c r="S804" s="480">
        <v>5</v>
      </c>
      <c r="T804" s="352">
        <v>0</v>
      </c>
      <c r="U804" s="479">
        <v>13</v>
      </c>
    </row>
    <row r="805" spans="1:21">
      <c r="A805" s="475" t="s">
        <v>471</v>
      </c>
      <c r="B805" s="428" t="s">
        <v>10862</v>
      </c>
      <c r="C805" s="352" t="s">
        <v>9230</v>
      </c>
      <c r="D805" s="352">
        <v>1</v>
      </c>
      <c r="E805" s="352" t="s">
        <v>9231</v>
      </c>
      <c r="F805" s="352">
        <v>20261</v>
      </c>
      <c r="G805" s="352" t="s">
        <v>9325</v>
      </c>
      <c r="H805" s="352" t="s">
        <v>10629</v>
      </c>
      <c r="I805" s="352" t="s">
        <v>136</v>
      </c>
      <c r="J805" s="352" t="s">
        <v>10672</v>
      </c>
      <c r="K805" s="352" t="s">
        <v>8824</v>
      </c>
      <c r="L805" s="352" t="s">
        <v>10675</v>
      </c>
      <c r="M805" s="352" t="s">
        <v>10676</v>
      </c>
      <c r="N805" s="352" t="str">
        <f t="shared" si="17"/>
        <v>Volvo XC40 B4 AWD Inscription</v>
      </c>
      <c r="O805" s="480">
        <v>5</v>
      </c>
      <c r="P805" s="480" t="s">
        <v>9254</v>
      </c>
      <c r="Q805" s="352">
        <v>0</v>
      </c>
      <c r="R805" s="352" t="s">
        <v>10676</v>
      </c>
      <c r="S805" s="480">
        <v>5</v>
      </c>
      <c r="T805" s="352">
        <v>0</v>
      </c>
      <c r="U805" s="479">
        <v>13</v>
      </c>
    </row>
    <row r="806" spans="1:21" customFormat="1">
      <c r="B806" s="428" t="s">
        <v>10780</v>
      </c>
      <c r="C806" t="s">
        <v>9230</v>
      </c>
      <c r="D806">
        <v>1</v>
      </c>
      <c r="E806" t="s">
        <v>9231</v>
      </c>
      <c r="F806">
        <v>20261</v>
      </c>
      <c r="G806" t="s">
        <v>9325</v>
      </c>
      <c r="H806" t="s">
        <v>10629</v>
      </c>
      <c r="I806" t="s">
        <v>136</v>
      </c>
      <c r="J806" t="s">
        <v>10679</v>
      </c>
      <c r="K806" t="s">
        <v>10680</v>
      </c>
      <c r="L806" t="s">
        <v>10681</v>
      </c>
      <c r="M806" t="s">
        <v>10682</v>
      </c>
      <c r="N806" t="str">
        <f t="shared" si="17"/>
        <v>Volvo XC60 T8 PHEV Inscription</v>
      </c>
      <c r="O806" s="480">
        <v>4</v>
      </c>
      <c r="P806" s="480" t="s">
        <v>9259</v>
      </c>
      <c r="Q806">
        <v>0</v>
      </c>
      <c r="R806" t="s">
        <v>10682</v>
      </c>
      <c r="S806" s="480">
        <v>5</v>
      </c>
      <c r="T806">
        <v>0</v>
      </c>
      <c r="U806" s="479">
        <v>13</v>
      </c>
    </row>
    <row r="807" spans="1:21">
      <c r="A807" s="475" t="s">
        <v>630</v>
      </c>
      <c r="B807" s="428" t="s">
        <v>10780</v>
      </c>
      <c r="C807" s="352" t="s">
        <v>9230</v>
      </c>
      <c r="D807" s="352">
        <v>1</v>
      </c>
      <c r="E807" s="352" t="s">
        <v>9231</v>
      </c>
      <c r="F807" s="352">
        <v>20261</v>
      </c>
      <c r="G807" s="352" t="s">
        <v>9325</v>
      </c>
      <c r="H807" s="352" t="s">
        <v>10629</v>
      </c>
      <c r="I807" s="352" t="s">
        <v>136</v>
      </c>
      <c r="J807" s="352" t="s">
        <v>10679</v>
      </c>
      <c r="K807" s="352" t="s">
        <v>10680</v>
      </c>
      <c r="L807" s="352" t="s">
        <v>10683</v>
      </c>
      <c r="M807" s="352" t="s">
        <v>10657</v>
      </c>
      <c r="N807" s="352" t="str">
        <f t="shared" si="17"/>
        <v>Volvo XC60 B6 AWD Ultimate Bright</v>
      </c>
      <c r="O807" s="480">
        <v>4</v>
      </c>
      <c r="P807" s="480" t="s">
        <v>9259</v>
      </c>
      <c r="Q807" s="352">
        <v>0</v>
      </c>
      <c r="R807" s="352" t="s">
        <v>10657</v>
      </c>
      <c r="S807" s="480">
        <v>5</v>
      </c>
      <c r="T807" s="352">
        <v>0</v>
      </c>
      <c r="U807" s="479">
        <v>13</v>
      </c>
    </row>
    <row r="808" spans="1:21">
      <c r="A808" s="475" t="s">
        <v>627</v>
      </c>
      <c r="B808" s="428" t="s">
        <v>10780</v>
      </c>
      <c r="C808" s="352" t="s">
        <v>9230</v>
      </c>
      <c r="D808" s="352">
        <v>1</v>
      </c>
      <c r="E808" s="352" t="s">
        <v>9231</v>
      </c>
      <c r="F808" s="352">
        <v>20261</v>
      </c>
      <c r="G808" s="352" t="s">
        <v>9325</v>
      </c>
      <c r="H808" s="352" t="s">
        <v>10629</v>
      </c>
      <c r="I808" s="352" t="s">
        <v>136</v>
      </c>
      <c r="J808" s="352" t="s">
        <v>10679</v>
      </c>
      <c r="K808" s="352" t="s">
        <v>10680</v>
      </c>
      <c r="L808" s="352" t="s">
        <v>10684</v>
      </c>
      <c r="M808" s="352" t="s">
        <v>10685</v>
      </c>
      <c r="N808" s="352" t="str">
        <f t="shared" si="17"/>
        <v>Volvo XC60 T8 AWD Bright</v>
      </c>
      <c r="O808" s="480">
        <v>4</v>
      </c>
      <c r="P808" s="480" t="s">
        <v>9259</v>
      </c>
      <c r="Q808" s="352">
        <v>0</v>
      </c>
      <c r="R808" s="352" t="s">
        <v>10685</v>
      </c>
      <c r="S808" s="480">
        <v>5</v>
      </c>
      <c r="T808" s="352">
        <v>0</v>
      </c>
      <c r="U808" s="479">
        <v>13</v>
      </c>
    </row>
    <row r="809" spans="1:21">
      <c r="A809" s="475" t="s">
        <v>629</v>
      </c>
      <c r="B809" s="428" t="s">
        <v>10780</v>
      </c>
      <c r="C809" s="352" t="s">
        <v>9230</v>
      </c>
      <c r="D809" s="352">
        <v>1</v>
      </c>
      <c r="E809" s="352" t="s">
        <v>9231</v>
      </c>
      <c r="F809" s="352">
        <v>20261</v>
      </c>
      <c r="G809" s="352" t="s">
        <v>9325</v>
      </c>
      <c r="H809" s="352" t="s">
        <v>10629</v>
      </c>
      <c r="I809" s="352" t="s">
        <v>136</v>
      </c>
      <c r="J809" s="352" t="s">
        <v>10679</v>
      </c>
      <c r="K809" s="352" t="s">
        <v>10680</v>
      </c>
      <c r="L809" s="352" t="s">
        <v>10686</v>
      </c>
      <c r="M809" s="352" t="s">
        <v>10687</v>
      </c>
      <c r="N809" s="352" t="str">
        <f t="shared" si="17"/>
        <v>Volvo XC60 B5 AWD Ult</v>
      </c>
      <c r="O809" s="480">
        <v>4</v>
      </c>
      <c r="P809" s="480" t="s">
        <v>9259</v>
      </c>
      <c r="Q809" s="352">
        <v>0</v>
      </c>
      <c r="R809" s="352" t="s">
        <v>10687</v>
      </c>
      <c r="S809" s="480">
        <v>5</v>
      </c>
      <c r="T809" s="352">
        <v>0</v>
      </c>
      <c r="U809" s="479">
        <v>13</v>
      </c>
    </row>
    <row r="810" spans="1:21">
      <c r="A810" s="483"/>
      <c r="B810" s="428" t="s">
        <v>10780</v>
      </c>
      <c r="C810" t="s">
        <v>9230</v>
      </c>
      <c r="D810">
        <v>1</v>
      </c>
      <c r="E810" t="s">
        <v>9231</v>
      </c>
      <c r="F810">
        <v>20262</v>
      </c>
      <c r="G810" t="s">
        <v>10112</v>
      </c>
      <c r="H810" t="s">
        <v>10156</v>
      </c>
      <c r="I810" t="s">
        <v>10157</v>
      </c>
      <c r="J810" t="s">
        <v>10158</v>
      </c>
      <c r="K810" t="s">
        <v>10159</v>
      </c>
      <c r="L810" t="s">
        <v>10162</v>
      </c>
      <c r="M810">
        <v>815</v>
      </c>
      <c r="N810" t="str">
        <f t="shared" si="17"/>
        <v>제일모빌 Acier AVENUE 815</v>
      </c>
      <c r="O810" s="480" t="e">
        <v>#N/A</v>
      </c>
      <c r="P810" s="480" t="s">
        <v>10161</v>
      </c>
      <c r="Q810">
        <v>0</v>
      </c>
      <c r="R810" t="e">
        <v>#N/A</v>
      </c>
      <c r="S810" s="480" t="e">
        <v>#N/A</v>
      </c>
      <c r="T810" t="e">
        <v>#N/A</v>
      </c>
      <c r="U810" s="479" t="e">
        <v>#N/A</v>
      </c>
    </row>
    <row r="811" spans="1:21" customFormat="1">
      <c r="B811" s="428" t="s">
        <v>10780</v>
      </c>
      <c r="C811" t="s">
        <v>9230</v>
      </c>
      <c r="D811">
        <v>1</v>
      </c>
      <c r="E811" t="s">
        <v>9231</v>
      </c>
      <c r="F811">
        <v>20261</v>
      </c>
      <c r="G811" t="s">
        <v>9325</v>
      </c>
      <c r="H811" t="s">
        <v>10629</v>
      </c>
      <c r="I811" t="s">
        <v>136</v>
      </c>
      <c r="J811" t="s">
        <v>10688</v>
      </c>
      <c r="K811" t="s">
        <v>10689</v>
      </c>
      <c r="L811" t="s">
        <v>10690</v>
      </c>
      <c r="M811" t="s">
        <v>10691</v>
      </c>
      <c r="N811" t="str">
        <f t="shared" si="17"/>
        <v>Volvo XC90 T8 AWD Excellence</v>
      </c>
      <c r="O811" s="480">
        <v>4</v>
      </c>
      <c r="P811" s="480" t="s">
        <v>9259</v>
      </c>
      <c r="Q811">
        <v>0</v>
      </c>
      <c r="R811" t="s">
        <v>10691</v>
      </c>
      <c r="S811" s="480">
        <v>5</v>
      </c>
      <c r="T811">
        <v>0</v>
      </c>
      <c r="U811" s="479">
        <v>13</v>
      </c>
    </row>
    <row r="812" spans="1:21" customFormat="1">
      <c r="B812" s="428" t="s">
        <v>10780</v>
      </c>
      <c r="C812" t="s">
        <v>9230</v>
      </c>
      <c r="D812">
        <v>1</v>
      </c>
      <c r="E812" t="s">
        <v>9231</v>
      </c>
      <c r="F812">
        <v>20261</v>
      </c>
      <c r="G812" t="s">
        <v>9325</v>
      </c>
      <c r="H812" t="s">
        <v>10629</v>
      </c>
      <c r="I812" t="s">
        <v>136</v>
      </c>
      <c r="J812" t="s">
        <v>10688</v>
      </c>
      <c r="K812" t="s">
        <v>10689</v>
      </c>
      <c r="L812" t="s">
        <v>10692</v>
      </c>
      <c r="M812" t="s">
        <v>10693</v>
      </c>
      <c r="N812" t="str">
        <f t="shared" si="17"/>
        <v>Volvo XC90 T8 Inscription AWD</v>
      </c>
      <c r="O812" s="480">
        <v>4</v>
      </c>
      <c r="P812" s="480" t="s">
        <v>9259</v>
      </c>
      <c r="Q812">
        <v>0</v>
      </c>
      <c r="R812" t="s">
        <v>10693</v>
      </c>
      <c r="S812" s="480">
        <v>5</v>
      </c>
      <c r="T812">
        <v>0</v>
      </c>
      <c r="U812" s="479">
        <v>13</v>
      </c>
    </row>
    <row r="813" spans="1:21" customFormat="1">
      <c r="B813" s="428" t="s">
        <v>10780</v>
      </c>
      <c r="C813" t="s">
        <v>9230</v>
      </c>
      <c r="D813">
        <v>1</v>
      </c>
      <c r="E813" t="s">
        <v>9231</v>
      </c>
      <c r="F813">
        <v>20158</v>
      </c>
      <c r="G813" t="s">
        <v>9255</v>
      </c>
      <c r="H813" t="s">
        <v>10629</v>
      </c>
      <c r="I813" t="s">
        <v>136</v>
      </c>
      <c r="J813" t="s">
        <v>10688</v>
      </c>
      <c r="K813" t="s">
        <v>10689</v>
      </c>
      <c r="L813" t="s">
        <v>10694</v>
      </c>
      <c r="M813" t="s">
        <v>10695</v>
      </c>
      <c r="N813" t="str">
        <f t="shared" si="17"/>
        <v>Volvo XC90 B6 AWD INS</v>
      </c>
      <c r="O813" s="480">
        <v>4</v>
      </c>
      <c r="P813" s="480" t="s">
        <v>9259</v>
      </c>
      <c r="Q813">
        <v>0</v>
      </c>
      <c r="R813" t="s">
        <v>10695</v>
      </c>
      <c r="S813" s="480">
        <v>5</v>
      </c>
      <c r="T813">
        <v>0</v>
      </c>
      <c r="U813" s="479">
        <v>13</v>
      </c>
    </row>
    <row r="814" spans="1:21">
      <c r="A814" s="475" t="s">
        <v>620</v>
      </c>
      <c r="B814" s="428" t="s">
        <v>10862</v>
      </c>
      <c r="C814" s="352" t="s">
        <v>9230</v>
      </c>
      <c r="D814" s="352">
        <v>1</v>
      </c>
      <c r="E814" s="352" t="s">
        <v>9231</v>
      </c>
      <c r="F814" s="352">
        <v>20261</v>
      </c>
      <c r="G814" s="352" t="s">
        <v>9325</v>
      </c>
      <c r="H814" s="352" t="s">
        <v>10629</v>
      </c>
      <c r="I814" s="352" t="s">
        <v>136</v>
      </c>
      <c r="J814" s="352" t="s">
        <v>10679</v>
      </c>
      <c r="K814" s="352" t="s">
        <v>10680</v>
      </c>
      <c r="L814" s="352" t="s">
        <v>10683</v>
      </c>
      <c r="M814" s="352" t="s">
        <v>10657</v>
      </c>
      <c r="N814" s="352" t="str">
        <f t="shared" si="17"/>
        <v>Volvo XC60 B6 AWD Ultimate Bright</v>
      </c>
      <c r="O814" s="480">
        <v>4</v>
      </c>
      <c r="P814" s="480" t="s">
        <v>9259</v>
      </c>
      <c r="Q814" s="352">
        <v>0</v>
      </c>
      <c r="R814" s="352" t="s">
        <v>10657</v>
      </c>
      <c r="S814" s="480">
        <v>5</v>
      </c>
      <c r="T814" s="352">
        <v>0</v>
      </c>
      <c r="U814" s="479">
        <v>13</v>
      </c>
    </row>
    <row r="815" spans="1:21">
      <c r="A815" s="471" t="s">
        <v>622</v>
      </c>
      <c r="B815" s="428" t="s">
        <v>10780</v>
      </c>
      <c r="C815" s="352" t="s">
        <v>9230</v>
      </c>
      <c r="D815" s="352">
        <v>1</v>
      </c>
      <c r="E815" s="352" t="s">
        <v>9231</v>
      </c>
      <c r="F815" s="352">
        <v>20261</v>
      </c>
      <c r="G815" s="352" t="s">
        <v>9325</v>
      </c>
      <c r="H815" s="352" t="s">
        <v>10629</v>
      </c>
      <c r="I815" s="352" t="s">
        <v>136</v>
      </c>
      <c r="J815" s="352" t="s">
        <v>10688</v>
      </c>
      <c r="K815" s="352" t="s">
        <v>10689</v>
      </c>
      <c r="L815" s="352" t="s">
        <v>10696</v>
      </c>
      <c r="M815" s="352" t="s">
        <v>10697</v>
      </c>
      <c r="N815" s="352" t="str">
        <f t="shared" si="17"/>
        <v>Volvo XC90 T8 Ultimate Bright</v>
      </c>
      <c r="O815" s="480">
        <v>4</v>
      </c>
      <c r="P815" s="480" t="s">
        <v>9259</v>
      </c>
      <c r="Q815" s="352">
        <v>0</v>
      </c>
      <c r="R815" s="352" t="s">
        <v>10697</v>
      </c>
      <c r="S815" s="480">
        <v>5</v>
      </c>
      <c r="T815" s="352">
        <v>0</v>
      </c>
      <c r="U815" s="479">
        <v>13</v>
      </c>
    </row>
    <row r="816" spans="1:21">
      <c r="A816" s="475" t="s">
        <v>621</v>
      </c>
      <c r="B816" s="428" t="s">
        <v>10780</v>
      </c>
      <c r="C816" s="352" t="s">
        <v>9230</v>
      </c>
      <c r="D816" s="352">
        <v>1</v>
      </c>
      <c r="E816" s="352" t="s">
        <v>9231</v>
      </c>
      <c r="F816" s="352">
        <v>20158</v>
      </c>
      <c r="G816" s="352" t="s">
        <v>9255</v>
      </c>
      <c r="H816" s="352" t="s">
        <v>10629</v>
      </c>
      <c r="I816" s="352" t="s">
        <v>136</v>
      </c>
      <c r="J816" s="352" t="s">
        <v>10688</v>
      </c>
      <c r="K816" s="352" t="s">
        <v>10689</v>
      </c>
      <c r="L816" s="352" t="s">
        <v>10698</v>
      </c>
      <c r="M816" s="352" t="s">
        <v>10699</v>
      </c>
      <c r="N816" s="352" t="str">
        <f t="shared" si="17"/>
        <v>Volvo XC90 B6 Ultimate Bright</v>
      </c>
      <c r="O816" s="480">
        <v>4</v>
      </c>
      <c r="P816" s="480" t="s">
        <v>9259</v>
      </c>
      <c r="Q816" s="352">
        <v>0</v>
      </c>
      <c r="R816" s="352" t="s">
        <v>10699</v>
      </c>
      <c r="S816" s="480">
        <v>5</v>
      </c>
      <c r="T816" s="352">
        <v>0</v>
      </c>
      <c r="U816" s="479">
        <v>13</v>
      </c>
    </row>
    <row r="817" spans="1:21">
      <c r="A817" s="455" t="s">
        <v>493</v>
      </c>
      <c r="B817" s="428" t="s">
        <v>10780</v>
      </c>
      <c r="C817" s="352" t="s">
        <v>9230</v>
      </c>
      <c r="D817" s="352">
        <v>1</v>
      </c>
      <c r="E817" s="352" t="s">
        <v>9231</v>
      </c>
      <c r="F817" s="352">
        <v>20158</v>
      </c>
      <c r="G817" s="352" t="s">
        <v>9255</v>
      </c>
      <c r="H817" s="352" t="s">
        <v>10700</v>
      </c>
      <c r="I817" s="352" t="s">
        <v>348</v>
      </c>
      <c r="J817" s="352" t="s">
        <v>10701</v>
      </c>
      <c r="K817" s="352" t="s">
        <v>10702</v>
      </c>
      <c r="L817" s="352" t="s">
        <v>10703</v>
      </c>
      <c r="M817" s="352" t="s">
        <v>10704</v>
      </c>
      <c r="N817" s="352" t="str">
        <f t="shared" si="17"/>
        <v>Volkswagen Arteon 2.0 TDI Prestige</v>
      </c>
      <c r="O817" s="480">
        <v>6</v>
      </c>
      <c r="P817" s="480" t="s">
        <v>9312</v>
      </c>
      <c r="Q817" s="352">
        <v>0</v>
      </c>
      <c r="R817" s="352" t="s">
        <v>10704</v>
      </c>
      <c r="S817" s="480">
        <v>12</v>
      </c>
      <c r="T817" s="352">
        <v>0</v>
      </c>
      <c r="U817" s="479">
        <v>20</v>
      </c>
    </row>
    <row r="818" spans="1:21">
      <c r="A818" s="455" t="s">
        <v>495</v>
      </c>
      <c r="B818" s="428" t="s">
        <v>10862</v>
      </c>
      <c r="C818" s="352" t="s">
        <v>9230</v>
      </c>
      <c r="D818" s="352">
        <v>1</v>
      </c>
      <c r="E818" s="352" t="s">
        <v>9231</v>
      </c>
      <c r="F818" s="352">
        <v>20158</v>
      </c>
      <c r="G818" s="352" t="s">
        <v>9255</v>
      </c>
      <c r="H818" s="352" t="s">
        <v>10700</v>
      </c>
      <c r="I818" s="352" t="s">
        <v>348</v>
      </c>
      <c r="J818" s="352" t="s">
        <v>10701</v>
      </c>
      <c r="K818" s="352" t="s">
        <v>10702</v>
      </c>
      <c r="L818" s="352" t="s">
        <v>10703</v>
      </c>
      <c r="M818" s="352" t="s">
        <v>10704</v>
      </c>
      <c r="N818" s="352" t="str">
        <f t="shared" si="17"/>
        <v>Volkswagen Arteon 2.0 TDI Prestige</v>
      </c>
      <c r="O818" s="480">
        <v>6</v>
      </c>
      <c r="P818" s="480" t="s">
        <v>9312</v>
      </c>
      <c r="Q818" s="352">
        <v>0</v>
      </c>
      <c r="R818" s="352" t="s">
        <v>10704</v>
      </c>
      <c r="S818" s="480">
        <v>12</v>
      </c>
      <c r="T818" s="352">
        <v>0</v>
      </c>
      <c r="U818" s="479">
        <v>20</v>
      </c>
    </row>
    <row r="819" spans="1:21">
      <c r="A819" s="455" t="s">
        <v>9176</v>
      </c>
      <c r="B819" s="428" t="s">
        <v>10780</v>
      </c>
      <c r="C819" s="352" t="s">
        <v>9230</v>
      </c>
      <c r="D819" s="352">
        <v>1</v>
      </c>
      <c r="E819" s="352" t="s">
        <v>9231</v>
      </c>
      <c r="F819" s="352">
        <v>20157</v>
      </c>
      <c r="G819" s="352" t="s">
        <v>9250</v>
      </c>
      <c r="H819" s="352" t="s">
        <v>10700</v>
      </c>
      <c r="I819" s="352" t="s">
        <v>348</v>
      </c>
      <c r="J819" s="352" t="s">
        <v>10705</v>
      </c>
      <c r="K819" s="352" t="s">
        <v>10706</v>
      </c>
      <c r="L819" s="352" t="s">
        <v>10707</v>
      </c>
      <c r="M819" s="352" t="s">
        <v>10708</v>
      </c>
      <c r="N819" s="352" t="str">
        <f t="shared" si="17"/>
        <v>Volkswagen Golf GTI</v>
      </c>
      <c r="O819" s="480">
        <v>4</v>
      </c>
      <c r="P819" s="480" t="s">
        <v>9259</v>
      </c>
      <c r="Q819" s="352">
        <v>0</v>
      </c>
      <c r="R819" s="352" t="s">
        <v>10708</v>
      </c>
      <c r="S819" s="480">
        <v>11</v>
      </c>
      <c r="T819" s="352">
        <v>0</v>
      </c>
      <c r="U819" s="479">
        <v>19</v>
      </c>
    </row>
    <row r="820" spans="1:21">
      <c r="A820" s="455" t="s">
        <v>585</v>
      </c>
      <c r="B820" s="428" t="s">
        <v>10780</v>
      </c>
      <c r="C820" s="352" t="s">
        <v>9230</v>
      </c>
      <c r="D820" s="352">
        <v>1</v>
      </c>
      <c r="E820" s="352" t="s">
        <v>9231</v>
      </c>
      <c r="F820" s="352">
        <v>20157</v>
      </c>
      <c r="G820" s="352" t="s">
        <v>9250</v>
      </c>
      <c r="H820" s="352" t="s">
        <v>10700</v>
      </c>
      <c r="I820" s="352" t="s">
        <v>348</v>
      </c>
      <c r="J820" s="352" t="s">
        <v>10705</v>
      </c>
      <c r="K820" s="352" t="s">
        <v>10706</v>
      </c>
      <c r="L820" s="352" t="s">
        <v>10709</v>
      </c>
      <c r="M820" s="352" t="s">
        <v>10704</v>
      </c>
      <c r="N820" s="352" t="str">
        <f t="shared" si="17"/>
        <v>Volkswagen Golf 2.0 TDI Prestige</v>
      </c>
      <c r="O820" s="480">
        <v>4</v>
      </c>
      <c r="P820" s="480" t="s">
        <v>9259</v>
      </c>
      <c r="Q820" s="352">
        <v>0</v>
      </c>
      <c r="R820" s="352" t="s">
        <v>10704</v>
      </c>
      <c r="S820" s="480">
        <v>5</v>
      </c>
      <c r="T820" s="352">
        <v>0</v>
      </c>
      <c r="U820" s="479">
        <v>13</v>
      </c>
    </row>
    <row r="821" spans="1:21">
      <c r="A821" s="483"/>
      <c r="B821" s="428" t="s">
        <v>10780</v>
      </c>
      <c r="C821" t="s">
        <v>9230</v>
      </c>
      <c r="D821">
        <v>1</v>
      </c>
      <c r="E821" t="s">
        <v>9231</v>
      </c>
      <c r="F821">
        <v>20262</v>
      </c>
      <c r="G821" t="s">
        <v>10112</v>
      </c>
      <c r="H821" t="s">
        <v>10156</v>
      </c>
      <c r="I821" t="s">
        <v>10157</v>
      </c>
      <c r="J821" t="s">
        <v>10163</v>
      </c>
      <c r="K821" t="s">
        <v>10164</v>
      </c>
      <c r="L821" t="s">
        <v>10165</v>
      </c>
      <c r="M821" t="s">
        <v>10166</v>
      </c>
      <c r="N821" t="str">
        <f t="shared" si="17"/>
        <v>제일모빌 Acier 790R 790R</v>
      </c>
      <c r="O821" s="480" t="e">
        <v>#N/A</v>
      </c>
      <c r="P821" s="480" t="s">
        <v>10161</v>
      </c>
      <c r="Q821">
        <v>0</v>
      </c>
      <c r="R821" t="e">
        <v>#N/A</v>
      </c>
      <c r="S821" s="480" t="e">
        <v>#N/A</v>
      </c>
      <c r="T821" t="e">
        <v>#N/A</v>
      </c>
      <c r="U821" s="479" t="e">
        <v>#N/A</v>
      </c>
    </row>
    <row r="822" spans="1:21">
      <c r="A822" s="476" t="s">
        <v>656</v>
      </c>
      <c r="B822" s="428" t="s">
        <v>10780</v>
      </c>
      <c r="C822" s="352" t="s">
        <v>9230</v>
      </c>
      <c r="D822" s="352">
        <v>1</v>
      </c>
      <c r="E822" s="352" t="s">
        <v>9231</v>
      </c>
      <c r="F822" s="352">
        <v>20261</v>
      </c>
      <c r="G822" s="352" t="s">
        <v>9325</v>
      </c>
      <c r="H822" s="352" t="s">
        <v>10700</v>
      </c>
      <c r="I822" s="352" t="s">
        <v>348</v>
      </c>
      <c r="J822" s="352" t="s">
        <v>10710</v>
      </c>
      <c r="K822" s="352" t="s">
        <v>10711</v>
      </c>
      <c r="L822" s="352" t="s">
        <v>10712</v>
      </c>
      <c r="M822" s="352" t="s">
        <v>10713</v>
      </c>
      <c r="N822" s="352" t="str">
        <f t="shared" ref="N822:N838" si="18">I822&amp;" "&amp;K822&amp;" "&amp;M822</f>
        <v>Volkswagen ID4 Pro</v>
      </c>
      <c r="O822" s="480">
        <v>3</v>
      </c>
      <c r="P822" s="480" t="s">
        <v>9243</v>
      </c>
      <c r="Q822" s="352">
        <v>0</v>
      </c>
      <c r="R822" s="352" t="s">
        <v>10713</v>
      </c>
      <c r="S822" s="480">
        <v>8</v>
      </c>
      <c r="T822" s="352">
        <v>0</v>
      </c>
      <c r="U822" s="479">
        <v>16</v>
      </c>
    </row>
    <row r="823" spans="1:21">
      <c r="A823" s="455" t="s">
        <v>497</v>
      </c>
      <c r="B823" s="428" t="s">
        <v>10780</v>
      </c>
      <c r="C823" s="352" t="s">
        <v>9230</v>
      </c>
      <c r="D823" s="352">
        <v>1</v>
      </c>
      <c r="E823" s="352" t="s">
        <v>9231</v>
      </c>
      <c r="F823" s="352">
        <v>20157</v>
      </c>
      <c r="G823" s="352" t="s">
        <v>9250</v>
      </c>
      <c r="H823" s="352" t="s">
        <v>10700</v>
      </c>
      <c r="I823" s="352" t="s">
        <v>348</v>
      </c>
      <c r="J823" s="352" t="s">
        <v>10714</v>
      </c>
      <c r="K823" s="352" t="s">
        <v>8408</v>
      </c>
      <c r="L823" s="352" t="s">
        <v>10715</v>
      </c>
      <c r="M823" s="352" t="s">
        <v>10716</v>
      </c>
      <c r="N823" s="352" t="str">
        <f t="shared" si="18"/>
        <v>Volkswagen Jetta 1.4 TSI Prestige</v>
      </c>
      <c r="O823" s="480">
        <v>5</v>
      </c>
      <c r="P823" s="480" t="s">
        <v>9254</v>
      </c>
      <c r="Q823" s="352">
        <v>0</v>
      </c>
      <c r="R823" s="352" t="s">
        <v>10716</v>
      </c>
      <c r="S823" s="480">
        <v>11</v>
      </c>
      <c r="T823" s="352">
        <v>0</v>
      </c>
      <c r="U823" s="479">
        <v>19</v>
      </c>
    </row>
    <row r="824" spans="1:21">
      <c r="A824" s="456" t="s">
        <v>496</v>
      </c>
      <c r="B824" s="428" t="s">
        <v>10862</v>
      </c>
      <c r="C824" s="352" t="s">
        <v>9230</v>
      </c>
      <c r="D824" s="352">
        <v>1</v>
      </c>
      <c r="E824" s="352" t="s">
        <v>9231</v>
      </c>
      <c r="F824" s="352">
        <v>20157</v>
      </c>
      <c r="G824" s="352" t="s">
        <v>9250</v>
      </c>
      <c r="H824" s="352" t="s">
        <v>10700</v>
      </c>
      <c r="I824" s="352" t="s">
        <v>348</v>
      </c>
      <c r="J824" s="352" t="s">
        <v>10714</v>
      </c>
      <c r="K824" s="352" t="s">
        <v>8408</v>
      </c>
      <c r="L824" s="352" t="s">
        <v>10715</v>
      </c>
      <c r="M824" s="352" t="s">
        <v>10716</v>
      </c>
      <c r="N824" s="352" t="str">
        <f t="shared" si="18"/>
        <v>Volkswagen Jetta 1.4 TSI Prestige</v>
      </c>
      <c r="O824" s="480">
        <v>5</v>
      </c>
      <c r="P824" s="480" t="s">
        <v>9254</v>
      </c>
      <c r="Q824" s="352">
        <v>0</v>
      </c>
      <c r="R824" s="352" t="s">
        <v>10716</v>
      </c>
      <c r="S824" s="480">
        <v>11</v>
      </c>
      <c r="T824" s="352">
        <v>0</v>
      </c>
      <c r="U824" s="479">
        <v>19</v>
      </c>
    </row>
    <row r="825" spans="1:21" customFormat="1">
      <c r="B825" s="428" t="s">
        <v>10780</v>
      </c>
      <c r="C825" t="s">
        <v>9230</v>
      </c>
      <c r="D825">
        <v>1</v>
      </c>
      <c r="E825" t="s">
        <v>9231</v>
      </c>
      <c r="F825">
        <v>20157</v>
      </c>
      <c r="G825" t="s">
        <v>9250</v>
      </c>
      <c r="H825" t="s">
        <v>10700</v>
      </c>
      <c r="I825" t="s">
        <v>348</v>
      </c>
      <c r="J825" t="s">
        <v>10714</v>
      </c>
      <c r="K825" t="s">
        <v>8408</v>
      </c>
      <c r="L825" t="s">
        <v>10717</v>
      </c>
      <c r="M825" t="s">
        <v>10718</v>
      </c>
      <c r="N825" t="str">
        <f t="shared" si="18"/>
        <v>Volkswagen Jetta 1.5 TSI Prestige</v>
      </c>
      <c r="O825" s="480">
        <v>5</v>
      </c>
      <c r="P825" s="480" t="s">
        <v>9254</v>
      </c>
      <c r="Q825">
        <v>0</v>
      </c>
      <c r="R825" t="e">
        <v>#N/A</v>
      </c>
      <c r="S825" s="480" t="e">
        <v>#N/A</v>
      </c>
      <c r="T825" t="e">
        <v>#N/A</v>
      </c>
      <c r="U825" s="479" t="e">
        <v>#N/A</v>
      </c>
    </row>
    <row r="826" spans="1:21" customFormat="1">
      <c r="B826" s="428" t="s">
        <v>10780</v>
      </c>
      <c r="C826" t="s">
        <v>9230</v>
      </c>
      <c r="D826">
        <v>1</v>
      </c>
      <c r="E826" t="s">
        <v>9231</v>
      </c>
      <c r="F826">
        <v>20158</v>
      </c>
      <c r="G826" t="s">
        <v>9255</v>
      </c>
      <c r="H826" t="s">
        <v>10700</v>
      </c>
      <c r="I826" t="s">
        <v>348</v>
      </c>
      <c r="J826" t="s">
        <v>10719</v>
      </c>
      <c r="K826" t="s">
        <v>8423</v>
      </c>
      <c r="L826" t="s">
        <v>10720</v>
      </c>
      <c r="M826" t="s">
        <v>10721</v>
      </c>
      <c r="N826" t="str">
        <f t="shared" si="18"/>
        <v>Volkswagen Passat GT 2.0 TDI Premium</v>
      </c>
      <c r="O826" s="480">
        <v>5</v>
      </c>
      <c r="P826" s="480" t="s">
        <v>9254</v>
      </c>
      <c r="Q826">
        <v>0</v>
      </c>
      <c r="R826" t="s">
        <v>10721</v>
      </c>
      <c r="S826" s="480">
        <v>11</v>
      </c>
      <c r="T826">
        <v>0</v>
      </c>
      <c r="U826" s="479">
        <v>19</v>
      </c>
    </row>
    <row r="827" spans="1:21" customFormat="1">
      <c r="B827" s="428" t="s">
        <v>10780</v>
      </c>
      <c r="C827" t="s">
        <v>9230</v>
      </c>
      <c r="D827">
        <v>1</v>
      </c>
      <c r="E827" t="s">
        <v>9231</v>
      </c>
      <c r="F827">
        <v>20158</v>
      </c>
      <c r="G827" t="s">
        <v>9255</v>
      </c>
      <c r="H827" t="s">
        <v>10700</v>
      </c>
      <c r="I827" t="s">
        <v>348</v>
      </c>
      <c r="J827" t="s">
        <v>10719</v>
      </c>
      <c r="K827" t="s">
        <v>8423</v>
      </c>
      <c r="L827" t="s">
        <v>10722</v>
      </c>
      <c r="M827" t="s">
        <v>10723</v>
      </c>
      <c r="N827" t="str">
        <f t="shared" si="18"/>
        <v>Volkswagen Passat GT 2.0 TDI Pretige</v>
      </c>
      <c r="O827" s="480">
        <v>5</v>
      </c>
      <c r="P827" s="480" t="s">
        <v>9254</v>
      </c>
      <c r="Q827">
        <v>0</v>
      </c>
      <c r="R827" t="s">
        <v>10723</v>
      </c>
      <c r="S827" s="480">
        <v>11</v>
      </c>
      <c r="T827">
        <v>0</v>
      </c>
      <c r="U827" s="479">
        <v>19</v>
      </c>
    </row>
    <row r="828" spans="1:21">
      <c r="A828" s="455" t="s">
        <v>494</v>
      </c>
      <c r="B828" s="428" t="s">
        <v>10780</v>
      </c>
      <c r="C828" s="352" t="s">
        <v>9230</v>
      </c>
      <c r="D828" s="352">
        <v>1</v>
      </c>
      <c r="E828" s="352" t="s">
        <v>9231</v>
      </c>
      <c r="F828" s="352">
        <v>20261</v>
      </c>
      <c r="G828" s="352" t="s">
        <v>9325</v>
      </c>
      <c r="H828" s="352" t="s">
        <v>10700</v>
      </c>
      <c r="I828" s="352" t="s">
        <v>348</v>
      </c>
      <c r="J828" s="352" t="s">
        <v>10724</v>
      </c>
      <c r="K828" s="352" t="s">
        <v>8453</v>
      </c>
      <c r="L828" s="352" t="s">
        <v>10725</v>
      </c>
      <c r="M828" s="352" t="s">
        <v>10726</v>
      </c>
      <c r="N828" s="352" t="str">
        <f t="shared" si="18"/>
        <v>Volkswagen Tiguan 2.0 TDI Premium</v>
      </c>
      <c r="O828" s="480">
        <v>4</v>
      </c>
      <c r="P828" s="480" t="s">
        <v>9259</v>
      </c>
      <c r="Q828" s="352">
        <v>0</v>
      </c>
      <c r="R828" s="352" t="s">
        <v>10726</v>
      </c>
      <c r="S828" s="480">
        <v>5</v>
      </c>
      <c r="T828" s="352">
        <v>0</v>
      </c>
      <c r="U828" s="479">
        <v>13</v>
      </c>
    </row>
    <row r="829" spans="1:21">
      <c r="A829" s="455" t="s">
        <v>349</v>
      </c>
      <c r="B829" s="428" t="s">
        <v>10780</v>
      </c>
      <c r="C829" s="352" t="s">
        <v>9230</v>
      </c>
      <c r="D829" s="352">
        <v>1</v>
      </c>
      <c r="E829" s="352" t="s">
        <v>9231</v>
      </c>
      <c r="F829" s="352">
        <v>20261</v>
      </c>
      <c r="G829" s="352" t="s">
        <v>9325</v>
      </c>
      <c r="H829" s="352" t="s">
        <v>10700</v>
      </c>
      <c r="I829" s="352" t="s">
        <v>348</v>
      </c>
      <c r="J829" s="352" t="s">
        <v>10724</v>
      </c>
      <c r="K829" s="352" t="s">
        <v>8453</v>
      </c>
      <c r="L829" s="352" t="s">
        <v>10727</v>
      </c>
      <c r="M829" s="352" t="s">
        <v>10704</v>
      </c>
      <c r="N829" s="352" t="str">
        <f t="shared" si="18"/>
        <v>Volkswagen Tiguan 2.0 TDI Prestige</v>
      </c>
      <c r="O829" s="480">
        <v>4</v>
      </c>
      <c r="P829" s="480" t="s">
        <v>9259</v>
      </c>
      <c r="Q829" s="352">
        <v>0</v>
      </c>
      <c r="R829" s="352" t="s">
        <v>10704</v>
      </c>
      <c r="S829" s="480">
        <v>5</v>
      </c>
      <c r="T829" s="352">
        <v>0</v>
      </c>
      <c r="U829" s="479">
        <v>13</v>
      </c>
    </row>
    <row r="830" spans="1:21">
      <c r="A830" s="455" t="s">
        <v>350</v>
      </c>
      <c r="B830" s="428" t="s">
        <v>10862</v>
      </c>
      <c r="C830" s="352" t="s">
        <v>9230</v>
      </c>
      <c r="D830" s="352">
        <v>1</v>
      </c>
      <c r="E830" s="352" t="s">
        <v>9231</v>
      </c>
      <c r="F830" s="352">
        <v>20261</v>
      </c>
      <c r="G830" s="352" t="s">
        <v>9325</v>
      </c>
      <c r="H830" s="352" t="s">
        <v>10700</v>
      </c>
      <c r="I830" s="352" t="s">
        <v>348</v>
      </c>
      <c r="J830" s="352" t="s">
        <v>10724</v>
      </c>
      <c r="K830" s="352" t="s">
        <v>8453</v>
      </c>
      <c r="L830" s="352" t="s">
        <v>10727</v>
      </c>
      <c r="M830" s="352" t="s">
        <v>10704</v>
      </c>
      <c r="N830" s="352" t="str">
        <f t="shared" si="18"/>
        <v>Volkswagen Tiguan 2.0 TDI Prestige</v>
      </c>
      <c r="O830" s="480">
        <v>4</v>
      </c>
      <c r="P830" s="480" t="s">
        <v>9259</v>
      </c>
      <c r="Q830" s="352">
        <v>0</v>
      </c>
      <c r="R830" s="352" t="s">
        <v>10704</v>
      </c>
      <c r="S830" s="480">
        <v>5</v>
      </c>
      <c r="T830" s="352">
        <v>0</v>
      </c>
      <c r="U830" s="479">
        <v>13</v>
      </c>
    </row>
    <row r="831" spans="1:21" customFormat="1">
      <c r="B831" s="428" t="s">
        <v>10780</v>
      </c>
      <c r="C831" t="s">
        <v>9230</v>
      </c>
      <c r="D831">
        <v>1</v>
      </c>
      <c r="E831" t="s">
        <v>9231</v>
      </c>
      <c r="F831">
        <v>20261</v>
      </c>
      <c r="G831" t="s">
        <v>9325</v>
      </c>
      <c r="H831" t="s">
        <v>10700</v>
      </c>
      <c r="I831" t="s">
        <v>348</v>
      </c>
      <c r="J831" t="s">
        <v>10724</v>
      </c>
      <c r="K831" t="s">
        <v>8453</v>
      </c>
      <c r="L831" t="s">
        <v>10728</v>
      </c>
      <c r="M831" t="s">
        <v>10729</v>
      </c>
      <c r="N831" t="str">
        <f t="shared" si="18"/>
        <v>Volkswagen Tiguan TSI Prestige</v>
      </c>
      <c r="O831" s="480">
        <v>4</v>
      </c>
      <c r="P831" s="480" t="s">
        <v>9259</v>
      </c>
      <c r="Q831">
        <v>0</v>
      </c>
      <c r="R831" t="s">
        <v>10729</v>
      </c>
      <c r="S831" s="480">
        <v>5</v>
      </c>
      <c r="T831">
        <v>0</v>
      </c>
      <c r="U831" s="479">
        <v>13</v>
      </c>
    </row>
    <row r="832" spans="1:21">
      <c r="A832" s="455" t="s">
        <v>351</v>
      </c>
      <c r="B832" s="428" t="s">
        <v>10862</v>
      </c>
      <c r="C832" s="352" t="s">
        <v>9230</v>
      </c>
      <c r="D832" s="352">
        <v>1</v>
      </c>
      <c r="E832" s="352" t="s">
        <v>9231</v>
      </c>
      <c r="F832" s="352">
        <v>20261</v>
      </c>
      <c r="G832" s="352" t="s">
        <v>9325</v>
      </c>
      <c r="H832" s="352" t="s">
        <v>10700</v>
      </c>
      <c r="I832" s="352" t="s">
        <v>348</v>
      </c>
      <c r="J832" s="352" t="s">
        <v>10724</v>
      </c>
      <c r="K832" s="352" t="s">
        <v>8453</v>
      </c>
      <c r="L832" s="352" t="s">
        <v>10727</v>
      </c>
      <c r="M832" s="352" t="s">
        <v>10704</v>
      </c>
      <c r="N832" s="352" t="str">
        <f t="shared" si="18"/>
        <v>Volkswagen Tiguan 2.0 TDI Prestige</v>
      </c>
      <c r="O832" s="480">
        <v>4</v>
      </c>
      <c r="P832" s="480" t="s">
        <v>9259</v>
      </c>
      <c r="Q832" s="352">
        <v>0</v>
      </c>
      <c r="R832" s="352" t="s">
        <v>10704</v>
      </c>
      <c r="S832" s="480">
        <v>5</v>
      </c>
      <c r="T832" s="352">
        <v>0</v>
      </c>
      <c r="U832" s="479">
        <v>13</v>
      </c>
    </row>
    <row r="833" spans="1:21" customFormat="1">
      <c r="B833" s="428" t="s">
        <v>10780</v>
      </c>
      <c r="C833" t="s">
        <v>9230</v>
      </c>
      <c r="D833">
        <v>1</v>
      </c>
      <c r="E833" t="s">
        <v>9231</v>
      </c>
      <c r="F833">
        <v>20261</v>
      </c>
      <c r="G833" t="s">
        <v>9325</v>
      </c>
      <c r="H833" t="s">
        <v>10700</v>
      </c>
      <c r="I833" t="s">
        <v>348</v>
      </c>
      <c r="J833" t="s">
        <v>10724</v>
      </c>
      <c r="K833" t="s">
        <v>8453</v>
      </c>
      <c r="L833" t="s">
        <v>10730</v>
      </c>
      <c r="M833" t="s">
        <v>10731</v>
      </c>
      <c r="N833" t="str">
        <f t="shared" si="18"/>
        <v>Volkswagen Tiguan Allspace 2.0 TSI</v>
      </c>
      <c r="O833" s="480">
        <v>4</v>
      </c>
      <c r="P833" s="480" t="s">
        <v>9259</v>
      </c>
      <c r="Q833">
        <v>0</v>
      </c>
      <c r="R833" t="s">
        <v>10731</v>
      </c>
      <c r="S833" s="480">
        <v>5</v>
      </c>
      <c r="T833">
        <v>0</v>
      </c>
      <c r="U833" s="479">
        <v>13</v>
      </c>
    </row>
    <row r="834" spans="1:21" customFormat="1">
      <c r="B834" s="428" t="s">
        <v>10780</v>
      </c>
      <c r="C834" t="s">
        <v>9230</v>
      </c>
      <c r="D834">
        <v>1</v>
      </c>
      <c r="E834" t="s">
        <v>9231</v>
      </c>
      <c r="F834">
        <v>20158</v>
      </c>
      <c r="G834" t="s">
        <v>9255</v>
      </c>
      <c r="H834" t="s">
        <v>10700</v>
      </c>
      <c r="I834" t="s">
        <v>348</v>
      </c>
      <c r="J834" t="s">
        <v>10732</v>
      </c>
      <c r="K834" t="s">
        <v>10733</v>
      </c>
      <c r="L834" t="s">
        <v>10734</v>
      </c>
      <c r="M834" t="s">
        <v>10735</v>
      </c>
      <c r="N834" t="str">
        <f t="shared" si="18"/>
        <v>Volkswagen T-Roc 2.0 TDI Style</v>
      </c>
      <c r="O834" s="480">
        <v>4</v>
      </c>
      <c r="P834" s="480" t="s">
        <v>9259</v>
      </c>
      <c r="Q834">
        <v>0</v>
      </c>
      <c r="R834" t="s">
        <v>10735</v>
      </c>
      <c r="S834" s="480">
        <v>9</v>
      </c>
      <c r="T834">
        <v>0</v>
      </c>
      <c r="U834" s="479">
        <v>17</v>
      </c>
    </row>
    <row r="835" spans="1:21" customFormat="1">
      <c r="B835" s="428" t="s">
        <v>10780</v>
      </c>
      <c r="C835" t="s">
        <v>9230</v>
      </c>
      <c r="D835">
        <v>1</v>
      </c>
      <c r="E835" t="s">
        <v>9231</v>
      </c>
      <c r="F835">
        <v>20158</v>
      </c>
      <c r="G835" t="s">
        <v>9255</v>
      </c>
      <c r="H835" t="s">
        <v>10700</v>
      </c>
      <c r="I835" t="s">
        <v>348</v>
      </c>
      <c r="J835" t="s">
        <v>10732</v>
      </c>
      <c r="K835" t="s">
        <v>10733</v>
      </c>
      <c r="L835" t="s">
        <v>10736</v>
      </c>
      <c r="M835" t="s">
        <v>10704</v>
      </c>
      <c r="N835" t="str">
        <f t="shared" si="18"/>
        <v>Volkswagen T-Roc 2.0 TDI Prestige</v>
      </c>
      <c r="O835" s="480">
        <v>4</v>
      </c>
      <c r="P835" s="480" t="s">
        <v>9259</v>
      </c>
      <c r="Q835">
        <v>0</v>
      </c>
      <c r="R835" t="s">
        <v>10704</v>
      </c>
      <c r="S835" s="480">
        <v>9</v>
      </c>
      <c r="T835">
        <v>0</v>
      </c>
      <c r="U835" s="479">
        <v>17</v>
      </c>
    </row>
    <row r="836" spans="1:21">
      <c r="A836" s="455" t="s">
        <v>498</v>
      </c>
      <c r="B836" s="428" t="s">
        <v>10780</v>
      </c>
      <c r="C836" s="352" t="s">
        <v>9230</v>
      </c>
      <c r="D836" s="352">
        <v>1</v>
      </c>
      <c r="E836" s="352" t="s">
        <v>9231</v>
      </c>
      <c r="F836" s="352">
        <v>20261</v>
      </c>
      <c r="G836" s="352" t="s">
        <v>9325</v>
      </c>
      <c r="H836" s="352" t="s">
        <v>10700</v>
      </c>
      <c r="I836" s="352" t="s">
        <v>348</v>
      </c>
      <c r="J836" s="352" t="s">
        <v>10737</v>
      </c>
      <c r="K836" s="352" t="s">
        <v>10738</v>
      </c>
      <c r="L836" s="352" t="s">
        <v>10739</v>
      </c>
      <c r="M836" s="352" t="s">
        <v>10740</v>
      </c>
      <c r="N836" s="352" t="str">
        <f t="shared" si="18"/>
        <v>Volkswagen Touareg 3.0 TDI Prestige</v>
      </c>
      <c r="O836" s="480">
        <v>6</v>
      </c>
      <c r="P836" s="480" t="s">
        <v>9312</v>
      </c>
      <c r="Q836" s="352">
        <v>0</v>
      </c>
      <c r="R836" s="352" t="s">
        <v>10740</v>
      </c>
      <c r="S836" s="480">
        <v>9</v>
      </c>
      <c r="T836" s="352">
        <v>0</v>
      </c>
      <c r="U836" s="479">
        <v>17</v>
      </c>
    </row>
    <row r="837" spans="1:21">
      <c r="A837" s="455" t="s">
        <v>352</v>
      </c>
      <c r="B837" s="428" t="s">
        <v>10862</v>
      </c>
      <c r="C837" s="352" t="s">
        <v>9230</v>
      </c>
      <c r="D837" s="352">
        <v>1</v>
      </c>
      <c r="E837" s="352" t="s">
        <v>9231</v>
      </c>
      <c r="F837" s="352">
        <v>20261</v>
      </c>
      <c r="G837" s="352" t="s">
        <v>9325</v>
      </c>
      <c r="H837" s="352" t="s">
        <v>10700</v>
      </c>
      <c r="I837" s="352" t="s">
        <v>348</v>
      </c>
      <c r="J837" s="352" t="s">
        <v>10737</v>
      </c>
      <c r="K837" s="352" t="s">
        <v>10738</v>
      </c>
      <c r="L837" s="352" t="s">
        <v>10739</v>
      </c>
      <c r="M837" s="352" t="s">
        <v>10740</v>
      </c>
      <c r="N837" s="352" t="str">
        <f t="shared" si="18"/>
        <v>Volkswagen Touareg 3.0 TDI Prestige</v>
      </c>
      <c r="O837" s="480">
        <v>6</v>
      </c>
      <c r="P837" s="480" t="s">
        <v>9312</v>
      </c>
      <c r="Q837" s="352">
        <v>0</v>
      </c>
      <c r="R837" s="352" t="s">
        <v>10740</v>
      </c>
      <c r="S837" s="480">
        <v>9</v>
      </c>
      <c r="T837" s="352">
        <v>0</v>
      </c>
      <c r="U837" s="479">
        <v>17</v>
      </c>
    </row>
    <row r="838" spans="1:21">
      <c r="A838" s="455" t="s">
        <v>499</v>
      </c>
      <c r="B838" s="428" t="s">
        <v>10780</v>
      </c>
      <c r="C838" s="352" t="s">
        <v>9230</v>
      </c>
      <c r="D838" s="352">
        <v>1</v>
      </c>
      <c r="E838" s="352" t="s">
        <v>9231</v>
      </c>
      <c r="F838" s="352">
        <v>20261</v>
      </c>
      <c r="G838" s="352" t="s">
        <v>9325</v>
      </c>
      <c r="H838" s="352" t="s">
        <v>10700</v>
      </c>
      <c r="I838" s="352" t="s">
        <v>348</v>
      </c>
      <c r="J838" s="352" t="s">
        <v>10737</v>
      </c>
      <c r="K838" s="352" t="s">
        <v>10738</v>
      </c>
      <c r="L838" s="352" t="s">
        <v>10741</v>
      </c>
      <c r="M838" s="352" t="s">
        <v>10742</v>
      </c>
      <c r="N838" s="352" t="str">
        <f t="shared" si="18"/>
        <v>Volkswagen Touareg 3.0 TDI R-Line</v>
      </c>
      <c r="O838" s="480">
        <v>6</v>
      </c>
      <c r="P838" s="480" t="s">
        <v>9312</v>
      </c>
      <c r="Q838" s="352">
        <v>0</v>
      </c>
      <c r="R838" s="352" t="s">
        <v>10742</v>
      </c>
      <c r="S838" s="480">
        <v>9</v>
      </c>
      <c r="T838" s="352">
        <v>0</v>
      </c>
      <c r="U838" s="479">
        <v>17</v>
      </c>
    </row>
    <row r="839" spans="1:21">
      <c r="A839" s="352"/>
    </row>
    <row r="840" spans="1:21">
      <c r="A840" s="352"/>
    </row>
    <row r="841" spans="1:21">
      <c r="A841" s="352"/>
    </row>
    <row r="842" spans="1:21">
      <c r="A842" s="352"/>
    </row>
    <row r="843" spans="1:21">
      <c r="A843" s="352"/>
    </row>
    <row r="844" spans="1:21">
      <c r="A844" s="352"/>
    </row>
    <row r="845" spans="1:21">
      <c r="A845" s="35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7DFF4"/>
  </sheetPr>
  <dimension ref="B1:BB753"/>
  <sheetViews>
    <sheetView zoomScaleNormal="100" workbookViewId="0">
      <pane ySplit="2" topLeftCell="A219" activePane="bottomLeft" state="frozen"/>
      <selection activeCell="Z319" sqref="Z319"/>
      <selection pane="bottomLeft" activeCell="E324" sqref="E324"/>
    </sheetView>
  </sheetViews>
  <sheetFormatPr defaultColWidth="9" defaultRowHeight="16.5"/>
  <cols>
    <col min="1" max="1" width="0.875" customWidth="1"/>
    <col min="2" max="2" width="9" style="93" customWidth="1"/>
    <col min="3" max="3" width="5.5" style="93" bestFit="1" customWidth="1"/>
    <col min="4" max="4" width="5.625" style="93" customWidth="1"/>
    <col min="5" max="5" width="37.875" style="93" bestFit="1" customWidth="1"/>
    <col min="6" max="6" width="9.5" style="102" customWidth="1"/>
    <col min="7" max="7" width="12.25" style="93" customWidth="1"/>
    <col min="8" max="8" width="7.125" style="595" customWidth="1"/>
    <col min="9" max="11" width="7.125" style="93" customWidth="1"/>
    <col min="12" max="12" width="1.625" style="93" customWidth="1"/>
    <col min="13" max="13" width="10" style="102" customWidth="1"/>
    <col min="14" max="14" width="7.375" style="93" bestFit="1" customWidth="1"/>
    <col min="15" max="15" width="11.625" style="93" hidden="1" customWidth="1"/>
    <col min="16" max="16" width="10.375" style="512" hidden="1" customWidth="1"/>
    <col min="17" max="17" width="10.75" style="93" hidden="1" customWidth="1"/>
    <col min="18" max="18" width="5.875" style="93" bestFit="1" customWidth="1"/>
    <col min="19" max="19" width="1.375" style="102" customWidth="1"/>
    <col min="20" max="20" width="7.375" style="102" bestFit="1" customWidth="1"/>
    <col min="21" max="21" width="12.5" style="379" hidden="1" customWidth="1"/>
    <col min="22" max="22" width="10.875" style="596" hidden="1" customWidth="1"/>
    <col min="23" max="23" width="5.875" style="102" bestFit="1" customWidth="1"/>
    <col min="24" max="24" width="4.125" customWidth="1"/>
    <col min="25" max="25" width="4.25" customWidth="1"/>
    <col min="26" max="33" width="5.75" bestFit="1" customWidth="1"/>
    <col min="34" max="35" width="5.75" customWidth="1"/>
    <col min="36" max="44" width="5.75" bestFit="1" customWidth="1"/>
    <col min="45" max="49" width="5.75" customWidth="1"/>
    <col min="50" max="52" width="5.75" bestFit="1" customWidth="1"/>
    <col min="53" max="53" width="9" style="257"/>
  </cols>
  <sheetData>
    <row r="1" spans="2:54" s="352" customFormat="1" ht="16.5" customHeight="1">
      <c r="B1" s="906" t="s">
        <v>9210</v>
      </c>
      <c r="C1" s="907"/>
      <c r="D1" s="907"/>
      <c r="E1" s="907"/>
      <c r="F1" s="907"/>
      <c r="G1" s="908"/>
      <c r="H1" s="903" t="s">
        <v>9209</v>
      </c>
      <c r="I1" s="904"/>
      <c r="J1" s="904"/>
      <c r="K1" s="905"/>
      <c r="L1" s="346"/>
      <c r="M1" s="919" t="s">
        <v>11805</v>
      </c>
      <c r="N1" s="915" t="s">
        <v>11059</v>
      </c>
      <c r="O1" s="917" t="s">
        <v>11060</v>
      </c>
      <c r="P1" s="918"/>
      <c r="Q1" s="918"/>
      <c r="R1" s="918"/>
      <c r="S1" s="582"/>
      <c r="T1" s="921" t="s">
        <v>9211</v>
      </c>
      <c r="U1" s="912" t="s">
        <v>9212</v>
      </c>
      <c r="V1" s="913"/>
      <c r="W1" s="914"/>
      <c r="X1" s="355"/>
      <c r="Y1" s="355"/>
      <c r="Z1" s="355"/>
      <c r="AA1" s="356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909" t="s">
        <v>457</v>
      </c>
    </row>
    <row r="2" spans="2:54" s="354" customFormat="1" ht="36.75" thickBot="1">
      <c r="B2" s="597" t="s">
        <v>230</v>
      </c>
      <c r="C2" s="598" t="s">
        <v>231</v>
      </c>
      <c r="D2" s="598" t="s">
        <v>232</v>
      </c>
      <c r="E2" s="598" t="s">
        <v>233</v>
      </c>
      <c r="F2" s="599" t="s">
        <v>70</v>
      </c>
      <c r="G2" s="600" t="s">
        <v>71</v>
      </c>
      <c r="H2" s="601" t="s">
        <v>234</v>
      </c>
      <c r="I2" s="602" t="s">
        <v>235</v>
      </c>
      <c r="J2" s="602" t="s">
        <v>146</v>
      </c>
      <c r="K2" s="603" t="s">
        <v>236</v>
      </c>
      <c r="L2" s="511"/>
      <c r="M2" s="920"/>
      <c r="N2" s="916"/>
      <c r="O2" s="583" t="s">
        <v>9204</v>
      </c>
      <c r="P2" s="584" t="s">
        <v>9205</v>
      </c>
      <c r="Q2" s="584" t="s">
        <v>9206</v>
      </c>
      <c r="R2" s="585" t="s">
        <v>9207</v>
      </c>
      <c r="S2" s="586"/>
      <c r="T2" s="922"/>
      <c r="U2" s="587" t="s">
        <v>9213</v>
      </c>
      <c r="V2" s="380"/>
      <c r="W2" s="588" t="s">
        <v>9207</v>
      </c>
      <c r="X2" s="353"/>
      <c r="Y2" s="353"/>
      <c r="Z2" s="911" t="s">
        <v>11056</v>
      </c>
      <c r="AA2" s="911"/>
      <c r="AB2" s="911"/>
      <c r="AC2" s="911"/>
      <c r="AD2" s="911"/>
      <c r="AE2" s="911"/>
      <c r="AF2" s="911"/>
      <c r="AG2" s="901" t="s">
        <v>9208</v>
      </c>
      <c r="AH2" s="902"/>
      <c r="AI2" s="902"/>
      <c r="AJ2" s="902"/>
      <c r="AK2" s="902"/>
      <c r="AL2" s="902"/>
      <c r="AM2" s="902"/>
      <c r="AN2" s="902"/>
      <c r="AO2" s="902"/>
      <c r="AP2" s="902"/>
      <c r="AQ2" s="902"/>
      <c r="AR2" s="902"/>
      <c r="AS2" s="902"/>
      <c r="AT2" s="902"/>
      <c r="AU2" s="902"/>
      <c r="AV2" s="902"/>
      <c r="AW2" s="902"/>
      <c r="AX2" s="902"/>
      <c r="AY2" s="902"/>
      <c r="AZ2" s="902"/>
      <c r="BA2" s="910"/>
    </row>
    <row r="3" spans="2:54">
      <c r="B3" s="612" t="s">
        <v>9751</v>
      </c>
      <c r="C3" s="639">
        <v>1</v>
      </c>
      <c r="D3" s="639">
        <v>1</v>
      </c>
      <c r="E3" s="613" t="s">
        <v>11070</v>
      </c>
      <c r="F3" s="614">
        <v>2999</v>
      </c>
      <c r="G3" s="615">
        <v>155800000</v>
      </c>
      <c r="H3" s="604">
        <f>+VLOOKUP(B3,잔가등급!$D$35:$I$62,3,0)</f>
        <v>4.7E-2</v>
      </c>
      <c r="I3" s="604">
        <f>+VLOOKUP(B3,잔가등급!$D$35:$I$62,4,0)</f>
        <v>0.05</v>
      </c>
      <c r="J3" s="604">
        <f>+VLOOKUP(B3,잔가등급!$D$35:$I$62,5,0)</f>
        <v>5.8000000000000003E-2</v>
      </c>
      <c r="K3" s="605">
        <f>+VLOOKUP(B3,잔가등급!$D$35:$I$62,6,0)</f>
        <v>5.8000000000000003E-2</v>
      </c>
      <c r="L3" s="358"/>
      <c r="M3" s="157"/>
      <c r="N3" s="529">
        <v>4</v>
      </c>
      <c r="O3" s="359"/>
      <c r="P3" s="343"/>
      <c r="Q3" s="343"/>
      <c r="R3" s="646">
        <v>0.02</v>
      </c>
      <c r="S3" s="157"/>
      <c r="T3" s="365">
        <v>16</v>
      </c>
      <c r="U3" s="378"/>
      <c r="V3" s="381"/>
      <c r="W3" s="565">
        <f>+U3</f>
        <v>0</v>
      </c>
      <c r="X3" s="897" t="s">
        <v>479</v>
      </c>
      <c r="Y3" s="898"/>
      <c r="Z3" s="94" t="s">
        <v>239</v>
      </c>
      <c r="AA3" s="95" t="s">
        <v>240</v>
      </c>
      <c r="AB3" s="94" t="s">
        <v>241</v>
      </c>
      <c r="AC3" s="95" t="s">
        <v>242</v>
      </c>
      <c r="AD3" s="94" t="s">
        <v>243</v>
      </c>
      <c r="AE3" s="95" t="s">
        <v>244</v>
      </c>
      <c r="AF3" s="94" t="s">
        <v>245</v>
      </c>
      <c r="AG3" s="263" t="s">
        <v>11068</v>
      </c>
      <c r="AH3" s="264" t="s">
        <v>11069</v>
      </c>
      <c r="AI3" s="263" t="s">
        <v>9243</v>
      </c>
      <c r="AJ3" s="264" t="s">
        <v>9259</v>
      </c>
      <c r="AK3" s="282" t="s">
        <v>9254</v>
      </c>
      <c r="AL3" s="264" t="s">
        <v>9312</v>
      </c>
      <c r="AM3" s="282" t="s">
        <v>9239</v>
      </c>
      <c r="AN3" s="283" t="s">
        <v>10161</v>
      </c>
      <c r="AO3" s="282" t="s">
        <v>10975</v>
      </c>
      <c r="AP3" s="284" t="s">
        <v>10976</v>
      </c>
      <c r="AQ3" s="282" t="s">
        <v>10977</v>
      </c>
      <c r="AR3" s="284" t="s">
        <v>10978</v>
      </c>
      <c r="AS3" s="263" t="s">
        <v>11061</v>
      </c>
      <c r="AT3" s="284" t="s">
        <v>11062</v>
      </c>
      <c r="AU3" s="263" t="s">
        <v>11063</v>
      </c>
      <c r="AV3" s="284" t="s">
        <v>11064</v>
      </c>
      <c r="AW3" s="263" t="s">
        <v>11065</v>
      </c>
      <c r="AX3" s="284" t="s">
        <v>10979</v>
      </c>
      <c r="AY3" s="263" t="s">
        <v>10980</v>
      </c>
      <c r="AZ3" s="284" t="s">
        <v>10981</v>
      </c>
      <c r="BB3" t="s">
        <v>10982</v>
      </c>
    </row>
    <row r="4" spans="2:54">
      <c r="B4" s="616" t="s">
        <v>9751</v>
      </c>
      <c r="C4" s="640">
        <v>1</v>
      </c>
      <c r="D4" s="640">
        <v>2</v>
      </c>
      <c r="E4" s="617" t="s">
        <v>11071</v>
      </c>
      <c r="F4" s="618">
        <v>2999</v>
      </c>
      <c r="G4" s="619">
        <v>170600000</v>
      </c>
      <c r="H4" s="606">
        <f>+VLOOKUP(B4,잔가등급!$D$35:$I$62,3,0)</f>
        <v>4.7E-2</v>
      </c>
      <c r="I4" s="606">
        <f>+VLOOKUP(B4,잔가등급!$D$35:$I$62,4,0)</f>
        <v>0.05</v>
      </c>
      <c r="J4" s="606">
        <f>+VLOOKUP(B4,잔가등급!$D$35:$I$62,5,0)</f>
        <v>5.8000000000000003E-2</v>
      </c>
      <c r="K4" s="607">
        <f>+VLOOKUP(B4,잔가등급!$D$35:$I$62,6,0)</f>
        <v>5.8000000000000003E-2</v>
      </c>
      <c r="L4" s="358"/>
      <c r="M4" s="157"/>
      <c r="N4" s="530">
        <v>4</v>
      </c>
      <c r="O4" s="359"/>
      <c r="P4" s="343"/>
      <c r="Q4" s="343"/>
      <c r="R4" s="646">
        <v>0.02</v>
      </c>
      <c r="S4" s="157"/>
      <c r="T4" s="365">
        <v>16</v>
      </c>
      <c r="U4" s="378"/>
      <c r="V4" s="381"/>
      <c r="W4" s="565">
        <f t="shared" ref="W4:W71" si="0">+U4</f>
        <v>0</v>
      </c>
      <c r="X4" s="899"/>
      <c r="Y4" s="900"/>
      <c r="Z4" s="107">
        <v>1</v>
      </c>
      <c r="AA4" s="106">
        <v>2</v>
      </c>
      <c r="AB4" s="107">
        <v>3</v>
      </c>
      <c r="AC4" s="106">
        <v>4</v>
      </c>
      <c r="AD4" s="107">
        <v>5</v>
      </c>
      <c r="AE4" s="106">
        <v>6</v>
      </c>
      <c r="AF4" s="108">
        <v>7</v>
      </c>
      <c r="AG4" s="265">
        <v>9</v>
      </c>
      <c r="AH4" s="266">
        <v>10</v>
      </c>
      <c r="AI4" s="265">
        <v>11</v>
      </c>
      <c r="AJ4" s="266">
        <v>12</v>
      </c>
      <c r="AK4" s="265">
        <v>13</v>
      </c>
      <c r="AL4" s="266">
        <v>14</v>
      </c>
      <c r="AM4" s="265">
        <v>15</v>
      </c>
      <c r="AN4" s="281">
        <v>16</v>
      </c>
      <c r="AO4" s="265">
        <v>17</v>
      </c>
      <c r="AP4" s="281">
        <v>18</v>
      </c>
      <c r="AQ4" s="265">
        <v>19</v>
      </c>
      <c r="AR4" s="281">
        <v>20</v>
      </c>
      <c r="AS4" s="265">
        <v>21</v>
      </c>
      <c r="AT4" s="281">
        <v>22</v>
      </c>
      <c r="AU4" s="265">
        <v>23</v>
      </c>
      <c r="AV4" s="281">
        <v>24</v>
      </c>
      <c r="AW4" s="265">
        <v>25</v>
      </c>
      <c r="AX4" s="266">
        <v>26</v>
      </c>
      <c r="AY4" s="287">
        <v>27</v>
      </c>
      <c r="AZ4" s="574">
        <v>28</v>
      </c>
      <c r="BB4" t="s">
        <v>10983</v>
      </c>
    </row>
    <row r="5" spans="2:54">
      <c r="B5" s="616" t="s">
        <v>9751</v>
      </c>
      <c r="C5" s="640">
        <v>1</v>
      </c>
      <c r="D5" s="640">
        <v>3</v>
      </c>
      <c r="E5" s="620" t="s">
        <v>11072</v>
      </c>
      <c r="F5" s="618">
        <v>3982</v>
      </c>
      <c r="G5" s="619">
        <v>247400000</v>
      </c>
      <c r="H5" s="606">
        <f>+VLOOKUP(B5,잔가등급!$D$35:$I$62,3,0)</f>
        <v>4.7E-2</v>
      </c>
      <c r="I5" s="606">
        <f>+VLOOKUP(B5,잔가등급!$D$35:$I$62,4,0)</f>
        <v>0.05</v>
      </c>
      <c r="J5" s="606">
        <f>+VLOOKUP(B5,잔가등급!$D$35:$I$62,5,0)</f>
        <v>5.8000000000000003E-2</v>
      </c>
      <c r="K5" s="607">
        <f>+VLOOKUP(B5,잔가등급!$D$35:$I$62,6,0)</f>
        <v>5.8000000000000003E-2</v>
      </c>
      <c r="L5" s="358"/>
      <c r="M5" s="157"/>
      <c r="N5" s="530">
        <v>7</v>
      </c>
      <c r="O5" s="359"/>
      <c r="P5" s="343"/>
      <c r="Q5" s="343"/>
      <c r="R5" s="646">
        <v>0.02</v>
      </c>
      <c r="S5" s="157"/>
      <c r="T5" s="365">
        <v>26</v>
      </c>
      <c r="U5" s="378"/>
      <c r="V5" s="381"/>
      <c r="W5" s="565">
        <f t="shared" si="0"/>
        <v>0</v>
      </c>
      <c r="X5" s="192">
        <v>12</v>
      </c>
      <c r="Y5" s="376">
        <v>1</v>
      </c>
      <c r="Z5" s="372">
        <v>0.74999999999999978</v>
      </c>
      <c r="AA5" s="372">
        <v>0.72999999999999976</v>
      </c>
      <c r="AB5" s="372">
        <v>0.71999999999999975</v>
      </c>
      <c r="AC5" s="372">
        <v>0.69999999999999973</v>
      </c>
      <c r="AD5" s="372">
        <v>0.67999999999999972</v>
      </c>
      <c r="AE5" s="372">
        <v>0.64999999999999969</v>
      </c>
      <c r="AF5" s="373">
        <v>0.60999999999999965</v>
      </c>
      <c r="AG5" s="366">
        <v>0.8</v>
      </c>
      <c r="AH5" s="366">
        <v>0.79</v>
      </c>
      <c r="AI5" s="366">
        <v>0.78</v>
      </c>
      <c r="AJ5" s="366">
        <v>0.77</v>
      </c>
      <c r="AK5" s="366">
        <v>0.76</v>
      </c>
      <c r="AL5" s="366">
        <v>0.75</v>
      </c>
      <c r="AM5" s="366">
        <v>0.74</v>
      </c>
      <c r="AN5" s="366">
        <v>0.73</v>
      </c>
      <c r="AO5" s="366">
        <v>0.72</v>
      </c>
      <c r="AP5" s="366">
        <v>0.71</v>
      </c>
      <c r="AQ5" s="366">
        <v>0.7</v>
      </c>
      <c r="AR5" s="366">
        <v>0.69</v>
      </c>
      <c r="AS5" s="366">
        <f>+AR5-1%</f>
        <v>0.67999999999999994</v>
      </c>
      <c r="AT5" s="366">
        <f t="shared" ref="AT5:AW5" si="1">+AS5-1%</f>
        <v>0.66999999999999993</v>
      </c>
      <c r="AU5" s="366">
        <f t="shared" si="1"/>
        <v>0.65999999999999992</v>
      </c>
      <c r="AV5" s="366">
        <f t="shared" si="1"/>
        <v>0.64999999999999991</v>
      </c>
      <c r="AW5" s="366">
        <f t="shared" si="1"/>
        <v>0.6399999999999999</v>
      </c>
      <c r="AX5" s="366">
        <v>0.62999999999999989</v>
      </c>
      <c r="AY5" s="367">
        <v>0.61999999999999988</v>
      </c>
      <c r="AZ5" s="367">
        <v>0.57999999999999985</v>
      </c>
    </row>
    <row r="6" spans="2:54">
      <c r="B6" s="616" t="s">
        <v>9751</v>
      </c>
      <c r="C6" s="640">
        <v>1</v>
      </c>
      <c r="D6" s="640">
        <v>4</v>
      </c>
      <c r="E6" s="620" t="s">
        <v>11073</v>
      </c>
      <c r="F6" s="618">
        <v>1950</v>
      </c>
      <c r="G6" s="619">
        <v>46300000</v>
      </c>
      <c r="H6" s="606">
        <f>+VLOOKUP(B6,잔가등급!$D$35:$I$62,3,0)</f>
        <v>4.7E-2</v>
      </c>
      <c r="I6" s="606">
        <f>+VLOOKUP(B6,잔가등급!$D$35:$I$62,4,0)</f>
        <v>0.05</v>
      </c>
      <c r="J6" s="606">
        <f>+VLOOKUP(B6,잔가등급!$D$35:$I$62,5,0)</f>
        <v>5.8000000000000003E-2</v>
      </c>
      <c r="K6" s="607">
        <f>+VLOOKUP(B6,잔가등급!$D$35:$I$62,6,0)</f>
        <v>5.8000000000000003E-2</v>
      </c>
      <c r="L6" s="358"/>
      <c r="M6" s="157"/>
      <c r="N6" s="530">
        <v>2</v>
      </c>
      <c r="O6" s="359"/>
      <c r="P6" s="343"/>
      <c r="Q6" s="343"/>
      <c r="R6" s="646">
        <v>0.02</v>
      </c>
      <c r="S6" s="157"/>
      <c r="T6" s="365">
        <v>10</v>
      </c>
      <c r="U6" s="378"/>
      <c r="V6" s="381"/>
      <c r="W6" s="565">
        <f t="shared" si="0"/>
        <v>0</v>
      </c>
      <c r="X6" s="193">
        <v>24</v>
      </c>
      <c r="Y6" s="377">
        <v>2</v>
      </c>
      <c r="Z6" s="374">
        <v>0.66999999999999993</v>
      </c>
      <c r="AA6" s="374">
        <v>0.64999999999999991</v>
      </c>
      <c r="AB6" s="374">
        <v>0.6399999999999999</v>
      </c>
      <c r="AC6" s="374">
        <v>0.61999999999999988</v>
      </c>
      <c r="AD6" s="374">
        <v>0.59999999999999987</v>
      </c>
      <c r="AE6" s="374">
        <v>0.56999999999999984</v>
      </c>
      <c r="AF6" s="375">
        <v>0.5299999999999998</v>
      </c>
      <c r="AG6" s="368">
        <v>0.72</v>
      </c>
      <c r="AH6" s="368">
        <v>0.71</v>
      </c>
      <c r="AI6" s="368">
        <v>0.70000000000000007</v>
      </c>
      <c r="AJ6" s="368">
        <v>0.69000000000000006</v>
      </c>
      <c r="AK6" s="368">
        <v>0.68</v>
      </c>
      <c r="AL6" s="368">
        <v>0.67</v>
      </c>
      <c r="AM6" s="368">
        <v>0.66</v>
      </c>
      <c r="AN6" s="368">
        <v>0.65</v>
      </c>
      <c r="AO6" s="368">
        <v>0.64</v>
      </c>
      <c r="AP6" s="368">
        <v>0.63</v>
      </c>
      <c r="AQ6" s="368">
        <v>0.62</v>
      </c>
      <c r="AR6" s="368">
        <v>0.61</v>
      </c>
      <c r="AS6" s="368">
        <f t="shared" ref="AS6:AW9" si="2">+AR6-1%</f>
        <v>0.6</v>
      </c>
      <c r="AT6" s="368">
        <f t="shared" si="2"/>
        <v>0.59</v>
      </c>
      <c r="AU6" s="368">
        <f t="shared" si="2"/>
        <v>0.57999999999999996</v>
      </c>
      <c r="AV6" s="368">
        <f t="shared" si="2"/>
        <v>0.56999999999999995</v>
      </c>
      <c r="AW6" s="368">
        <f t="shared" si="2"/>
        <v>0.55999999999999994</v>
      </c>
      <c r="AX6" s="368">
        <v>0.54999999999999993</v>
      </c>
      <c r="AY6" s="370">
        <v>0.53999999999999992</v>
      </c>
      <c r="AZ6" s="370">
        <v>0.49999999999999989</v>
      </c>
    </row>
    <row r="7" spans="2:54">
      <c r="B7" s="616" t="s">
        <v>9751</v>
      </c>
      <c r="C7" s="640">
        <v>1</v>
      </c>
      <c r="D7" s="640">
        <v>5</v>
      </c>
      <c r="E7" s="620" t="s">
        <v>11074</v>
      </c>
      <c r="F7" s="618">
        <v>1991</v>
      </c>
      <c r="G7" s="619">
        <v>45100000</v>
      </c>
      <c r="H7" s="606">
        <f>+VLOOKUP(B7,잔가등급!$D$35:$I$62,3,0)</f>
        <v>4.7E-2</v>
      </c>
      <c r="I7" s="606">
        <f>+VLOOKUP(B7,잔가등급!$D$35:$I$62,4,0)</f>
        <v>0.05</v>
      </c>
      <c r="J7" s="606">
        <f>+VLOOKUP(B7,잔가등급!$D$35:$I$62,5,0)</f>
        <v>5.8000000000000003E-2</v>
      </c>
      <c r="K7" s="607">
        <f>+VLOOKUP(B7,잔가등급!$D$35:$I$62,6,0)</f>
        <v>5.8000000000000003E-2</v>
      </c>
      <c r="L7" s="358"/>
      <c r="M7" s="157"/>
      <c r="N7" s="530">
        <v>2</v>
      </c>
      <c r="O7" s="359"/>
      <c r="P7" s="343"/>
      <c r="Q7" s="343"/>
      <c r="R7" s="646">
        <v>0.02</v>
      </c>
      <c r="S7" s="157"/>
      <c r="T7" s="365">
        <v>10</v>
      </c>
      <c r="U7" s="378"/>
      <c r="V7" s="381"/>
      <c r="W7" s="565">
        <f t="shared" si="0"/>
        <v>0</v>
      </c>
      <c r="X7" s="193">
        <v>36</v>
      </c>
      <c r="Y7" s="377">
        <v>3</v>
      </c>
      <c r="Z7" s="374">
        <v>0.58999999999999986</v>
      </c>
      <c r="AA7" s="374">
        <v>0.56999999999999984</v>
      </c>
      <c r="AB7" s="374">
        <v>0.55999999999999983</v>
      </c>
      <c r="AC7" s="374">
        <v>0.53999999999999981</v>
      </c>
      <c r="AD7" s="374">
        <v>0.5199999999999998</v>
      </c>
      <c r="AE7" s="374">
        <v>0.48999999999999982</v>
      </c>
      <c r="AF7" s="375">
        <v>0.44999999999999979</v>
      </c>
      <c r="AG7" s="368">
        <v>0.63</v>
      </c>
      <c r="AH7" s="368">
        <v>0.62</v>
      </c>
      <c r="AI7" s="368">
        <v>0.61</v>
      </c>
      <c r="AJ7" s="368">
        <v>0.6</v>
      </c>
      <c r="AK7" s="368">
        <v>0.59</v>
      </c>
      <c r="AL7" s="368">
        <v>0.57999999999999996</v>
      </c>
      <c r="AM7" s="368">
        <v>0.56999999999999995</v>
      </c>
      <c r="AN7" s="368">
        <v>0.55999999999999994</v>
      </c>
      <c r="AO7" s="368">
        <v>0.54999999999999993</v>
      </c>
      <c r="AP7" s="368">
        <v>0.53999999999999992</v>
      </c>
      <c r="AQ7" s="368">
        <v>0.52999999999999992</v>
      </c>
      <c r="AR7" s="368">
        <v>0.51999999999999991</v>
      </c>
      <c r="AS7" s="368">
        <f t="shared" si="2"/>
        <v>0.5099999999999999</v>
      </c>
      <c r="AT7" s="368">
        <f t="shared" si="2"/>
        <v>0.49999999999999989</v>
      </c>
      <c r="AU7" s="368">
        <f t="shared" si="2"/>
        <v>0.48999999999999988</v>
      </c>
      <c r="AV7" s="368">
        <f t="shared" si="2"/>
        <v>0.47999999999999987</v>
      </c>
      <c r="AW7" s="368">
        <f t="shared" si="2"/>
        <v>0.46999999999999986</v>
      </c>
      <c r="AX7" s="368">
        <v>0.45999999999999985</v>
      </c>
      <c r="AY7" s="369">
        <v>0.44999999999999984</v>
      </c>
      <c r="AZ7" s="370">
        <v>0.40999999999999981</v>
      </c>
    </row>
    <row r="8" spans="2:54">
      <c r="B8" s="616" t="s">
        <v>9751</v>
      </c>
      <c r="C8" s="640">
        <v>1</v>
      </c>
      <c r="D8" s="640">
        <v>6</v>
      </c>
      <c r="E8" s="620" t="s">
        <v>11075</v>
      </c>
      <c r="F8" s="618">
        <v>1991</v>
      </c>
      <c r="G8" s="619">
        <v>46800000</v>
      </c>
      <c r="H8" s="606">
        <f>+VLOOKUP(B8,잔가등급!$D$35:$I$62,3,0)</f>
        <v>4.7E-2</v>
      </c>
      <c r="I8" s="606">
        <f>+VLOOKUP(B8,잔가등급!$D$35:$I$62,4,0)</f>
        <v>0.05</v>
      </c>
      <c r="J8" s="606">
        <f>+VLOOKUP(B8,잔가등급!$D$35:$I$62,5,0)</f>
        <v>5.8000000000000003E-2</v>
      </c>
      <c r="K8" s="607">
        <f>+VLOOKUP(B8,잔가등급!$D$35:$I$62,6,0)</f>
        <v>5.8000000000000003E-2</v>
      </c>
      <c r="L8" s="358"/>
      <c r="M8" s="157"/>
      <c r="N8" s="530">
        <v>2</v>
      </c>
      <c r="O8" s="359"/>
      <c r="P8" s="343"/>
      <c r="Q8" s="343"/>
      <c r="R8" s="646">
        <v>0.02</v>
      </c>
      <c r="S8" s="157"/>
      <c r="T8" s="365">
        <v>10</v>
      </c>
      <c r="U8" s="378"/>
      <c r="V8" s="381"/>
      <c r="W8" s="565">
        <f t="shared" si="0"/>
        <v>0</v>
      </c>
      <c r="X8" s="193">
        <v>48</v>
      </c>
      <c r="Y8" s="377">
        <v>4</v>
      </c>
      <c r="Z8" s="374">
        <v>0.53</v>
      </c>
      <c r="AA8" s="374">
        <v>0.51</v>
      </c>
      <c r="AB8" s="374">
        <v>0.49999999999999994</v>
      </c>
      <c r="AC8" s="374">
        <v>0.47999999999999993</v>
      </c>
      <c r="AD8" s="374">
        <v>0.45999999999999991</v>
      </c>
      <c r="AE8" s="374">
        <v>0.42999999999999988</v>
      </c>
      <c r="AF8" s="375">
        <v>0.3899999999999999</v>
      </c>
      <c r="AG8" s="368">
        <v>0.55000000000000004</v>
      </c>
      <c r="AH8" s="368">
        <v>0.54</v>
      </c>
      <c r="AI8" s="368">
        <v>0.53</v>
      </c>
      <c r="AJ8" s="368">
        <v>0.52</v>
      </c>
      <c r="AK8" s="368">
        <v>0.51</v>
      </c>
      <c r="AL8" s="368">
        <v>0.5</v>
      </c>
      <c r="AM8" s="368">
        <v>0.49000000000000005</v>
      </c>
      <c r="AN8" s="368">
        <v>0.48000000000000004</v>
      </c>
      <c r="AO8" s="368">
        <v>0.47000000000000003</v>
      </c>
      <c r="AP8" s="368">
        <v>0.46</v>
      </c>
      <c r="AQ8" s="368">
        <v>0.45</v>
      </c>
      <c r="AR8" s="368">
        <v>0.44</v>
      </c>
      <c r="AS8" s="368">
        <f t="shared" si="2"/>
        <v>0.43</v>
      </c>
      <c r="AT8" s="368">
        <f t="shared" si="2"/>
        <v>0.42</v>
      </c>
      <c r="AU8" s="368">
        <f t="shared" si="2"/>
        <v>0.41</v>
      </c>
      <c r="AV8" s="368">
        <f t="shared" si="2"/>
        <v>0.39999999999999997</v>
      </c>
      <c r="AW8" s="368">
        <f t="shared" si="2"/>
        <v>0.38999999999999996</v>
      </c>
      <c r="AX8" s="368">
        <v>0.37999999999999995</v>
      </c>
      <c r="AY8" s="371">
        <v>0.36999999999999994</v>
      </c>
      <c r="AZ8" s="370">
        <v>0.3299999999999999</v>
      </c>
    </row>
    <row r="9" spans="2:54">
      <c r="B9" s="616" t="s">
        <v>9751</v>
      </c>
      <c r="C9" s="640">
        <v>1</v>
      </c>
      <c r="D9" s="640">
        <v>7</v>
      </c>
      <c r="E9" s="620" t="s">
        <v>11076</v>
      </c>
      <c r="F9" s="618">
        <v>1991</v>
      </c>
      <c r="G9" s="619">
        <v>55800000</v>
      </c>
      <c r="H9" s="606">
        <f>+VLOOKUP(B9,잔가등급!$D$35:$I$62,3,0)</f>
        <v>4.7E-2</v>
      </c>
      <c r="I9" s="606">
        <f>+VLOOKUP(B9,잔가등급!$D$35:$I$62,4,0)</f>
        <v>0.05</v>
      </c>
      <c r="J9" s="606">
        <f>+VLOOKUP(B9,잔가등급!$D$35:$I$62,5,0)</f>
        <v>5.8000000000000003E-2</v>
      </c>
      <c r="K9" s="607">
        <f>+VLOOKUP(B9,잔가등급!$D$35:$I$62,6,0)</f>
        <v>5.8000000000000003E-2</v>
      </c>
      <c r="L9" s="358"/>
      <c r="M9" s="157"/>
      <c r="N9" s="530">
        <v>2</v>
      </c>
      <c r="O9" s="359"/>
      <c r="P9" s="343"/>
      <c r="Q9" s="343"/>
      <c r="R9" s="646">
        <v>0.02</v>
      </c>
      <c r="S9" s="157"/>
      <c r="T9" s="365">
        <v>10</v>
      </c>
      <c r="U9" s="378"/>
      <c r="V9" s="381"/>
      <c r="W9" s="565">
        <f t="shared" si="0"/>
        <v>0</v>
      </c>
      <c r="X9" s="193">
        <v>60</v>
      </c>
      <c r="Y9" s="377">
        <v>5</v>
      </c>
      <c r="Z9" s="374">
        <v>0.47000000000000003</v>
      </c>
      <c r="AA9" s="374">
        <v>0.45</v>
      </c>
      <c r="AB9" s="374">
        <v>0.44</v>
      </c>
      <c r="AC9" s="374">
        <v>0.42</v>
      </c>
      <c r="AD9" s="374">
        <v>0.39999999999999997</v>
      </c>
      <c r="AE9" s="374">
        <v>0.36999999999999994</v>
      </c>
      <c r="AF9" s="375">
        <v>0.32999999999999996</v>
      </c>
      <c r="AG9" s="368">
        <v>0.49</v>
      </c>
      <c r="AH9" s="368">
        <v>0.48</v>
      </c>
      <c r="AI9" s="368">
        <v>0.47000000000000008</v>
      </c>
      <c r="AJ9" s="368">
        <v>0.46000000000000008</v>
      </c>
      <c r="AK9" s="368">
        <v>0.45000000000000007</v>
      </c>
      <c r="AL9" s="368">
        <v>0.44000000000000006</v>
      </c>
      <c r="AM9" s="368">
        <v>0.43000000000000005</v>
      </c>
      <c r="AN9" s="368">
        <v>0.42000000000000004</v>
      </c>
      <c r="AO9" s="368">
        <v>0.41000000000000003</v>
      </c>
      <c r="AP9" s="368">
        <v>0.4</v>
      </c>
      <c r="AQ9" s="368">
        <v>0.39</v>
      </c>
      <c r="AR9" s="368">
        <v>0.38</v>
      </c>
      <c r="AS9" s="368">
        <f t="shared" si="2"/>
        <v>0.37</v>
      </c>
      <c r="AT9" s="368">
        <f t="shared" si="2"/>
        <v>0.36</v>
      </c>
      <c r="AU9" s="368">
        <f t="shared" si="2"/>
        <v>0.35</v>
      </c>
      <c r="AV9" s="368">
        <f t="shared" si="2"/>
        <v>0.33999999999999997</v>
      </c>
      <c r="AW9" s="368">
        <f t="shared" si="2"/>
        <v>0.32999999999999996</v>
      </c>
      <c r="AX9" s="368">
        <v>0.31999999999999995</v>
      </c>
      <c r="AY9" s="369">
        <v>0.30999999999999994</v>
      </c>
      <c r="AZ9" s="369">
        <v>0.26999999999999991</v>
      </c>
    </row>
    <row r="10" spans="2:54">
      <c r="B10" s="616" t="s">
        <v>9751</v>
      </c>
      <c r="C10" s="640">
        <v>1</v>
      </c>
      <c r="D10" s="640">
        <v>8</v>
      </c>
      <c r="E10" s="620" t="s">
        <v>11077</v>
      </c>
      <c r="F10" s="618">
        <v>1991</v>
      </c>
      <c r="G10" s="619">
        <v>67300000</v>
      </c>
      <c r="H10" s="606">
        <f>+VLOOKUP(B10,잔가등급!$D$35:$I$62,3,0)</f>
        <v>4.7E-2</v>
      </c>
      <c r="I10" s="606">
        <f>+VLOOKUP(B10,잔가등급!$D$35:$I$62,4,0)</f>
        <v>0.05</v>
      </c>
      <c r="J10" s="606">
        <f>+VLOOKUP(B10,잔가등급!$D$35:$I$62,5,0)</f>
        <v>5.8000000000000003E-2</v>
      </c>
      <c r="K10" s="607">
        <f>+VLOOKUP(B10,잔가등급!$D$35:$I$62,6,0)</f>
        <v>5.8000000000000003E-2</v>
      </c>
      <c r="L10" s="358"/>
      <c r="M10" s="157"/>
      <c r="N10" s="530">
        <v>6</v>
      </c>
      <c r="O10" s="359"/>
      <c r="P10" s="343"/>
      <c r="Q10" s="343"/>
      <c r="R10" s="646">
        <v>0.02</v>
      </c>
      <c r="S10" s="157"/>
      <c r="T10" s="365">
        <v>19</v>
      </c>
      <c r="U10" s="378"/>
      <c r="V10" s="381"/>
      <c r="W10" s="565">
        <f t="shared" si="0"/>
        <v>0</v>
      </c>
      <c r="X10" s="193">
        <v>72</v>
      </c>
      <c r="Y10" s="377">
        <v>6</v>
      </c>
      <c r="Z10" s="374">
        <v>0.35000000000000003</v>
      </c>
      <c r="AA10" s="374">
        <v>0.33</v>
      </c>
      <c r="AB10" s="374">
        <v>0.32</v>
      </c>
      <c r="AC10" s="374">
        <v>0.3</v>
      </c>
      <c r="AD10" s="374">
        <v>0.27999999999999997</v>
      </c>
      <c r="AE10" s="374">
        <v>0.24999999999999994</v>
      </c>
      <c r="AF10" s="375">
        <v>0.20999999999999996</v>
      </c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267"/>
      <c r="AS10" s="267"/>
      <c r="AT10" s="267"/>
      <c r="AU10" s="267"/>
      <c r="AV10" s="267"/>
      <c r="AW10" s="267"/>
      <c r="AX10" s="267"/>
      <c r="AY10" s="290"/>
      <c r="AZ10" s="290"/>
    </row>
    <row r="11" spans="2:54">
      <c r="B11" s="616" t="s">
        <v>9751</v>
      </c>
      <c r="C11" s="640">
        <v>1</v>
      </c>
      <c r="D11" s="640">
        <v>9</v>
      </c>
      <c r="E11" s="620" t="s">
        <v>11078</v>
      </c>
      <c r="F11" s="618">
        <v>1991</v>
      </c>
      <c r="G11" s="619">
        <v>73100000</v>
      </c>
      <c r="H11" s="606">
        <f>+VLOOKUP(B11,잔가등급!$D$35:$I$62,3,0)</f>
        <v>4.7E-2</v>
      </c>
      <c r="I11" s="606">
        <f>+VLOOKUP(B11,잔가등급!$D$35:$I$62,4,0)</f>
        <v>0.05</v>
      </c>
      <c r="J11" s="606">
        <f>+VLOOKUP(B11,잔가등급!$D$35:$I$62,5,0)</f>
        <v>5.8000000000000003E-2</v>
      </c>
      <c r="K11" s="607">
        <f>+VLOOKUP(B11,잔가등급!$D$35:$I$62,6,0)</f>
        <v>5.8000000000000003E-2</v>
      </c>
      <c r="L11" s="358"/>
      <c r="M11" s="157"/>
      <c r="N11" s="530">
        <v>6</v>
      </c>
      <c r="O11" s="359"/>
      <c r="P11" s="343"/>
      <c r="Q11" s="343"/>
      <c r="R11" s="646">
        <v>0.02</v>
      </c>
      <c r="S11" s="157"/>
      <c r="T11" s="365">
        <v>19</v>
      </c>
      <c r="U11" s="378"/>
      <c r="V11" s="381"/>
      <c r="W11" s="565">
        <f t="shared" si="0"/>
        <v>0</v>
      </c>
      <c r="X11" s="194"/>
      <c r="Y11" s="98"/>
      <c r="Z11" s="99"/>
      <c r="AA11" s="99"/>
      <c r="AB11" s="96"/>
      <c r="AC11" s="99"/>
      <c r="AD11" s="99"/>
      <c r="AE11" s="99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267"/>
      <c r="AS11" s="267"/>
      <c r="AT11" s="267"/>
      <c r="AU11" s="267"/>
      <c r="AV11" s="267"/>
      <c r="AW11" s="267"/>
      <c r="AX11" s="267"/>
      <c r="AY11" s="289"/>
      <c r="AZ11" s="289"/>
    </row>
    <row r="12" spans="2:54">
      <c r="B12" s="616" t="s">
        <v>9751</v>
      </c>
      <c r="C12" s="640">
        <v>1</v>
      </c>
      <c r="D12" s="640">
        <v>10</v>
      </c>
      <c r="E12" s="620" t="s">
        <v>11079</v>
      </c>
      <c r="F12" s="618">
        <v>1991</v>
      </c>
      <c r="G12" s="619">
        <v>47100000</v>
      </c>
      <c r="H12" s="606">
        <f>+VLOOKUP(B12,잔가등급!$D$35:$I$62,3,0)</f>
        <v>4.7E-2</v>
      </c>
      <c r="I12" s="606">
        <f>+VLOOKUP(B12,잔가등급!$D$35:$I$62,4,0)</f>
        <v>0.05</v>
      </c>
      <c r="J12" s="606">
        <f>+VLOOKUP(B12,잔가등급!$D$35:$I$62,5,0)</f>
        <v>5.8000000000000003E-2</v>
      </c>
      <c r="K12" s="607">
        <f>+VLOOKUP(B12,잔가등급!$D$35:$I$62,6,0)</f>
        <v>5.8000000000000003E-2</v>
      </c>
      <c r="L12" s="358"/>
      <c r="M12" s="157"/>
      <c r="N12" s="530">
        <v>2</v>
      </c>
      <c r="O12" s="359"/>
      <c r="P12" s="343"/>
      <c r="Q12" s="343"/>
      <c r="R12" s="646">
        <v>0.02</v>
      </c>
      <c r="S12" s="157"/>
      <c r="T12" s="365">
        <v>10</v>
      </c>
      <c r="U12" s="378"/>
      <c r="V12" s="381"/>
      <c r="W12" s="565">
        <f t="shared" si="0"/>
        <v>0</v>
      </c>
      <c r="X12" s="195"/>
      <c r="Y12" s="103"/>
      <c r="Z12" s="104"/>
      <c r="AA12" s="104"/>
      <c r="AB12" s="105"/>
      <c r="AC12" s="104"/>
      <c r="AD12" s="104"/>
      <c r="AE12" s="104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268"/>
      <c r="AS12" s="268"/>
      <c r="AT12" s="268"/>
      <c r="AU12" s="268"/>
      <c r="AV12" s="268"/>
      <c r="AW12" s="268"/>
      <c r="AX12" s="268"/>
      <c r="AY12" s="288"/>
      <c r="AZ12" s="288"/>
    </row>
    <row r="13" spans="2:54">
      <c r="B13" s="616" t="s">
        <v>9751</v>
      </c>
      <c r="C13" s="640">
        <v>1</v>
      </c>
      <c r="D13" s="640">
        <v>11</v>
      </c>
      <c r="E13" s="620" t="s">
        <v>11080</v>
      </c>
      <c r="F13" s="618">
        <v>1991</v>
      </c>
      <c r="G13" s="619">
        <v>48800000</v>
      </c>
      <c r="H13" s="606">
        <f>+VLOOKUP(B13,잔가등급!$D$35:$I$62,3,0)</f>
        <v>4.7E-2</v>
      </c>
      <c r="I13" s="606">
        <f>+VLOOKUP(B13,잔가등급!$D$35:$I$62,4,0)</f>
        <v>0.05</v>
      </c>
      <c r="J13" s="606">
        <f>+VLOOKUP(B13,잔가등급!$D$35:$I$62,5,0)</f>
        <v>5.8000000000000003E-2</v>
      </c>
      <c r="K13" s="607">
        <f>+VLOOKUP(B13,잔가등급!$D$35:$I$62,6,0)</f>
        <v>5.8000000000000003E-2</v>
      </c>
      <c r="L13" s="358"/>
      <c r="M13" s="157"/>
      <c r="N13" s="530">
        <v>2</v>
      </c>
      <c r="O13" s="359"/>
      <c r="P13" s="343"/>
      <c r="Q13" s="343"/>
      <c r="R13" s="646">
        <v>0.02</v>
      </c>
      <c r="S13" s="157"/>
      <c r="T13" s="365">
        <v>10</v>
      </c>
      <c r="U13" s="378"/>
      <c r="V13" s="381"/>
      <c r="W13" s="565">
        <f t="shared" si="0"/>
        <v>0</v>
      </c>
      <c r="Y13" s="90"/>
      <c r="Z13" s="91"/>
      <c r="AA13" s="92"/>
      <c r="AB13" s="92"/>
      <c r="AC13" s="92"/>
      <c r="AD13" s="92"/>
      <c r="AE13" s="92"/>
      <c r="AF13" s="92"/>
      <c r="AR13" s="159"/>
      <c r="AS13" s="159"/>
      <c r="AT13" s="159"/>
      <c r="AU13" s="159"/>
      <c r="AV13" s="159"/>
      <c r="AW13" s="159"/>
      <c r="AX13" s="159"/>
      <c r="AY13" s="160"/>
      <c r="BB13" t="s">
        <v>10986</v>
      </c>
    </row>
    <row r="14" spans="2:54">
      <c r="B14" s="616" t="s">
        <v>9751</v>
      </c>
      <c r="C14" s="640">
        <v>1</v>
      </c>
      <c r="D14" s="640">
        <v>12</v>
      </c>
      <c r="E14" s="617" t="s">
        <v>11081</v>
      </c>
      <c r="F14" s="618">
        <v>1991</v>
      </c>
      <c r="G14" s="619">
        <v>52510000</v>
      </c>
      <c r="H14" s="606">
        <f>+VLOOKUP(B14,잔가등급!$D$35:$I$62,3,0)</f>
        <v>4.7E-2</v>
      </c>
      <c r="I14" s="606">
        <f>+VLOOKUP(B14,잔가등급!$D$35:$I$62,4,0)</f>
        <v>0.05</v>
      </c>
      <c r="J14" s="606">
        <f>+VLOOKUP(B14,잔가등급!$D$35:$I$62,5,0)</f>
        <v>5.8000000000000003E-2</v>
      </c>
      <c r="K14" s="607">
        <f>+VLOOKUP(B14,잔가등급!$D$35:$I$62,6,0)</f>
        <v>5.8000000000000003E-2</v>
      </c>
      <c r="L14" s="358"/>
      <c r="M14" s="157"/>
      <c r="N14" s="530">
        <v>2</v>
      </c>
      <c r="O14" s="359"/>
      <c r="P14" s="343"/>
      <c r="Q14" s="343"/>
      <c r="R14" s="646">
        <v>0.02</v>
      </c>
      <c r="S14" s="157"/>
      <c r="T14" s="365">
        <v>10</v>
      </c>
      <c r="U14" s="378"/>
      <c r="V14" s="381"/>
      <c r="W14" s="565">
        <f t="shared" si="0"/>
        <v>0</v>
      </c>
      <c r="Y14" s="90"/>
      <c r="Z14" s="91"/>
      <c r="AA14" s="92"/>
      <c r="AB14" s="92"/>
      <c r="AC14" s="92"/>
      <c r="AD14" s="92"/>
      <c r="AE14" s="92"/>
      <c r="AF14" s="92"/>
      <c r="AG14" s="478"/>
      <c r="AH14" s="478"/>
      <c r="AI14" s="478"/>
      <c r="AJ14" s="478"/>
      <c r="AK14" s="478"/>
      <c r="AL14" s="478"/>
      <c r="AM14" s="478"/>
      <c r="AN14" s="478"/>
      <c r="AO14" s="478"/>
      <c r="AP14" s="478"/>
      <c r="AQ14" s="478"/>
      <c r="AR14" s="478"/>
      <c r="AS14" s="478"/>
      <c r="AT14" s="478"/>
      <c r="AU14" s="478"/>
      <c r="AV14" s="478"/>
      <c r="AW14" s="478"/>
      <c r="AX14" s="478"/>
      <c r="AY14" s="478"/>
      <c r="AZ14" s="478"/>
      <c r="BB14" t="s">
        <v>10983</v>
      </c>
    </row>
    <row r="15" spans="2:54">
      <c r="B15" s="616" t="s">
        <v>9751</v>
      </c>
      <c r="C15" s="640">
        <v>1</v>
      </c>
      <c r="D15" s="640">
        <v>13</v>
      </c>
      <c r="E15" s="617" t="s">
        <v>11082</v>
      </c>
      <c r="F15" s="618">
        <v>1991</v>
      </c>
      <c r="G15" s="619">
        <v>50810000</v>
      </c>
      <c r="H15" s="606">
        <f>+VLOOKUP(B15,잔가등급!$D$35:$I$62,3,0)</f>
        <v>4.7E-2</v>
      </c>
      <c r="I15" s="606">
        <f>+VLOOKUP(B15,잔가등급!$D$35:$I$62,4,0)</f>
        <v>0.05</v>
      </c>
      <c r="J15" s="606">
        <f>+VLOOKUP(B15,잔가등급!$D$35:$I$62,5,0)</f>
        <v>5.8000000000000003E-2</v>
      </c>
      <c r="K15" s="607">
        <f>+VLOOKUP(B15,잔가등급!$D$35:$I$62,6,0)</f>
        <v>5.8000000000000003E-2</v>
      </c>
      <c r="L15" s="358"/>
      <c r="M15" s="157"/>
      <c r="N15" s="530">
        <v>2</v>
      </c>
      <c r="O15" s="359"/>
      <c r="P15" s="343"/>
      <c r="Q15" s="343"/>
      <c r="R15" s="646">
        <v>0.02</v>
      </c>
      <c r="S15" s="157"/>
      <c r="T15" s="365">
        <v>10</v>
      </c>
      <c r="U15" s="378"/>
      <c r="V15" s="381"/>
      <c r="W15" s="565">
        <f t="shared" si="0"/>
        <v>0</v>
      </c>
      <c r="X15" s="114"/>
      <c r="Y15" s="114"/>
      <c r="Z15" s="114"/>
      <c r="AA15" s="114"/>
      <c r="AB15" s="114"/>
      <c r="AC15" s="114"/>
      <c r="AD15" s="114"/>
      <c r="AE15" s="114"/>
      <c r="AF15" s="93"/>
      <c r="AG15" s="478"/>
      <c r="AH15" s="478"/>
      <c r="AI15" s="478"/>
      <c r="AJ15" s="478"/>
      <c r="AK15" s="478"/>
      <c r="AL15" s="478"/>
      <c r="AM15" s="478"/>
      <c r="AN15" s="478"/>
      <c r="AO15" s="478"/>
      <c r="AP15" s="478"/>
      <c r="AQ15" s="478"/>
      <c r="AR15" s="478"/>
      <c r="AS15" s="478"/>
      <c r="AT15" s="478"/>
      <c r="AU15" s="478"/>
      <c r="AV15" s="478"/>
      <c r="AW15" s="478"/>
      <c r="AX15" s="478"/>
      <c r="AY15" s="478"/>
      <c r="AZ15" s="478"/>
      <c r="BB15" t="s">
        <v>10984</v>
      </c>
    </row>
    <row r="16" spans="2:54">
      <c r="B16" s="616" t="s">
        <v>9751</v>
      </c>
      <c r="C16" s="640">
        <v>1</v>
      </c>
      <c r="D16" s="640">
        <v>14</v>
      </c>
      <c r="E16" s="617" t="s">
        <v>11083</v>
      </c>
      <c r="F16" s="618">
        <v>1991</v>
      </c>
      <c r="G16" s="619">
        <v>66500000</v>
      </c>
      <c r="H16" s="606">
        <f>+VLOOKUP(B16,잔가등급!$D$35:$I$62,3,0)</f>
        <v>4.7E-2</v>
      </c>
      <c r="I16" s="606">
        <f>+VLOOKUP(B16,잔가등급!$D$35:$I$62,4,0)</f>
        <v>0.05</v>
      </c>
      <c r="J16" s="606">
        <f>+VLOOKUP(B16,잔가등급!$D$35:$I$62,5,0)</f>
        <v>5.8000000000000003E-2</v>
      </c>
      <c r="K16" s="607">
        <f>+VLOOKUP(B16,잔가등급!$D$35:$I$62,6,0)</f>
        <v>5.8000000000000003E-2</v>
      </c>
      <c r="L16" s="358"/>
      <c r="M16" s="157"/>
      <c r="N16" s="530">
        <v>6</v>
      </c>
      <c r="O16" s="359"/>
      <c r="P16" s="343"/>
      <c r="Q16" s="343"/>
      <c r="R16" s="646">
        <v>0.02</v>
      </c>
      <c r="S16" s="157"/>
      <c r="T16" s="365">
        <v>19</v>
      </c>
      <c r="U16" s="378"/>
      <c r="V16" s="381"/>
      <c r="W16" s="565">
        <f t="shared" si="0"/>
        <v>0</v>
      </c>
      <c r="X16" s="344"/>
      <c r="Y16" s="93"/>
      <c r="Z16" s="93"/>
      <c r="AA16" s="93"/>
      <c r="AB16" s="93"/>
      <c r="AC16" s="93"/>
      <c r="AD16" s="93"/>
      <c r="AE16" s="93"/>
      <c r="AF16" s="93"/>
    </row>
    <row r="17" spans="2:42">
      <c r="B17" s="616" t="s">
        <v>9751</v>
      </c>
      <c r="C17" s="640">
        <v>1</v>
      </c>
      <c r="D17" s="640">
        <v>15</v>
      </c>
      <c r="E17" s="620" t="s">
        <v>11084</v>
      </c>
      <c r="F17" s="618">
        <v>1991</v>
      </c>
      <c r="G17" s="619">
        <v>89500000</v>
      </c>
      <c r="H17" s="606">
        <f>+VLOOKUP(B17,잔가등급!$D$35:$I$62,3,0)</f>
        <v>4.7E-2</v>
      </c>
      <c r="I17" s="606">
        <f>+VLOOKUP(B17,잔가등급!$D$35:$I$62,4,0)</f>
        <v>0.05</v>
      </c>
      <c r="J17" s="606">
        <f>+VLOOKUP(B17,잔가등급!$D$35:$I$62,5,0)</f>
        <v>5.8000000000000003E-2</v>
      </c>
      <c r="K17" s="607">
        <f>+VLOOKUP(B17,잔가등급!$D$35:$I$62,6,0)</f>
        <v>5.8000000000000003E-2</v>
      </c>
      <c r="L17" s="358"/>
      <c r="M17" s="157"/>
      <c r="N17" s="530">
        <v>6</v>
      </c>
      <c r="O17" s="359"/>
      <c r="P17" s="343"/>
      <c r="Q17" s="343"/>
      <c r="R17" s="646">
        <v>0.02</v>
      </c>
      <c r="S17" s="157"/>
      <c r="T17" s="365">
        <v>19</v>
      </c>
      <c r="U17" s="378"/>
      <c r="V17" s="381"/>
      <c r="W17" s="565">
        <f t="shared" si="0"/>
        <v>0</v>
      </c>
      <c r="X17" s="345"/>
      <c r="Y17" s="346"/>
      <c r="Z17" s="347"/>
      <c r="AA17" s="346"/>
      <c r="AB17" s="347"/>
      <c r="AC17" s="346"/>
      <c r="AD17" s="347"/>
      <c r="AE17" s="346"/>
      <c r="AF17" s="93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>
      <c r="B18" s="616" t="s">
        <v>9751</v>
      </c>
      <c r="C18" s="640">
        <v>1</v>
      </c>
      <c r="D18" s="640">
        <v>16</v>
      </c>
      <c r="E18" s="620" t="s">
        <v>11085</v>
      </c>
      <c r="F18" s="618">
        <v>1991</v>
      </c>
      <c r="G18" s="619">
        <v>61000000</v>
      </c>
      <c r="H18" s="606">
        <f>+VLOOKUP(B18,잔가등급!$D$35:$I$62,3,0)</f>
        <v>4.7E-2</v>
      </c>
      <c r="I18" s="606">
        <f>+VLOOKUP(B18,잔가등급!$D$35:$I$62,4,0)</f>
        <v>0.05</v>
      </c>
      <c r="J18" s="606">
        <f>+VLOOKUP(B18,잔가등급!$D$35:$I$62,5,0)</f>
        <v>5.8000000000000003E-2</v>
      </c>
      <c r="K18" s="607">
        <f>+VLOOKUP(B18,잔가등급!$D$35:$I$62,6,0)</f>
        <v>5.8000000000000003E-2</v>
      </c>
      <c r="L18" s="358"/>
      <c r="M18" s="157"/>
      <c r="N18" s="530">
        <v>2</v>
      </c>
      <c r="O18" s="359"/>
      <c r="P18" s="343"/>
      <c r="Q18" s="343"/>
      <c r="R18" s="646">
        <v>0.02</v>
      </c>
      <c r="S18" s="157"/>
      <c r="T18" s="365">
        <v>11</v>
      </c>
      <c r="U18" s="378"/>
      <c r="V18" s="381"/>
      <c r="W18" s="565">
        <f t="shared" si="0"/>
        <v>0</v>
      </c>
      <c r="X18" s="348"/>
      <c r="Y18" s="349"/>
      <c r="Z18" s="349"/>
      <c r="AA18" s="350"/>
      <c r="AB18" s="350"/>
      <c r="AC18" s="350"/>
      <c r="AD18" s="350"/>
      <c r="AE18" s="350"/>
      <c r="AF18" s="93"/>
      <c r="AJ18" s="477"/>
      <c r="AK18" s="477"/>
      <c r="AL18" s="1"/>
      <c r="AM18" s="1"/>
      <c r="AN18" s="1"/>
      <c r="AO18" s="1"/>
      <c r="AP18" s="1"/>
    </row>
    <row r="19" spans="2:42">
      <c r="B19" s="616" t="s">
        <v>9751</v>
      </c>
      <c r="C19" s="640">
        <v>1</v>
      </c>
      <c r="D19" s="640">
        <v>17</v>
      </c>
      <c r="E19" s="620" t="s">
        <v>11086</v>
      </c>
      <c r="F19" s="618">
        <v>1991</v>
      </c>
      <c r="G19" s="619">
        <v>62500000</v>
      </c>
      <c r="H19" s="606">
        <f>+VLOOKUP(B19,잔가등급!$D$35:$I$62,3,0)</f>
        <v>4.7E-2</v>
      </c>
      <c r="I19" s="606">
        <f>+VLOOKUP(B19,잔가등급!$D$35:$I$62,4,0)</f>
        <v>0.05</v>
      </c>
      <c r="J19" s="606">
        <f>+VLOOKUP(B19,잔가등급!$D$35:$I$62,5,0)</f>
        <v>5.8000000000000003E-2</v>
      </c>
      <c r="K19" s="607">
        <f>+VLOOKUP(B19,잔가등급!$D$35:$I$62,6,0)</f>
        <v>5.8000000000000003E-2</v>
      </c>
      <c r="L19" s="358"/>
      <c r="M19" s="157"/>
      <c r="N19" s="530">
        <v>2</v>
      </c>
      <c r="O19" s="359"/>
      <c r="P19" s="343"/>
      <c r="Q19" s="343"/>
      <c r="R19" s="646">
        <v>0.02</v>
      </c>
      <c r="S19" s="157"/>
      <c r="T19" s="365">
        <v>11</v>
      </c>
      <c r="U19" s="378"/>
      <c r="V19" s="381"/>
      <c r="W19" s="565">
        <f t="shared" si="0"/>
        <v>0</v>
      </c>
      <c r="X19" s="348"/>
      <c r="Y19" s="349"/>
      <c r="Z19" s="349"/>
      <c r="AA19" s="350"/>
      <c r="AB19" s="350"/>
      <c r="AC19" s="350"/>
      <c r="AD19" s="350"/>
      <c r="AE19" s="350"/>
      <c r="AF19" s="93"/>
      <c r="AJ19" s="477"/>
      <c r="AK19" s="477"/>
      <c r="AL19" s="1"/>
      <c r="AM19" s="1"/>
      <c r="AN19" s="1"/>
      <c r="AO19" s="351"/>
      <c r="AP19" s="1"/>
    </row>
    <row r="20" spans="2:42">
      <c r="B20" s="616" t="s">
        <v>9751</v>
      </c>
      <c r="C20" s="640">
        <v>1</v>
      </c>
      <c r="D20" s="640">
        <v>18</v>
      </c>
      <c r="E20" s="620" t="s">
        <v>11087</v>
      </c>
      <c r="F20" s="618">
        <v>1999</v>
      </c>
      <c r="G20" s="619">
        <v>72700000</v>
      </c>
      <c r="H20" s="606">
        <f>+VLOOKUP(B20,잔가등급!$D$35:$I$62,3,0)</f>
        <v>4.7E-2</v>
      </c>
      <c r="I20" s="606">
        <f>+VLOOKUP(B20,잔가등급!$D$35:$I$62,4,0)</f>
        <v>0.05</v>
      </c>
      <c r="J20" s="606">
        <f>+VLOOKUP(B20,잔가등급!$D$35:$I$62,5,0)</f>
        <v>5.8000000000000003E-2</v>
      </c>
      <c r="K20" s="607">
        <f>+VLOOKUP(B20,잔가등급!$D$35:$I$62,6,0)</f>
        <v>5.8000000000000003E-2</v>
      </c>
      <c r="L20" s="358"/>
      <c r="M20" s="157"/>
      <c r="N20" s="530">
        <v>3</v>
      </c>
      <c r="O20" s="359"/>
      <c r="P20" s="343"/>
      <c r="Q20" s="343"/>
      <c r="R20" s="646">
        <v>0.02</v>
      </c>
      <c r="S20" s="157"/>
      <c r="T20" s="365">
        <v>12</v>
      </c>
      <c r="U20" s="378"/>
      <c r="V20" s="381"/>
      <c r="W20" s="565">
        <f t="shared" si="0"/>
        <v>0</v>
      </c>
      <c r="X20" s="348"/>
      <c r="Y20" s="349"/>
      <c r="Z20" s="349"/>
      <c r="AA20" s="350"/>
      <c r="AB20" s="350"/>
      <c r="AC20" s="350"/>
      <c r="AD20" s="350"/>
      <c r="AE20" s="350"/>
      <c r="AF20" s="93"/>
      <c r="AJ20" s="477"/>
      <c r="AK20" s="477"/>
      <c r="AL20" s="1"/>
      <c r="AM20" s="1"/>
      <c r="AN20" s="1"/>
      <c r="AO20" s="1"/>
      <c r="AP20" s="1"/>
    </row>
    <row r="21" spans="2:42">
      <c r="B21" s="616" t="s">
        <v>9751</v>
      </c>
      <c r="C21" s="640">
        <v>1</v>
      </c>
      <c r="D21" s="640">
        <v>19</v>
      </c>
      <c r="E21" s="620" t="s">
        <v>11088</v>
      </c>
      <c r="F21" s="618">
        <v>2999</v>
      </c>
      <c r="G21" s="619">
        <v>96000000</v>
      </c>
      <c r="H21" s="606">
        <f>+VLOOKUP(B21,잔가등급!$D$35:$I$62,3,0)</f>
        <v>4.7E-2</v>
      </c>
      <c r="I21" s="606">
        <f>+VLOOKUP(B21,잔가등급!$D$35:$I$62,4,0)</f>
        <v>0.05</v>
      </c>
      <c r="J21" s="606">
        <f>+VLOOKUP(B21,잔가등급!$D$35:$I$62,5,0)</f>
        <v>5.8000000000000003E-2</v>
      </c>
      <c r="K21" s="607">
        <f>+VLOOKUP(B21,잔가등급!$D$35:$I$62,6,0)</f>
        <v>5.8000000000000003E-2</v>
      </c>
      <c r="L21" s="358"/>
      <c r="M21" s="157"/>
      <c r="N21" s="530">
        <v>3</v>
      </c>
      <c r="O21" s="359"/>
      <c r="P21" s="343"/>
      <c r="Q21" s="343"/>
      <c r="R21" s="646">
        <v>0.02</v>
      </c>
      <c r="S21" s="157"/>
      <c r="T21" s="365">
        <v>12</v>
      </c>
      <c r="U21" s="378"/>
      <c r="V21" s="381"/>
      <c r="W21" s="565">
        <f t="shared" si="0"/>
        <v>0</v>
      </c>
      <c r="X21" s="348"/>
      <c r="Y21" s="349"/>
      <c r="Z21" s="349"/>
      <c r="AA21" s="350"/>
      <c r="AB21" s="350"/>
      <c r="AC21" s="350"/>
      <c r="AD21" s="350"/>
      <c r="AE21" s="350"/>
      <c r="AF21" s="93"/>
      <c r="AJ21" s="477"/>
      <c r="AK21" s="477"/>
      <c r="AL21" s="1"/>
      <c r="AM21" s="1"/>
      <c r="AN21" s="1"/>
      <c r="AO21" s="1"/>
      <c r="AP21" s="1"/>
    </row>
    <row r="22" spans="2:42">
      <c r="B22" s="616" t="s">
        <v>9751</v>
      </c>
      <c r="C22" s="640">
        <v>1</v>
      </c>
      <c r="D22" s="640">
        <v>20</v>
      </c>
      <c r="E22" s="620" t="s">
        <v>11839</v>
      </c>
      <c r="F22" s="618">
        <v>1999</v>
      </c>
      <c r="G22" s="619">
        <v>78800000</v>
      </c>
      <c r="H22" s="606">
        <f>+VLOOKUP(B22,잔가등급!$D$35:$I$62,3,0)</f>
        <v>4.7E-2</v>
      </c>
      <c r="I22" s="606">
        <f>+VLOOKUP(B22,잔가등급!$D$35:$I$62,4,0)</f>
        <v>0.05</v>
      </c>
      <c r="J22" s="606">
        <f>+VLOOKUP(B22,잔가등급!$D$35:$I$62,5,0)</f>
        <v>5.8000000000000003E-2</v>
      </c>
      <c r="K22" s="607">
        <f>+VLOOKUP(B22,잔가등급!$D$35:$I$62,6,0)</f>
        <v>5.8000000000000003E-2</v>
      </c>
      <c r="L22" s="358"/>
      <c r="M22" s="157"/>
      <c r="N22" s="530">
        <v>3</v>
      </c>
      <c r="O22" s="359"/>
      <c r="P22" s="343"/>
      <c r="Q22" s="343"/>
      <c r="R22" s="646">
        <v>0.02</v>
      </c>
      <c r="S22" s="157"/>
      <c r="T22" s="365">
        <v>12</v>
      </c>
      <c r="U22" s="378"/>
      <c r="V22" s="381"/>
      <c r="W22" s="565">
        <f t="shared" ref="W22:W23" si="3">+U22</f>
        <v>0</v>
      </c>
      <c r="X22" s="348"/>
      <c r="Y22" s="349"/>
      <c r="Z22" s="349"/>
      <c r="AA22" s="350"/>
      <c r="AB22" s="350"/>
      <c r="AC22" s="350"/>
      <c r="AD22" s="350"/>
      <c r="AE22" s="350"/>
      <c r="AF22" s="93"/>
      <c r="AJ22" s="477"/>
      <c r="AK22" s="477"/>
      <c r="AL22" s="1"/>
      <c r="AM22" s="1"/>
      <c r="AN22" s="1"/>
      <c r="AO22" s="1"/>
      <c r="AP22" s="1"/>
    </row>
    <row r="23" spans="2:42">
      <c r="B23" s="616" t="s">
        <v>9751</v>
      </c>
      <c r="C23" s="640">
        <v>1</v>
      </c>
      <c r="D23" s="640">
        <v>21</v>
      </c>
      <c r="E23" s="620" t="s">
        <v>11840</v>
      </c>
      <c r="F23" s="618">
        <v>2999</v>
      </c>
      <c r="G23" s="619">
        <v>100800000</v>
      </c>
      <c r="H23" s="606">
        <f>+VLOOKUP(B23,잔가등급!$D$35:$I$62,3,0)</f>
        <v>4.7E-2</v>
      </c>
      <c r="I23" s="606">
        <f>+VLOOKUP(B23,잔가등급!$D$35:$I$62,4,0)</f>
        <v>0.05</v>
      </c>
      <c r="J23" s="606">
        <f>+VLOOKUP(B23,잔가등급!$D$35:$I$62,5,0)</f>
        <v>5.8000000000000003E-2</v>
      </c>
      <c r="K23" s="607">
        <f>+VLOOKUP(B23,잔가등급!$D$35:$I$62,6,0)</f>
        <v>5.8000000000000003E-2</v>
      </c>
      <c r="L23" s="358"/>
      <c r="M23" s="157"/>
      <c r="N23" s="530">
        <v>3</v>
      </c>
      <c r="O23" s="359"/>
      <c r="P23" s="343"/>
      <c r="Q23" s="343"/>
      <c r="R23" s="646">
        <v>0.02</v>
      </c>
      <c r="S23" s="157"/>
      <c r="T23" s="365">
        <v>12</v>
      </c>
      <c r="U23" s="378"/>
      <c r="V23" s="381"/>
      <c r="W23" s="565">
        <f t="shared" si="3"/>
        <v>0</v>
      </c>
      <c r="X23" s="348"/>
      <c r="Y23" s="349"/>
      <c r="Z23" s="349"/>
      <c r="AA23" s="350"/>
      <c r="AB23" s="350"/>
      <c r="AC23" s="350"/>
      <c r="AD23" s="350"/>
      <c r="AE23" s="350"/>
      <c r="AF23" s="93"/>
      <c r="AJ23" s="477"/>
      <c r="AK23" s="477"/>
      <c r="AL23" s="1"/>
      <c r="AM23" s="1"/>
      <c r="AN23" s="1"/>
      <c r="AO23" s="1"/>
      <c r="AP23" s="1"/>
    </row>
    <row r="24" spans="2:42">
      <c r="B24" s="616" t="s">
        <v>9751</v>
      </c>
      <c r="C24" s="640">
        <v>1</v>
      </c>
      <c r="D24" s="640">
        <v>22</v>
      </c>
      <c r="E24" s="620" t="s">
        <v>11089</v>
      </c>
      <c r="F24" s="618">
        <v>2999</v>
      </c>
      <c r="G24" s="619">
        <v>140400000</v>
      </c>
      <c r="H24" s="606">
        <f>+VLOOKUP(B24,잔가등급!$D$35:$I$62,3,0)</f>
        <v>4.7E-2</v>
      </c>
      <c r="I24" s="606">
        <f>+VLOOKUP(B24,잔가등급!$D$35:$I$62,4,0)</f>
        <v>0.05</v>
      </c>
      <c r="J24" s="606">
        <f>+VLOOKUP(B24,잔가등급!$D$35:$I$62,5,0)</f>
        <v>5.8000000000000003E-2</v>
      </c>
      <c r="K24" s="607">
        <f>+VLOOKUP(B24,잔가등급!$D$35:$I$62,6,0)</f>
        <v>5.8000000000000003E-2</v>
      </c>
      <c r="L24" s="358"/>
      <c r="M24" s="157"/>
      <c r="N24" s="530">
        <v>7</v>
      </c>
      <c r="O24" s="359"/>
      <c r="P24" s="343"/>
      <c r="Q24" s="343"/>
      <c r="R24" s="646">
        <v>0.02</v>
      </c>
      <c r="S24" s="157"/>
      <c r="T24" s="365">
        <v>20</v>
      </c>
      <c r="U24" s="378"/>
      <c r="V24" s="381"/>
      <c r="W24" s="565">
        <f t="shared" si="0"/>
        <v>0</v>
      </c>
      <c r="X24" s="348"/>
      <c r="Y24" s="349"/>
      <c r="Z24" s="349"/>
      <c r="AA24" s="350"/>
      <c r="AB24" s="350"/>
      <c r="AC24" s="350"/>
      <c r="AD24" s="350"/>
      <c r="AE24" s="350"/>
      <c r="AF24" s="93"/>
      <c r="AJ24" s="477"/>
      <c r="AK24" s="477"/>
      <c r="AL24" s="1"/>
      <c r="AM24" s="1"/>
      <c r="AN24" s="1"/>
      <c r="AO24" s="1"/>
      <c r="AP24" s="1"/>
    </row>
    <row r="25" spans="2:42">
      <c r="B25" s="616" t="s">
        <v>9751</v>
      </c>
      <c r="C25" s="640">
        <v>1</v>
      </c>
      <c r="D25" s="640">
        <v>23</v>
      </c>
      <c r="E25" s="620" t="s">
        <v>11090</v>
      </c>
      <c r="F25" s="618">
        <v>1993</v>
      </c>
      <c r="G25" s="619">
        <v>99700000</v>
      </c>
      <c r="H25" s="606">
        <f>+VLOOKUP(B25,잔가등급!$D$35:$I$62,3,0)</f>
        <v>4.7E-2</v>
      </c>
      <c r="I25" s="606">
        <f>+VLOOKUP(B25,잔가등급!$D$35:$I$62,4,0)</f>
        <v>0.05</v>
      </c>
      <c r="J25" s="606">
        <f>+VLOOKUP(B25,잔가등급!$D$35:$I$62,5,0)</f>
        <v>5.8000000000000003E-2</v>
      </c>
      <c r="K25" s="607">
        <f>+VLOOKUP(B25,잔가등급!$D$35:$I$62,6,0)</f>
        <v>5.8000000000000003E-2</v>
      </c>
      <c r="L25" s="358"/>
      <c r="M25" s="157"/>
      <c r="N25" s="530">
        <v>4</v>
      </c>
      <c r="O25" s="359"/>
      <c r="P25" s="343"/>
      <c r="Q25" s="343"/>
      <c r="R25" s="646">
        <v>0.02</v>
      </c>
      <c r="S25" s="157"/>
      <c r="T25" s="365">
        <v>12</v>
      </c>
      <c r="U25" s="378"/>
      <c r="V25" s="381"/>
      <c r="W25" s="565">
        <f t="shared" si="0"/>
        <v>0</v>
      </c>
      <c r="X25" s="348"/>
      <c r="Y25" s="349"/>
      <c r="Z25" s="349"/>
      <c r="AA25" s="350"/>
      <c r="AB25" s="350"/>
      <c r="AC25" s="350"/>
      <c r="AD25" s="350"/>
      <c r="AE25" s="350"/>
      <c r="AF25" s="93"/>
      <c r="AJ25" s="478"/>
      <c r="AK25" s="478"/>
    </row>
    <row r="26" spans="2:42">
      <c r="B26" s="616" t="s">
        <v>9751</v>
      </c>
      <c r="C26" s="640">
        <v>1</v>
      </c>
      <c r="D26" s="640">
        <v>24</v>
      </c>
      <c r="E26" s="620" t="s">
        <v>11091</v>
      </c>
      <c r="F26" s="618">
        <v>2998</v>
      </c>
      <c r="G26" s="619">
        <v>121600000</v>
      </c>
      <c r="H26" s="606">
        <f>+VLOOKUP(B26,잔가등급!$D$35:$I$62,3,0)</f>
        <v>4.7E-2</v>
      </c>
      <c r="I26" s="606">
        <f>+VLOOKUP(B26,잔가등급!$D$35:$I$62,4,0)</f>
        <v>0.05</v>
      </c>
      <c r="J26" s="606">
        <f>+VLOOKUP(B26,잔가등급!$D$35:$I$62,5,0)</f>
        <v>5.8000000000000003E-2</v>
      </c>
      <c r="K26" s="607">
        <f>+VLOOKUP(B26,잔가등급!$D$35:$I$62,6,0)</f>
        <v>5.8000000000000003E-2</v>
      </c>
      <c r="L26" s="358"/>
      <c r="M26" s="157"/>
      <c r="N26" s="530">
        <v>5</v>
      </c>
      <c r="O26" s="359"/>
      <c r="P26" s="343"/>
      <c r="Q26" s="343"/>
      <c r="R26" s="646">
        <v>0.02</v>
      </c>
      <c r="S26" s="157"/>
      <c r="T26" s="365">
        <v>12</v>
      </c>
      <c r="U26" s="378"/>
      <c r="V26" s="381"/>
      <c r="W26" s="565">
        <f t="shared" si="0"/>
        <v>0</v>
      </c>
      <c r="X26" s="114"/>
      <c r="Y26" s="114"/>
      <c r="Z26" s="114"/>
      <c r="AA26" s="114"/>
      <c r="AB26" s="114"/>
      <c r="AC26" s="114"/>
      <c r="AD26" s="114"/>
      <c r="AE26" s="114"/>
      <c r="AF26" s="93"/>
      <c r="AJ26" s="478"/>
      <c r="AK26" s="478"/>
    </row>
    <row r="27" spans="2:42">
      <c r="B27" s="616" t="s">
        <v>9751</v>
      </c>
      <c r="C27" s="640">
        <v>1</v>
      </c>
      <c r="D27" s="640">
        <v>25</v>
      </c>
      <c r="E27" s="620" t="s">
        <v>11092</v>
      </c>
      <c r="F27" s="618">
        <v>2996</v>
      </c>
      <c r="G27" s="619">
        <v>100900000</v>
      </c>
      <c r="H27" s="606">
        <f>+VLOOKUP(B27,잔가등급!$D$35:$I$62,3,0)</f>
        <v>4.7E-2</v>
      </c>
      <c r="I27" s="606">
        <f>+VLOOKUP(B27,잔가등급!$D$35:$I$62,4,0)</f>
        <v>0.05</v>
      </c>
      <c r="J27" s="606">
        <f>+VLOOKUP(B27,잔가등급!$D$35:$I$62,5,0)</f>
        <v>5.8000000000000003E-2</v>
      </c>
      <c r="K27" s="607">
        <f>+VLOOKUP(B27,잔가등급!$D$35:$I$62,6,0)</f>
        <v>5.8000000000000003E-2</v>
      </c>
      <c r="L27" s="358"/>
      <c r="M27" s="157"/>
      <c r="N27" s="530">
        <v>6</v>
      </c>
      <c r="O27" s="359"/>
      <c r="P27" s="343"/>
      <c r="Q27" s="343"/>
      <c r="R27" s="646">
        <v>0.02</v>
      </c>
      <c r="S27" s="157"/>
      <c r="T27" s="365">
        <v>19</v>
      </c>
      <c r="U27" s="378"/>
      <c r="V27" s="381"/>
      <c r="W27" s="565">
        <f t="shared" si="0"/>
        <v>0</v>
      </c>
      <c r="AJ27" s="478"/>
      <c r="AK27" s="478"/>
    </row>
    <row r="28" spans="2:42">
      <c r="B28" s="616" t="s">
        <v>9751</v>
      </c>
      <c r="C28" s="640">
        <v>1</v>
      </c>
      <c r="D28" s="640">
        <v>26</v>
      </c>
      <c r="E28" s="620" t="s">
        <v>11093</v>
      </c>
      <c r="F28" s="618">
        <v>1991</v>
      </c>
      <c r="G28" s="619">
        <v>73800000</v>
      </c>
      <c r="H28" s="606">
        <f>+VLOOKUP(B28,잔가등급!$D$35:$I$62,3,0)</f>
        <v>4.7E-2</v>
      </c>
      <c r="I28" s="606">
        <f>+VLOOKUP(B28,잔가등급!$D$35:$I$62,4,0)</f>
        <v>0.05</v>
      </c>
      <c r="J28" s="606">
        <f>+VLOOKUP(B28,잔가등급!$D$35:$I$62,5,0)</f>
        <v>5.8000000000000003E-2</v>
      </c>
      <c r="K28" s="607">
        <f>+VLOOKUP(B28,잔가등급!$D$35:$I$62,6,0)</f>
        <v>5.8000000000000003E-2</v>
      </c>
      <c r="L28" s="358"/>
      <c r="M28" s="157"/>
      <c r="N28" s="530">
        <v>2</v>
      </c>
      <c r="O28" s="359"/>
      <c r="P28" s="343"/>
      <c r="Q28" s="343"/>
      <c r="R28" s="646">
        <v>0.02</v>
      </c>
      <c r="S28" s="157"/>
      <c r="T28" s="365">
        <v>13</v>
      </c>
      <c r="U28" s="378"/>
      <c r="V28" s="381"/>
      <c r="W28" s="565">
        <f t="shared" si="0"/>
        <v>0</v>
      </c>
      <c r="AJ28" s="478"/>
      <c r="AK28" s="478"/>
    </row>
    <row r="29" spans="2:42">
      <c r="B29" s="616" t="s">
        <v>9751</v>
      </c>
      <c r="C29" s="640">
        <v>1</v>
      </c>
      <c r="D29" s="640">
        <v>27</v>
      </c>
      <c r="E29" s="620" t="s">
        <v>11094</v>
      </c>
      <c r="F29" s="618">
        <v>1991</v>
      </c>
      <c r="G29" s="619">
        <v>68300000</v>
      </c>
      <c r="H29" s="606">
        <f>+VLOOKUP(B29,잔가등급!$D$35:$I$62,3,0)</f>
        <v>4.7E-2</v>
      </c>
      <c r="I29" s="606">
        <f>+VLOOKUP(B29,잔가등급!$D$35:$I$62,4,0)</f>
        <v>0.05</v>
      </c>
      <c r="J29" s="606">
        <f>+VLOOKUP(B29,잔가등급!$D$35:$I$62,5,0)</f>
        <v>5.8000000000000003E-2</v>
      </c>
      <c r="K29" s="607">
        <f>+VLOOKUP(B29,잔가등급!$D$35:$I$62,6,0)</f>
        <v>5.8000000000000003E-2</v>
      </c>
      <c r="L29" s="358"/>
      <c r="M29" s="157"/>
      <c r="N29" s="530">
        <v>2</v>
      </c>
      <c r="O29" s="359"/>
      <c r="P29" s="343"/>
      <c r="Q29" s="343"/>
      <c r="R29" s="646">
        <v>0.02</v>
      </c>
      <c r="S29" s="157"/>
      <c r="T29" s="365">
        <v>15</v>
      </c>
      <c r="U29" s="378"/>
      <c r="V29" s="381"/>
      <c r="W29" s="565">
        <f t="shared" si="0"/>
        <v>0</v>
      </c>
      <c r="AJ29" s="478"/>
      <c r="AK29" s="478"/>
    </row>
    <row r="30" spans="2:42">
      <c r="B30" s="616" t="s">
        <v>9751</v>
      </c>
      <c r="C30" s="640">
        <v>1</v>
      </c>
      <c r="D30" s="640">
        <v>28</v>
      </c>
      <c r="E30" s="617" t="s">
        <v>11095</v>
      </c>
      <c r="F30" s="621">
        <v>1999</v>
      </c>
      <c r="G30" s="622">
        <v>74000000</v>
      </c>
      <c r="H30" s="606">
        <f>+VLOOKUP(B30,잔가등급!$D$35:$I$62,3,0)</f>
        <v>4.7E-2</v>
      </c>
      <c r="I30" s="606">
        <f>+VLOOKUP(B30,잔가등급!$D$35:$I$62,4,0)</f>
        <v>0.05</v>
      </c>
      <c r="J30" s="606">
        <f>+VLOOKUP(B30,잔가등급!$D$35:$I$62,5,0)</f>
        <v>5.8000000000000003E-2</v>
      </c>
      <c r="K30" s="607">
        <f>+VLOOKUP(B30,잔가등급!$D$35:$I$62,6,0)</f>
        <v>5.8000000000000003E-2</v>
      </c>
      <c r="L30" s="358"/>
      <c r="M30" s="157"/>
      <c r="N30" s="530">
        <v>2</v>
      </c>
      <c r="O30" s="359"/>
      <c r="P30" s="343"/>
      <c r="Q30" s="343"/>
      <c r="R30" s="646">
        <v>0.02</v>
      </c>
      <c r="S30" s="157"/>
      <c r="T30" s="365">
        <v>10</v>
      </c>
      <c r="U30" s="378"/>
      <c r="V30" s="381"/>
      <c r="W30" s="565">
        <f t="shared" si="0"/>
        <v>0</v>
      </c>
      <c r="AJ30" s="478"/>
      <c r="AK30" s="478"/>
    </row>
    <row r="31" spans="2:42">
      <c r="B31" s="616" t="s">
        <v>9751</v>
      </c>
      <c r="C31" s="640">
        <v>1</v>
      </c>
      <c r="D31" s="640">
        <v>29</v>
      </c>
      <c r="E31" s="617" t="s">
        <v>11096</v>
      </c>
      <c r="F31" s="621">
        <v>1999</v>
      </c>
      <c r="G31" s="622">
        <v>68300000</v>
      </c>
      <c r="H31" s="606">
        <f>+VLOOKUP(B31,잔가등급!$D$35:$I$62,3,0)</f>
        <v>4.7E-2</v>
      </c>
      <c r="I31" s="606">
        <f>+VLOOKUP(B31,잔가등급!$D$35:$I$62,4,0)</f>
        <v>0.05</v>
      </c>
      <c r="J31" s="606">
        <f>+VLOOKUP(B31,잔가등급!$D$35:$I$62,5,0)</f>
        <v>5.8000000000000003E-2</v>
      </c>
      <c r="K31" s="607">
        <f>+VLOOKUP(B31,잔가등급!$D$35:$I$62,6,0)</f>
        <v>5.8000000000000003E-2</v>
      </c>
      <c r="L31" s="358"/>
      <c r="M31" s="157"/>
      <c r="N31" s="530">
        <v>2</v>
      </c>
      <c r="O31" s="359"/>
      <c r="P31" s="343"/>
      <c r="Q31" s="343"/>
      <c r="R31" s="646">
        <v>0.02</v>
      </c>
      <c r="S31" s="157"/>
      <c r="T31" s="365">
        <v>10</v>
      </c>
      <c r="U31" s="378"/>
      <c r="V31" s="381"/>
      <c r="W31" s="565">
        <f t="shared" si="0"/>
        <v>0</v>
      </c>
      <c r="AJ31" s="478"/>
      <c r="AK31" s="478"/>
    </row>
    <row r="32" spans="2:42">
      <c r="B32" s="616" t="s">
        <v>9751</v>
      </c>
      <c r="C32" s="640">
        <v>1</v>
      </c>
      <c r="D32" s="640">
        <v>30</v>
      </c>
      <c r="E32" s="617" t="s">
        <v>11097</v>
      </c>
      <c r="F32" s="621">
        <v>1999</v>
      </c>
      <c r="G32" s="622">
        <v>76000000</v>
      </c>
      <c r="H32" s="606">
        <f>+VLOOKUP(B32,잔가등급!$D$35:$I$62,3,0)</f>
        <v>4.7E-2</v>
      </c>
      <c r="I32" s="606">
        <f>+VLOOKUP(B32,잔가등급!$D$35:$I$62,4,0)</f>
        <v>0.05</v>
      </c>
      <c r="J32" s="606">
        <f>+VLOOKUP(B32,잔가등급!$D$35:$I$62,5,0)</f>
        <v>5.8000000000000003E-2</v>
      </c>
      <c r="K32" s="607">
        <f>+VLOOKUP(B32,잔가등급!$D$35:$I$62,6,0)</f>
        <v>5.8000000000000003E-2</v>
      </c>
      <c r="L32" s="358"/>
      <c r="M32" s="157"/>
      <c r="N32" s="530">
        <v>2</v>
      </c>
      <c r="O32" s="359"/>
      <c r="P32" s="343"/>
      <c r="Q32" s="343"/>
      <c r="R32" s="646">
        <v>0.02</v>
      </c>
      <c r="S32" s="157"/>
      <c r="T32" s="365">
        <v>10</v>
      </c>
      <c r="U32" s="378"/>
      <c r="V32" s="381"/>
      <c r="W32" s="565">
        <f t="shared" si="0"/>
        <v>0</v>
      </c>
      <c r="AJ32" s="478"/>
      <c r="AK32" s="478"/>
    </row>
    <row r="33" spans="2:37">
      <c r="B33" s="616" t="s">
        <v>9751</v>
      </c>
      <c r="C33" s="640">
        <v>1</v>
      </c>
      <c r="D33" s="640">
        <v>31</v>
      </c>
      <c r="E33" s="617" t="s">
        <v>11098</v>
      </c>
      <c r="F33" s="621">
        <v>1999</v>
      </c>
      <c r="G33" s="622">
        <v>68800000</v>
      </c>
      <c r="H33" s="606">
        <f>+VLOOKUP(B33,잔가등급!$D$35:$I$62,3,0)</f>
        <v>4.7E-2</v>
      </c>
      <c r="I33" s="606">
        <f>+VLOOKUP(B33,잔가등급!$D$35:$I$62,4,0)</f>
        <v>0.05</v>
      </c>
      <c r="J33" s="606">
        <f>+VLOOKUP(B33,잔가등급!$D$35:$I$62,5,0)</f>
        <v>5.8000000000000003E-2</v>
      </c>
      <c r="K33" s="607">
        <f>+VLOOKUP(B33,잔가등급!$D$35:$I$62,6,0)</f>
        <v>5.8000000000000003E-2</v>
      </c>
      <c r="L33" s="358"/>
      <c r="M33" s="157"/>
      <c r="N33" s="530">
        <v>2</v>
      </c>
      <c r="O33" s="359"/>
      <c r="P33" s="343"/>
      <c r="Q33" s="343"/>
      <c r="R33" s="646">
        <v>0.02</v>
      </c>
      <c r="S33" s="157"/>
      <c r="T33" s="365">
        <v>10</v>
      </c>
      <c r="U33" s="378"/>
      <c r="V33" s="381"/>
      <c r="W33" s="565">
        <f t="shared" si="0"/>
        <v>0</v>
      </c>
    </row>
    <row r="34" spans="2:37">
      <c r="B34" s="683" t="s">
        <v>9751</v>
      </c>
      <c r="C34" s="684">
        <v>1</v>
      </c>
      <c r="D34" s="640">
        <v>32</v>
      </c>
      <c r="E34" s="685" t="s">
        <v>11832</v>
      </c>
      <c r="F34" s="686">
        <v>1999</v>
      </c>
      <c r="G34" s="687">
        <v>65000000</v>
      </c>
      <c r="H34" s="688">
        <f>+VLOOKUP(B34,잔가등급!$D$35:$I$62,3,0)</f>
        <v>4.7E-2</v>
      </c>
      <c r="I34" s="688">
        <f>+VLOOKUP(B34,잔가등급!$D$35:$I$62,4,0)</f>
        <v>0.05</v>
      </c>
      <c r="J34" s="688">
        <f>+VLOOKUP(B34,잔가등급!$D$35:$I$62,5,0)</f>
        <v>5.8000000000000003E-2</v>
      </c>
      <c r="K34" s="689">
        <f>+VLOOKUP(B34,잔가등급!$D$35:$I$62,6,0)</f>
        <v>5.8000000000000003E-2</v>
      </c>
      <c r="L34" s="690"/>
      <c r="M34" s="503"/>
      <c r="N34" s="571">
        <v>2</v>
      </c>
      <c r="O34" s="504"/>
      <c r="P34" s="505"/>
      <c r="Q34" s="505"/>
      <c r="R34" s="691">
        <v>0.02</v>
      </c>
      <c r="S34" s="503"/>
      <c r="T34" s="692">
        <v>10</v>
      </c>
      <c r="U34" s="506"/>
      <c r="V34" s="507"/>
      <c r="W34" s="693">
        <f t="shared" ref="W34:W35" si="4">+U34</f>
        <v>0</v>
      </c>
      <c r="AJ34" s="478"/>
      <c r="AK34" s="478"/>
    </row>
    <row r="35" spans="2:37">
      <c r="B35" s="683" t="s">
        <v>9751</v>
      </c>
      <c r="C35" s="684">
        <v>1</v>
      </c>
      <c r="D35" s="640">
        <v>33</v>
      </c>
      <c r="E35" s="685" t="s">
        <v>11833</v>
      </c>
      <c r="F35" s="686">
        <v>1999</v>
      </c>
      <c r="G35" s="687">
        <v>62000000</v>
      </c>
      <c r="H35" s="688">
        <f>+VLOOKUP(B35,잔가등급!$D$35:$I$62,3,0)</f>
        <v>4.7E-2</v>
      </c>
      <c r="I35" s="688">
        <f>+VLOOKUP(B35,잔가등급!$D$35:$I$62,4,0)</f>
        <v>0.05</v>
      </c>
      <c r="J35" s="688">
        <f>+VLOOKUP(B35,잔가등급!$D$35:$I$62,5,0)</f>
        <v>5.8000000000000003E-2</v>
      </c>
      <c r="K35" s="689">
        <f>+VLOOKUP(B35,잔가등급!$D$35:$I$62,6,0)</f>
        <v>5.8000000000000003E-2</v>
      </c>
      <c r="L35" s="690"/>
      <c r="M35" s="503"/>
      <c r="N35" s="571">
        <v>2</v>
      </c>
      <c r="O35" s="504"/>
      <c r="P35" s="505"/>
      <c r="Q35" s="505"/>
      <c r="R35" s="691">
        <v>0.02</v>
      </c>
      <c r="S35" s="503"/>
      <c r="T35" s="692">
        <v>10</v>
      </c>
      <c r="U35" s="506"/>
      <c r="V35" s="507"/>
      <c r="W35" s="693">
        <f t="shared" si="4"/>
        <v>0</v>
      </c>
    </row>
    <row r="36" spans="2:37">
      <c r="B36" s="616" t="s">
        <v>9751</v>
      </c>
      <c r="C36" s="640">
        <v>1</v>
      </c>
      <c r="D36" s="640">
        <v>34</v>
      </c>
      <c r="E36" s="617" t="s">
        <v>11099</v>
      </c>
      <c r="F36" s="621">
        <v>0</v>
      </c>
      <c r="G36" s="622">
        <v>67500000</v>
      </c>
      <c r="H36" s="606">
        <f>+VLOOKUP(B36,잔가등급!$D$35:$I$62,3,0)</f>
        <v>4.7E-2</v>
      </c>
      <c r="I36" s="606">
        <f>+VLOOKUP(B36,잔가등급!$D$35:$I$62,4,0)</f>
        <v>0.05</v>
      </c>
      <c r="J36" s="606">
        <f>+VLOOKUP(B36,잔가등급!$D$35:$I$62,5,0)</f>
        <v>5.8000000000000003E-2</v>
      </c>
      <c r="K36" s="607">
        <f>+VLOOKUP(B36,잔가등급!$D$35:$I$62,6,0)</f>
        <v>5.8000000000000003E-2</v>
      </c>
      <c r="L36" s="358"/>
      <c r="M36" s="157"/>
      <c r="N36" s="530">
        <v>3</v>
      </c>
      <c r="O36" s="359"/>
      <c r="P36" s="343"/>
      <c r="Q36" s="343"/>
      <c r="R36" s="646">
        <v>0.02</v>
      </c>
      <c r="S36" s="157"/>
      <c r="T36" s="365">
        <v>15</v>
      </c>
      <c r="U36" s="378"/>
      <c r="V36" s="381"/>
      <c r="W36" s="565">
        <f t="shared" si="0"/>
        <v>0</v>
      </c>
    </row>
    <row r="37" spans="2:37">
      <c r="B37" s="616" t="s">
        <v>9751</v>
      </c>
      <c r="C37" s="640">
        <v>1</v>
      </c>
      <c r="D37" s="640">
        <v>35</v>
      </c>
      <c r="E37" s="617" t="s">
        <v>11100</v>
      </c>
      <c r="F37" s="621">
        <v>0</v>
      </c>
      <c r="G37" s="622">
        <v>74500000</v>
      </c>
      <c r="H37" s="606">
        <f>+VLOOKUP(B37,잔가등급!$D$35:$I$62,3,0)</f>
        <v>4.7E-2</v>
      </c>
      <c r="I37" s="606">
        <f>+VLOOKUP(B37,잔가등급!$D$35:$I$62,4,0)</f>
        <v>0.05</v>
      </c>
      <c r="J37" s="606">
        <f>+VLOOKUP(B37,잔가등급!$D$35:$I$62,5,0)</f>
        <v>5.8000000000000003E-2</v>
      </c>
      <c r="K37" s="607">
        <f>+VLOOKUP(B37,잔가등급!$D$35:$I$62,6,0)</f>
        <v>5.8000000000000003E-2</v>
      </c>
      <c r="L37" s="358"/>
      <c r="M37" s="157"/>
      <c r="N37" s="530">
        <v>3</v>
      </c>
      <c r="O37" s="359"/>
      <c r="P37" s="343"/>
      <c r="Q37" s="343"/>
      <c r="R37" s="646">
        <v>0.02</v>
      </c>
      <c r="S37" s="157"/>
      <c r="T37" s="365">
        <v>15</v>
      </c>
      <c r="U37" s="378"/>
      <c r="V37" s="381"/>
      <c r="W37" s="565">
        <f t="shared" si="0"/>
        <v>0</v>
      </c>
    </row>
    <row r="38" spans="2:37">
      <c r="B38" s="616" t="s">
        <v>9751</v>
      </c>
      <c r="C38" s="640">
        <v>1</v>
      </c>
      <c r="D38" s="640">
        <v>36</v>
      </c>
      <c r="E38" s="617" t="s">
        <v>11101</v>
      </c>
      <c r="F38" s="621">
        <v>0</v>
      </c>
      <c r="G38" s="622">
        <v>73600000</v>
      </c>
      <c r="H38" s="606">
        <f>+VLOOKUP(B38,잔가등급!$D$35:$I$62,3,0)</f>
        <v>4.7E-2</v>
      </c>
      <c r="I38" s="606">
        <f>+VLOOKUP(B38,잔가등급!$D$35:$I$62,4,0)</f>
        <v>0.05</v>
      </c>
      <c r="J38" s="606">
        <f>+VLOOKUP(B38,잔가등급!$D$35:$I$62,5,0)</f>
        <v>5.8000000000000003E-2</v>
      </c>
      <c r="K38" s="607">
        <f>+VLOOKUP(B38,잔가등급!$D$35:$I$62,6,0)</f>
        <v>5.8000000000000003E-2</v>
      </c>
      <c r="L38" s="358"/>
      <c r="M38" s="157"/>
      <c r="N38" s="530">
        <v>3</v>
      </c>
      <c r="O38" s="359"/>
      <c r="P38" s="343"/>
      <c r="Q38" s="343"/>
      <c r="R38" s="646">
        <v>0.02</v>
      </c>
      <c r="S38" s="157"/>
      <c r="T38" s="365">
        <v>15</v>
      </c>
      <c r="U38" s="378"/>
      <c r="V38" s="381"/>
      <c r="W38" s="565">
        <f t="shared" si="0"/>
        <v>0</v>
      </c>
    </row>
    <row r="39" spans="2:37">
      <c r="B39" s="616" t="s">
        <v>9751</v>
      </c>
      <c r="C39" s="640">
        <v>1</v>
      </c>
      <c r="D39" s="640">
        <v>37</v>
      </c>
      <c r="E39" s="617" t="s">
        <v>11102</v>
      </c>
      <c r="F39" s="621">
        <v>0</v>
      </c>
      <c r="G39" s="622">
        <v>67900000</v>
      </c>
      <c r="H39" s="606">
        <f>+VLOOKUP(B39,잔가등급!$D$35:$I$62,3,0)</f>
        <v>4.7E-2</v>
      </c>
      <c r="I39" s="606">
        <f>+VLOOKUP(B39,잔가등급!$D$35:$I$62,4,0)</f>
        <v>0.05</v>
      </c>
      <c r="J39" s="606">
        <f>+VLOOKUP(B39,잔가등급!$D$35:$I$62,5,0)</f>
        <v>5.8000000000000003E-2</v>
      </c>
      <c r="K39" s="607">
        <f>+VLOOKUP(B39,잔가등급!$D$35:$I$62,6,0)</f>
        <v>5.8000000000000003E-2</v>
      </c>
      <c r="L39" s="358"/>
      <c r="M39" s="157"/>
      <c r="N39" s="530">
        <v>3</v>
      </c>
      <c r="O39" s="359"/>
      <c r="P39" s="343"/>
      <c r="Q39" s="343"/>
      <c r="R39" s="646">
        <v>0.02</v>
      </c>
      <c r="S39" s="157"/>
      <c r="T39" s="365">
        <v>15</v>
      </c>
      <c r="U39" s="378"/>
      <c r="V39" s="381"/>
      <c r="W39" s="565">
        <f t="shared" si="0"/>
        <v>0</v>
      </c>
    </row>
    <row r="40" spans="2:37">
      <c r="B40" s="616" t="s">
        <v>9751</v>
      </c>
      <c r="C40" s="640">
        <v>1</v>
      </c>
      <c r="D40" s="640">
        <v>38</v>
      </c>
      <c r="E40" s="617" t="s">
        <v>11103</v>
      </c>
      <c r="F40" s="621">
        <v>0</v>
      </c>
      <c r="G40" s="622">
        <v>81900000</v>
      </c>
      <c r="H40" s="606">
        <f>+VLOOKUP(B40,잔가등급!$D$35:$I$62,3,0)</f>
        <v>4.7E-2</v>
      </c>
      <c r="I40" s="606">
        <f>+VLOOKUP(B40,잔가등급!$D$35:$I$62,4,0)</f>
        <v>0.05</v>
      </c>
      <c r="J40" s="606">
        <f>+VLOOKUP(B40,잔가등급!$D$35:$I$62,5,0)</f>
        <v>5.8000000000000003E-2</v>
      </c>
      <c r="K40" s="607">
        <f>+VLOOKUP(B40,잔가등급!$D$35:$I$62,6,0)</f>
        <v>5.8000000000000003E-2</v>
      </c>
      <c r="L40" s="358"/>
      <c r="M40" s="157"/>
      <c r="N40" s="530">
        <v>3</v>
      </c>
      <c r="O40" s="359"/>
      <c r="P40" s="343"/>
      <c r="Q40" s="343"/>
      <c r="R40" s="646">
        <v>0.02</v>
      </c>
      <c r="S40" s="157"/>
      <c r="T40" s="365">
        <v>15</v>
      </c>
      <c r="U40" s="378"/>
      <c r="V40" s="381"/>
      <c r="W40" s="565">
        <f t="shared" si="0"/>
        <v>0</v>
      </c>
    </row>
    <row r="41" spans="2:37">
      <c r="B41" s="616" t="s">
        <v>9751</v>
      </c>
      <c r="C41" s="640">
        <v>1</v>
      </c>
      <c r="D41" s="640">
        <v>39</v>
      </c>
      <c r="E41" s="620" t="s">
        <v>11104</v>
      </c>
      <c r="F41" s="618">
        <v>0</v>
      </c>
      <c r="G41" s="619">
        <v>82500000</v>
      </c>
      <c r="H41" s="606">
        <f>+VLOOKUP(B41,잔가등급!$D$35:$I$62,3,0)</f>
        <v>4.7E-2</v>
      </c>
      <c r="I41" s="606">
        <f>+VLOOKUP(B41,잔가등급!$D$35:$I$62,4,0)</f>
        <v>0.05</v>
      </c>
      <c r="J41" s="606">
        <f>+VLOOKUP(B41,잔가등급!$D$35:$I$62,5,0)</f>
        <v>5.8000000000000003E-2</v>
      </c>
      <c r="K41" s="607">
        <f>+VLOOKUP(B41,잔가등급!$D$35:$I$62,6,0)</f>
        <v>5.8000000000000003E-2</v>
      </c>
      <c r="L41" s="358"/>
      <c r="M41" s="157"/>
      <c r="N41" s="530">
        <v>3</v>
      </c>
      <c r="O41" s="359"/>
      <c r="P41" s="343"/>
      <c r="Q41" s="343"/>
      <c r="R41" s="646">
        <v>0.02</v>
      </c>
      <c r="S41" s="157"/>
      <c r="T41" s="365">
        <v>15</v>
      </c>
      <c r="U41" s="378"/>
      <c r="V41" s="381"/>
      <c r="W41" s="565">
        <f t="shared" si="0"/>
        <v>0</v>
      </c>
    </row>
    <row r="42" spans="2:37">
      <c r="B42" s="616" t="s">
        <v>9751</v>
      </c>
      <c r="C42" s="640">
        <v>1</v>
      </c>
      <c r="D42" s="640">
        <v>40</v>
      </c>
      <c r="E42" s="617" t="s">
        <v>11105</v>
      </c>
      <c r="F42" s="621">
        <v>0</v>
      </c>
      <c r="G42" s="622">
        <v>76000000</v>
      </c>
      <c r="H42" s="606">
        <f>+VLOOKUP(B42,잔가등급!$D$35:$I$62,3,0)</f>
        <v>4.7E-2</v>
      </c>
      <c r="I42" s="606">
        <f>+VLOOKUP(B42,잔가등급!$D$35:$I$62,4,0)</f>
        <v>0.05</v>
      </c>
      <c r="J42" s="606">
        <f>+VLOOKUP(B42,잔가등급!$D$35:$I$62,5,0)</f>
        <v>5.8000000000000003E-2</v>
      </c>
      <c r="K42" s="607">
        <f>+VLOOKUP(B42,잔가등급!$D$35:$I$62,6,0)</f>
        <v>5.8000000000000003E-2</v>
      </c>
      <c r="L42" s="358"/>
      <c r="M42" s="157"/>
      <c r="N42" s="530">
        <v>3</v>
      </c>
      <c r="O42" s="359"/>
      <c r="P42" s="343"/>
      <c r="Q42" s="343"/>
      <c r="R42" s="646">
        <v>0.02</v>
      </c>
      <c r="S42" s="157"/>
      <c r="T42" s="365">
        <v>15</v>
      </c>
      <c r="U42" s="378"/>
      <c r="V42" s="381"/>
      <c r="W42" s="565">
        <f t="shared" si="0"/>
        <v>0</v>
      </c>
    </row>
    <row r="43" spans="2:37">
      <c r="B43" s="616" t="s">
        <v>9751</v>
      </c>
      <c r="C43" s="640">
        <v>1</v>
      </c>
      <c r="D43" s="640">
        <v>41</v>
      </c>
      <c r="E43" s="617" t="s">
        <v>11106</v>
      </c>
      <c r="F43" s="621">
        <v>0</v>
      </c>
      <c r="G43" s="622">
        <v>82000000</v>
      </c>
      <c r="H43" s="606">
        <f>+VLOOKUP(B43,잔가등급!$D$35:$I$62,3,0)</f>
        <v>4.7E-2</v>
      </c>
      <c r="I43" s="606">
        <f>+VLOOKUP(B43,잔가등급!$D$35:$I$62,4,0)</f>
        <v>0.05</v>
      </c>
      <c r="J43" s="606">
        <f>+VLOOKUP(B43,잔가등급!$D$35:$I$62,5,0)</f>
        <v>5.8000000000000003E-2</v>
      </c>
      <c r="K43" s="607">
        <f>+VLOOKUP(B43,잔가등급!$D$35:$I$62,6,0)</f>
        <v>5.8000000000000003E-2</v>
      </c>
      <c r="L43" s="358"/>
      <c r="M43" s="157"/>
      <c r="N43" s="530">
        <v>3</v>
      </c>
      <c r="O43" s="359"/>
      <c r="P43" s="343"/>
      <c r="Q43" s="343"/>
      <c r="R43" s="646">
        <v>0.02</v>
      </c>
      <c r="S43" s="157"/>
      <c r="T43" s="365">
        <v>15</v>
      </c>
      <c r="U43" s="378"/>
      <c r="V43" s="381"/>
      <c r="W43" s="565">
        <f t="shared" si="0"/>
        <v>0</v>
      </c>
    </row>
    <row r="44" spans="2:37">
      <c r="B44" s="616" t="s">
        <v>9751</v>
      </c>
      <c r="C44" s="640">
        <v>1</v>
      </c>
      <c r="D44" s="640">
        <v>42</v>
      </c>
      <c r="E44" s="617" t="s">
        <v>11107</v>
      </c>
      <c r="F44" s="621">
        <v>0</v>
      </c>
      <c r="G44" s="622">
        <v>76600000</v>
      </c>
      <c r="H44" s="606">
        <f>+VLOOKUP(B44,잔가등급!$D$35:$I$62,3,0)</f>
        <v>4.7E-2</v>
      </c>
      <c r="I44" s="606">
        <f>+VLOOKUP(B44,잔가등급!$D$35:$I$62,4,0)</f>
        <v>0.05</v>
      </c>
      <c r="J44" s="606">
        <f>+VLOOKUP(B44,잔가등급!$D$35:$I$62,5,0)</f>
        <v>5.8000000000000003E-2</v>
      </c>
      <c r="K44" s="607">
        <f>+VLOOKUP(B44,잔가등급!$D$35:$I$62,6,0)</f>
        <v>5.8000000000000003E-2</v>
      </c>
      <c r="L44" s="358"/>
      <c r="M44" s="157"/>
      <c r="N44" s="530">
        <v>3</v>
      </c>
      <c r="O44" s="359"/>
      <c r="P44" s="343"/>
      <c r="Q44" s="343"/>
      <c r="R44" s="646">
        <v>0.02</v>
      </c>
      <c r="S44" s="157"/>
      <c r="T44" s="365">
        <v>15</v>
      </c>
      <c r="U44" s="378"/>
      <c r="V44" s="381"/>
      <c r="W44" s="565">
        <f t="shared" si="0"/>
        <v>0</v>
      </c>
    </row>
    <row r="45" spans="2:37">
      <c r="B45" s="616" t="s">
        <v>9751</v>
      </c>
      <c r="C45" s="640">
        <v>1</v>
      </c>
      <c r="D45" s="640">
        <v>43</v>
      </c>
      <c r="E45" s="617" t="s">
        <v>11108</v>
      </c>
      <c r="F45" s="621">
        <v>0</v>
      </c>
      <c r="G45" s="622">
        <v>145200000</v>
      </c>
      <c r="H45" s="606">
        <f>+VLOOKUP(B45,잔가등급!$D$35:$I$62,3,0)</f>
        <v>4.7E-2</v>
      </c>
      <c r="I45" s="606">
        <f>+VLOOKUP(B45,잔가등급!$D$35:$I$62,4,0)</f>
        <v>0.05</v>
      </c>
      <c r="J45" s="606">
        <f>+VLOOKUP(B45,잔가등급!$D$35:$I$62,5,0)</f>
        <v>5.8000000000000003E-2</v>
      </c>
      <c r="K45" s="607">
        <f>+VLOOKUP(B45,잔가등급!$D$35:$I$62,6,0)</f>
        <v>5.8000000000000003E-2</v>
      </c>
      <c r="L45" s="358"/>
      <c r="M45" s="157"/>
      <c r="N45" s="530">
        <v>2</v>
      </c>
      <c r="O45" s="359"/>
      <c r="P45" s="343"/>
      <c r="Q45" s="343"/>
      <c r="R45" s="646">
        <v>0.02</v>
      </c>
      <c r="S45" s="157"/>
      <c r="T45" s="365">
        <v>18</v>
      </c>
      <c r="U45" s="378"/>
      <c r="V45" s="381"/>
      <c r="W45" s="565">
        <f t="shared" si="0"/>
        <v>0</v>
      </c>
    </row>
    <row r="46" spans="2:37">
      <c r="B46" s="616" t="s">
        <v>9751</v>
      </c>
      <c r="C46" s="640">
        <v>1</v>
      </c>
      <c r="D46" s="640">
        <v>44</v>
      </c>
      <c r="E46" s="617" t="s">
        <v>11109</v>
      </c>
      <c r="F46" s="621">
        <v>0</v>
      </c>
      <c r="G46" s="622">
        <v>92100000</v>
      </c>
      <c r="H46" s="606">
        <f>+VLOOKUP(B46,잔가등급!$D$35:$I$62,3,0)</f>
        <v>4.7E-2</v>
      </c>
      <c r="I46" s="606">
        <f>+VLOOKUP(B46,잔가등급!$D$35:$I$62,4,0)</f>
        <v>0.05</v>
      </c>
      <c r="J46" s="606">
        <f>+VLOOKUP(B46,잔가등급!$D$35:$I$62,5,0)</f>
        <v>5.8000000000000003E-2</v>
      </c>
      <c r="K46" s="607">
        <f>+VLOOKUP(B46,잔가등급!$D$35:$I$62,6,0)</f>
        <v>5.8000000000000003E-2</v>
      </c>
      <c r="L46" s="358"/>
      <c r="M46" s="157"/>
      <c r="N46" s="530">
        <v>2</v>
      </c>
      <c r="O46" s="359"/>
      <c r="P46" s="343"/>
      <c r="Q46" s="343"/>
      <c r="R46" s="646">
        <v>0.02</v>
      </c>
      <c r="S46" s="157"/>
      <c r="T46" s="365">
        <v>15</v>
      </c>
      <c r="U46" s="378"/>
      <c r="V46" s="381"/>
      <c r="W46" s="565">
        <f t="shared" si="0"/>
        <v>0</v>
      </c>
    </row>
    <row r="47" spans="2:37">
      <c r="B47" s="616" t="s">
        <v>9751</v>
      </c>
      <c r="C47" s="640">
        <v>1</v>
      </c>
      <c r="D47" s="640">
        <v>45</v>
      </c>
      <c r="E47" s="617" t="s">
        <v>11110</v>
      </c>
      <c r="F47" s="621">
        <v>0</v>
      </c>
      <c r="G47" s="622">
        <v>106200000</v>
      </c>
      <c r="H47" s="606">
        <f>+VLOOKUP(B47,잔가등급!$D$35:$I$62,3,0)</f>
        <v>4.7E-2</v>
      </c>
      <c r="I47" s="606">
        <f>+VLOOKUP(B47,잔가등급!$D$35:$I$62,4,0)</f>
        <v>0.05</v>
      </c>
      <c r="J47" s="606">
        <f>+VLOOKUP(B47,잔가등급!$D$35:$I$62,5,0)</f>
        <v>5.8000000000000003E-2</v>
      </c>
      <c r="K47" s="607">
        <f>+VLOOKUP(B47,잔가등급!$D$35:$I$62,6,0)</f>
        <v>5.8000000000000003E-2</v>
      </c>
      <c r="L47" s="358"/>
      <c r="M47" s="157"/>
      <c r="N47" s="530">
        <v>2</v>
      </c>
      <c r="O47" s="359"/>
      <c r="P47" s="343"/>
      <c r="Q47" s="343"/>
      <c r="R47" s="646">
        <v>0.02</v>
      </c>
      <c r="S47" s="157"/>
      <c r="T47" s="365">
        <v>15</v>
      </c>
      <c r="U47" s="378"/>
      <c r="V47" s="381"/>
      <c r="W47" s="565">
        <f t="shared" si="0"/>
        <v>0</v>
      </c>
    </row>
    <row r="48" spans="2:37">
      <c r="B48" s="616" t="s">
        <v>9751</v>
      </c>
      <c r="C48" s="640">
        <v>1</v>
      </c>
      <c r="D48" s="640">
        <v>46</v>
      </c>
      <c r="E48" s="617" t="s">
        <v>11111</v>
      </c>
      <c r="F48" s="621">
        <v>0</v>
      </c>
      <c r="G48" s="622">
        <v>109900000</v>
      </c>
      <c r="H48" s="606">
        <f>+VLOOKUP(B48,잔가등급!$D$35:$I$62,3,0)</f>
        <v>4.7E-2</v>
      </c>
      <c r="I48" s="606">
        <f>+VLOOKUP(B48,잔가등급!$D$35:$I$62,4,0)</f>
        <v>0.05</v>
      </c>
      <c r="J48" s="606">
        <f>+VLOOKUP(B48,잔가등급!$D$35:$I$62,5,0)</f>
        <v>5.8000000000000003E-2</v>
      </c>
      <c r="K48" s="607">
        <f>+VLOOKUP(B48,잔가등급!$D$35:$I$62,6,0)</f>
        <v>5.8000000000000003E-2</v>
      </c>
      <c r="L48" s="358"/>
      <c r="M48" s="157"/>
      <c r="N48" s="530">
        <v>2</v>
      </c>
      <c r="O48" s="359"/>
      <c r="P48" s="343"/>
      <c r="Q48" s="343"/>
      <c r="R48" s="646">
        <v>0.02</v>
      </c>
      <c r="S48" s="157"/>
      <c r="T48" s="365">
        <v>15</v>
      </c>
      <c r="U48" s="378"/>
      <c r="V48" s="381"/>
      <c r="W48" s="565">
        <f t="shared" si="0"/>
        <v>0</v>
      </c>
    </row>
    <row r="49" spans="2:53">
      <c r="B49" s="616" t="s">
        <v>9751</v>
      </c>
      <c r="C49" s="640">
        <v>1</v>
      </c>
      <c r="D49" s="640">
        <v>47</v>
      </c>
      <c r="E49" s="617" t="s">
        <v>11112</v>
      </c>
      <c r="F49" s="621">
        <v>0</v>
      </c>
      <c r="G49" s="622">
        <v>103800000</v>
      </c>
      <c r="H49" s="606">
        <f>+VLOOKUP(B49,잔가등급!$D$35:$I$62,3,0)</f>
        <v>4.7E-2</v>
      </c>
      <c r="I49" s="606">
        <f>+VLOOKUP(B49,잔가등급!$D$35:$I$62,4,0)</f>
        <v>0.05</v>
      </c>
      <c r="J49" s="606">
        <f>+VLOOKUP(B49,잔가등급!$D$35:$I$62,5,0)</f>
        <v>5.8000000000000003E-2</v>
      </c>
      <c r="K49" s="607">
        <f>+VLOOKUP(B49,잔가등급!$D$35:$I$62,6,0)</f>
        <v>5.8000000000000003E-2</v>
      </c>
      <c r="L49" s="358"/>
      <c r="M49" s="157"/>
      <c r="N49" s="530">
        <v>2</v>
      </c>
      <c r="O49" s="359"/>
      <c r="P49" s="343"/>
      <c r="Q49" s="343"/>
      <c r="R49" s="646">
        <v>0.02</v>
      </c>
      <c r="S49" s="157"/>
      <c r="T49" s="365">
        <v>15</v>
      </c>
      <c r="U49" s="378"/>
      <c r="V49" s="381"/>
      <c r="W49" s="565">
        <f t="shared" si="0"/>
        <v>0</v>
      </c>
    </row>
    <row r="50" spans="2:53">
      <c r="B50" s="616" t="s">
        <v>9751</v>
      </c>
      <c r="C50" s="640">
        <v>1</v>
      </c>
      <c r="D50" s="640">
        <v>48</v>
      </c>
      <c r="E50" s="617" t="s">
        <v>11113</v>
      </c>
      <c r="F50" s="621">
        <v>0</v>
      </c>
      <c r="G50" s="622">
        <v>128500000</v>
      </c>
      <c r="H50" s="606">
        <f>+VLOOKUP(B50,잔가등급!$D$35:$I$62,3,0)</f>
        <v>4.7E-2</v>
      </c>
      <c r="I50" s="606">
        <f>+VLOOKUP(B50,잔가등급!$D$35:$I$62,4,0)</f>
        <v>0.05</v>
      </c>
      <c r="J50" s="606">
        <f>+VLOOKUP(B50,잔가등급!$D$35:$I$62,5,0)</f>
        <v>5.8000000000000003E-2</v>
      </c>
      <c r="K50" s="607">
        <f>+VLOOKUP(B50,잔가등급!$D$35:$I$62,6,0)</f>
        <v>5.8000000000000003E-2</v>
      </c>
      <c r="L50" s="358"/>
      <c r="M50" s="157"/>
      <c r="N50" s="530">
        <v>2</v>
      </c>
      <c r="O50" s="359"/>
      <c r="P50" s="343"/>
      <c r="Q50" s="343"/>
      <c r="R50" s="646">
        <v>0.02</v>
      </c>
      <c r="S50" s="157"/>
      <c r="T50" s="365">
        <v>15</v>
      </c>
      <c r="U50" s="378"/>
      <c r="V50" s="381"/>
      <c r="W50" s="565">
        <f t="shared" si="0"/>
        <v>0</v>
      </c>
    </row>
    <row r="51" spans="2:53">
      <c r="B51" s="616" t="s">
        <v>9751</v>
      </c>
      <c r="C51" s="640">
        <v>1</v>
      </c>
      <c r="D51" s="640">
        <v>49</v>
      </c>
      <c r="E51" s="617" t="s">
        <v>11114</v>
      </c>
      <c r="F51" s="621">
        <v>0</v>
      </c>
      <c r="G51" s="622">
        <v>128000000</v>
      </c>
      <c r="H51" s="606">
        <f>+VLOOKUP(B51,잔가등급!$D$35:$I$62,3,0)</f>
        <v>4.7E-2</v>
      </c>
      <c r="I51" s="606">
        <f>+VLOOKUP(B51,잔가등급!$D$35:$I$62,4,0)</f>
        <v>0.05</v>
      </c>
      <c r="J51" s="606">
        <f>+VLOOKUP(B51,잔가등급!$D$35:$I$62,5,0)</f>
        <v>5.8000000000000003E-2</v>
      </c>
      <c r="K51" s="607">
        <f>+VLOOKUP(B51,잔가등급!$D$35:$I$62,6,0)</f>
        <v>5.8000000000000003E-2</v>
      </c>
      <c r="L51" s="358"/>
      <c r="M51" s="157"/>
      <c r="N51" s="530">
        <v>2</v>
      </c>
      <c r="O51" s="359"/>
      <c r="P51" s="343"/>
      <c r="Q51" s="343"/>
      <c r="R51" s="646">
        <v>0.02</v>
      </c>
      <c r="S51" s="157"/>
      <c r="T51" s="365">
        <v>15</v>
      </c>
      <c r="U51" s="378"/>
      <c r="V51" s="381"/>
      <c r="W51" s="565">
        <f t="shared" si="0"/>
        <v>0</v>
      </c>
    </row>
    <row r="52" spans="2:53">
      <c r="B52" s="616" t="s">
        <v>9751</v>
      </c>
      <c r="C52" s="640">
        <v>1</v>
      </c>
      <c r="D52" s="640">
        <v>50</v>
      </c>
      <c r="E52" s="617" t="s">
        <v>11115</v>
      </c>
      <c r="F52" s="621">
        <v>0</v>
      </c>
      <c r="G52" s="622">
        <v>109900000</v>
      </c>
      <c r="H52" s="606">
        <f>+VLOOKUP(B52,잔가등급!$D$35:$I$62,3,0)</f>
        <v>4.7E-2</v>
      </c>
      <c r="I52" s="606">
        <f>+VLOOKUP(B52,잔가등급!$D$35:$I$62,4,0)</f>
        <v>0.05</v>
      </c>
      <c r="J52" s="606">
        <f>+VLOOKUP(B52,잔가등급!$D$35:$I$62,5,0)</f>
        <v>5.8000000000000003E-2</v>
      </c>
      <c r="K52" s="607">
        <f>+VLOOKUP(B52,잔가등급!$D$35:$I$62,6,0)</f>
        <v>5.8000000000000003E-2</v>
      </c>
      <c r="L52" s="358"/>
      <c r="M52" s="157"/>
      <c r="N52" s="530">
        <v>2</v>
      </c>
      <c r="O52" s="359"/>
      <c r="P52" s="343"/>
      <c r="Q52" s="343"/>
      <c r="R52" s="646">
        <v>0.02</v>
      </c>
      <c r="S52" s="157"/>
      <c r="T52" s="365">
        <v>15</v>
      </c>
      <c r="U52" s="378"/>
      <c r="V52" s="381"/>
      <c r="W52" s="565">
        <f t="shared" si="0"/>
        <v>0</v>
      </c>
    </row>
    <row r="53" spans="2:53">
      <c r="B53" s="616" t="s">
        <v>9751</v>
      </c>
      <c r="C53" s="640">
        <v>1</v>
      </c>
      <c r="D53" s="640">
        <v>51</v>
      </c>
      <c r="E53" s="617" t="s">
        <v>11116</v>
      </c>
      <c r="F53" s="621">
        <v>0</v>
      </c>
      <c r="G53" s="622">
        <v>103500000</v>
      </c>
      <c r="H53" s="606">
        <f>+VLOOKUP(B53,잔가등급!$D$35:$I$62,3,0)</f>
        <v>4.7E-2</v>
      </c>
      <c r="I53" s="606">
        <f>+VLOOKUP(B53,잔가등급!$D$35:$I$62,4,0)</f>
        <v>0.05</v>
      </c>
      <c r="J53" s="606">
        <f>+VLOOKUP(B53,잔가등급!$D$35:$I$62,5,0)</f>
        <v>5.8000000000000003E-2</v>
      </c>
      <c r="K53" s="607">
        <f>+VLOOKUP(B53,잔가등급!$D$35:$I$62,6,0)</f>
        <v>5.8000000000000003E-2</v>
      </c>
      <c r="L53" s="358"/>
      <c r="M53" s="157"/>
      <c r="N53" s="530">
        <v>2</v>
      </c>
      <c r="O53" s="359"/>
      <c r="P53" s="343"/>
      <c r="Q53" s="343"/>
      <c r="R53" s="646">
        <v>0.02</v>
      </c>
      <c r="S53" s="157"/>
      <c r="T53" s="365">
        <v>15</v>
      </c>
      <c r="U53" s="378"/>
      <c r="V53" s="381"/>
      <c r="W53" s="565">
        <f t="shared" si="0"/>
        <v>0</v>
      </c>
    </row>
    <row r="54" spans="2:53">
      <c r="B54" s="616" t="s">
        <v>9751</v>
      </c>
      <c r="C54" s="640">
        <v>1</v>
      </c>
      <c r="D54" s="640">
        <v>52</v>
      </c>
      <c r="E54" s="617" t="s">
        <v>11117</v>
      </c>
      <c r="F54" s="621">
        <v>0</v>
      </c>
      <c r="G54" s="622">
        <v>216000000</v>
      </c>
      <c r="H54" s="606">
        <f>+VLOOKUP(B54,잔가등급!$D$35:$I$62,3,0)</f>
        <v>4.7E-2</v>
      </c>
      <c r="I54" s="606">
        <f>+VLOOKUP(B54,잔가등급!$D$35:$I$62,4,0)</f>
        <v>0.05</v>
      </c>
      <c r="J54" s="606">
        <f>+VLOOKUP(B54,잔가등급!$D$35:$I$62,5,0)</f>
        <v>5.8000000000000003E-2</v>
      </c>
      <c r="K54" s="607">
        <f>+VLOOKUP(B54,잔가등급!$D$35:$I$62,6,0)</f>
        <v>5.8000000000000003E-2</v>
      </c>
      <c r="L54" s="358"/>
      <c r="M54" s="157"/>
      <c r="N54" s="530">
        <v>6</v>
      </c>
      <c r="O54" s="359"/>
      <c r="P54" s="343"/>
      <c r="Q54" s="343"/>
      <c r="R54" s="646">
        <v>0.02</v>
      </c>
      <c r="S54" s="157"/>
      <c r="T54" s="365">
        <v>27</v>
      </c>
      <c r="U54" s="378"/>
      <c r="V54" s="381"/>
      <c r="W54" s="565">
        <f t="shared" si="0"/>
        <v>0</v>
      </c>
    </row>
    <row r="55" spans="2:53">
      <c r="B55" s="616" t="s">
        <v>9751</v>
      </c>
      <c r="C55" s="640">
        <v>1</v>
      </c>
      <c r="D55" s="640">
        <v>53</v>
      </c>
      <c r="E55" s="617" t="s">
        <v>11118</v>
      </c>
      <c r="F55" s="621">
        <v>0</v>
      </c>
      <c r="G55" s="622">
        <v>190000000</v>
      </c>
      <c r="H55" s="606">
        <f>+VLOOKUP(B55,잔가등급!$D$35:$I$62,3,0)</f>
        <v>4.7E-2</v>
      </c>
      <c r="I55" s="606">
        <f>+VLOOKUP(B55,잔가등급!$D$35:$I$62,4,0)</f>
        <v>0.05</v>
      </c>
      <c r="J55" s="606">
        <f>+VLOOKUP(B55,잔가등급!$D$35:$I$62,5,0)</f>
        <v>5.8000000000000003E-2</v>
      </c>
      <c r="K55" s="607">
        <f>+VLOOKUP(B55,잔가등급!$D$35:$I$62,6,0)</f>
        <v>5.8000000000000003E-2</v>
      </c>
      <c r="L55" s="358"/>
      <c r="M55" s="157"/>
      <c r="N55" s="530">
        <v>5</v>
      </c>
      <c r="O55" s="359"/>
      <c r="P55" s="343"/>
      <c r="Q55" s="343"/>
      <c r="R55" s="646">
        <v>0.02</v>
      </c>
      <c r="S55" s="157"/>
      <c r="T55" s="365">
        <v>18</v>
      </c>
      <c r="U55" s="378"/>
      <c r="V55" s="381"/>
      <c r="W55" s="565">
        <f t="shared" si="0"/>
        <v>0</v>
      </c>
    </row>
    <row r="56" spans="2:53">
      <c r="B56" s="616" t="s">
        <v>9751</v>
      </c>
      <c r="C56" s="640">
        <v>1</v>
      </c>
      <c r="D56" s="640">
        <v>54</v>
      </c>
      <c r="E56" s="617" t="s">
        <v>11119</v>
      </c>
      <c r="F56" s="621">
        <v>0</v>
      </c>
      <c r="G56" s="622">
        <v>154100000</v>
      </c>
      <c r="H56" s="606">
        <f>+VLOOKUP(B56,잔가등급!$D$35:$I$62,3,0)</f>
        <v>4.7E-2</v>
      </c>
      <c r="I56" s="606">
        <f>+VLOOKUP(B56,잔가등급!$D$35:$I$62,4,0)</f>
        <v>0.05</v>
      </c>
      <c r="J56" s="606">
        <f>+VLOOKUP(B56,잔가등급!$D$35:$I$62,5,0)</f>
        <v>5.8000000000000003E-2</v>
      </c>
      <c r="K56" s="607">
        <f>+VLOOKUP(B56,잔가등급!$D$35:$I$62,6,0)</f>
        <v>5.8000000000000003E-2</v>
      </c>
      <c r="L56" s="358"/>
      <c r="M56" s="157"/>
      <c r="N56" s="530">
        <v>5</v>
      </c>
      <c r="O56" s="359"/>
      <c r="P56" s="343"/>
      <c r="Q56" s="343"/>
      <c r="R56" s="646">
        <v>0.02</v>
      </c>
      <c r="S56" s="157"/>
      <c r="T56" s="365">
        <v>18</v>
      </c>
      <c r="U56" s="378"/>
      <c r="V56" s="381"/>
      <c r="W56" s="565">
        <f t="shared" si="0"/>
        <v>0</v>
      </c>
    </row>
    <row r="57" spans="2:53">
      <c r="B57" s="616" t="s">
        <v>9751</v>
      </c>
      <c r="C57" s="640">
        <v>1</v>
      </c>
      <c r="D57" s="640">
        <v>55</v>
      </c>
      <c r="E57" s="617" t="s">
        <v>11120</v>
      </c>
      <c r="F57" s="621">
        <v>0</v>
      </c>
      <c r="G57" s="622">
        <v>166000000</v>
      </c>
      <c r="H57" s="606">
        <f>+VLOOKUP(B57,잔가등급!$D$35:$I$62,3,0)</f>
        <v>4.7E-2</v>
      </c>
      <c r="I57" s="606">
        <f>+VLOOKUP(B57,잔가등급!$D$35:$I$62,4,0)</f>
        <v>0.05</v>
      </c>
      <c r="J57" s="606">
        <f>+VLOOKUP(B57,잔가등급!$D$35:$I$62,5,0)</f>
        <v>5.8000000000000003E-2</v>
      </c>
      <c r="K57" s="607">
        <f>+VLOOKUP(B57,잔가등급!$D$35:$I$62,6,0)</f>
        <v>5.8000000000000003E-2</v>
      </c>
      <c r="L57" s="358"/>
      <c r="M57" s="157"/>
      <c r="N57" s="530">
        <v>5</v>
      </c>
      <c r="O57" s="359"/>
      <c r="P57" s="343"/>
      <c r="Q57" s="343"/>
      <c r="R57" s="646">
        <v>0.02</v>
      </c>
      <c r="S57" s="157"/>
      <c r="T57" s="365">
        <v>18</v>
      </c>
      <c r="U57" s="378"/>
      <c r="V57" s="381"/>
      <c r="W57" s="565">
        <f t="shared" si="0"/>
        <v>0</v>
      </c>
    </row>
    <row r="58" spans="2:53">
      <c r="B58" s="616" t="s">
        <v>9751</v>
      </c>
      <c r="C58" s="640">
        <v>1</v>
      </c>
      <c r="D58" s="640">
        <v>56</v>
      </c>
      <c r="E58" s="617" t="s">
        <v>11121</v>
      </c>
      <c r="F58" s="621">
        <v>0</v>
      </c>
      <c r="G58" s="622">
        <v>163900000</v>
      </c>
      <c r="H58" s="606">
        <f>+VLOOKUP(B58,잔가등급!$D$35:$I$62,3,0)</f>
        <v>4.7E-2</v>
      </c>
      <c r="I58" s="606">
        <f>+VLOOKUP(B58,잔가등급!$D$35:$I$62,4,0)</f>
        <v>0.05</v>
      </c>
      <c r="J58" s="606">
        <f>+VLOOKUP(B58,잔가등급!$D$35:$I$62,5,0)</f>
        <v>5.8000000000000003E-2</v>
      </c>
      <c r="K58" s="607">
        <f>+VLOOKUP(B58,잔가등급!$D$35:$I$62,6,0)</f>
        <v>5.8000000000000003E-2</v>
      </c>
      <c r="L58" s="358"/>
      <c r="M58" s="157"/>
      <c r="N58" s="530">
        <v>5</v>
      </c>
      <c r="O58" s="359"/>
      <c r="P58" s="343"/>
      <c r="Q58" s="343"/>
      <c r="R58" s="646">
        <v>0.02</v>
      </c>
      <c r="S58" s="157"/>
      <c r="T58" s="365">
        <v>18</v>
      </c>
      <c r="U58" s="378"/>
      <c r="V58" s="381"/>
      <c r="W58" s="565">
        <f t="shared" si="0"/>
        <v>0</v>
      </c>
    </row>
    <row r="59" spans="2:53">
      <c r="B59" s="616" t="s">
        <v>9751</v>
      </c>
      <c r="C59" s="640">
        <v>1</v>
      </c>
      <c r="D59" s="640">
        <v>57</v>
      </c>
      <c r="E59" s="617" t="s">
        <v>11122</v>
      </c>
      <c r="F59" s="621">
        <v>0</v>
      </c>
      <c r="G59" s="622">
        <v>186800000</v>
      </c>
      <c r="H59" s="606">
        <f>+VLOOKUP(B59,잔가등급!$D$35:$I$62,3,0)</f>
        <v>4.7E-2</v>
      </c>
      <c r="I59" s="606">
        <f>+VLOOKUP(B59,잔가등급!$D$35:$I$62,4,0)</f>
        <v>0.05</v>
      </c>
      <c r="J59" s="606">
        <f>+VLOOKUP(B59,잔가등급!$D$35:$I$62,5,0)</f>
        <v>5.8000000000000003E-2</v>
      </c>
      <c r="K59" s="607">
        <f>+VLOOKUP(B59,잔가등급!$D$35:$I$62,6,0)</f>
        <v>5.8000000000000003E-2</v>
      </c>
      <c r="L59" s="358"/>
      <c r="M59" s="157"/>
      <c r="N59" s="530">
        <v>5</v>
      </c>
      <c r="O59" s="359"/>
      <c r="P59" s="343"/>
      <c r="Q59" s="343"/>
      <c r="R59" s="646">
        <v>0.02</v>
      </c>
      <c r="S59" s="157"/>
      <c r="T59" s="365">
        <v>18</v>
      </c>
      <c r="U59" s="378"/>
      <c r="V59" s="381"/>
      <c r="W59" s="565">
        <f t="shared" si="0"/>
        <v>0</v>
      </c>
    </row>
    <row r="60" spans="2:53">
      <c r="B60" s="616" t="s">
        <v>9751</v>
      </c>
      <c r="C60" s="640">
        <v>1</v>
      </c>
      <c r="D60" s="640">
        <v>58</v>
      </c>
      <c r="E60" s="617" t="s">
        <v>11123</v>
      </c>
      <c r="F60" s="621">
        <v>0</v>
      </c>
      <c r="G60" s="622">
        <v>184700000</v>
      </c>
      <c r="H60" s="606">
        <f>+VLOOKUP(B60,잔가등급!$D$35:$I$62,3,0)</f>
        <v>4.7E-2</v>
      </c>
      <c r="I60" s="606">
        <f>+VLOOKUP(B60,잔가등급!$D$35:$I$62,4,0)</f>
        <v>0.05</v>
      </c>
      <c r="J60" s="606">
        <f>+VLOOKUP(B60,잔가등급!$D$35:$I$62,5,0)</f>
        <v>5.8000000000000003E-2</v>
      </c>
      <c r="K60" s="607">
        <f>+VLOOKUP(B60,잔가등급!$D$35:$I$62,6,0)</f>
        <v>5.8000000000000003E-2</v>
      </c>
      <c r="L60" s="358"/>
      <c r="M60" s="157"/>
      <c r="N60" s="530">
        <v>5</v>
      </c>
      <c r="O60" s="359"/>
      <c r="P60" s="343"/>
      <c r="Q60" s="343"/>
      <c r="R60" s="646">
        <v>0.02</v>
      </c>
      <c r="S60" s="157"/>
      <c r="T60" s="365">
        <v>18</v>
      </c>
      <c r="U60" s="378"/>
      <c r="V60" s="381"/>
      <c r="W60" s="565">
        <f t="shared" si="0"/>
        <v>0</v>
      </c>
    </row>
    <row r="61" spans="2:53">
      <c r="B61" s="616" t="s">
        <v>9751</v>
      </c>
      <c r="C61" s="640">
        <v>1</v>
      </c>
      <c r="D61" s="640">
        <v>59</v>
      </c>
      <c r="E61" s="617" t="s">
        <v>11124</v>
      </c>
      <c r="F61" s="621">
        <v>2999</v>
      </c>
      <c r="G61" s="622">
        <v>129800000</v>
      </c>
      <c r="H61" s="606">
        <f>+VLOOKUP(B61,잔가등급!$D$35:$I$62,3,0)</f>
        <v>4.7E-2</v>
      </c>
      <c r="I61" s="606">
        <f>+VLOOKUP(B61,잔가등급!$D$35:$I$62,4,0)</f>
        <v>0.05</v>
      </c>
      <c r="J61" s="606">
        <f>+VLOOKUP(B61,잔가등급!$D$35:$I$62,5,0)</f>
        <v>5.8000000000000003E-2</v>
      </c>
      <c r="K61" s="607">
        <f>+VLOOKUP(B61,잔가등급!$D$35:$I$62,6,0)</f>
        <v>5.8000000000000003E-2</v>
      </c>
      <c r="L61" s="358"/>
      <c r="M61" s="157"/>
      <c r="N61" s="530">
        <v>6</v>
      </c>
      <c r="O61" s="359"/>
      <c r="P61" s="343"/>
      <c r="Q61" s="361"/>
      <c r="R61" s="646">
        <v>0.03</v>
      </c>
      <c r="S61" s="157"/>
      <c r="T61" s="365">
        <v>19</v>
      </c>
      <c r="U61" s="378"/>
      <c r="V61" s="381"/>
      <c r="W61" s="565">
        <f t="shared" si="0"/>
        <v>0</v>
      </c>
    </row>
    <row r="62" spans="2:53">
      <c r="B62" s="616" t="s">
        <v>9751</v>
      </c>
      <c r="C62" s="640">
        <v>1</v>
      </c>
      <c r="D62" s="640">
        <v>60</v>
      </c>
      <c r="E62" s="617" t="s">
        <v>11125</v>
      </c>
      <c r="F62" s="621">
        <v>2999</v>
      </c>
      <c r="G62" s="622">
        <v>126800000</v>
      </c>
      <c r="H62" s="606">
        <f>+VLOOKUP(B62,잔가등급!$D$35:$I$62,3,0)</f>
        <v>4.7E-2</v>
      </c>
      <c r="I62" s="606">
        <f>+VLOOKUP(B62,잔가등급!$D$35:$I$62,4,0)</f>
        <v>0.05</v>
      </c>
      <c r="J62" s="606">
        <f>+VLOOKUP(B62,잔가등급!$D$35:$I$62,5,0)</f>
        <v>5.8000000000000003E-2</v>
      </c>
      <c r="K62" s="607">
        <f>+VLOOKUP(B62,잔가등급!$D$35:$I$62,6,0)</f>
        <v>5.8000000000000003E-2</v>
      </c>
      <c r="L62" s="358"/>
      <c r="M62" s="157"/>
      <c r="N62" s="530">
        <v>6</v>
      </c>
      <c r="O62" s="359"/>
      <c r="P62" s="343"/>
      <c r="Q62" s="343"/>
      <c r="R62" s="646">
        <v>0.03</v>
      </c>
      <c r="S62" s="157"/>
      <c r="T62" s="365">
        <v>19</v>
      </c>
      <c r="U62" s="378"/>
      <c r="V62" s="381"/>
      <c r="W62" s="565">
        <f t="shared" si="0"/>
        <v>0</v>
      </c>
    </row>
    <row r="63" spans="2:53">
      <c r="B63" s="616" t="s">
        <v>9751</v>
      </c>
      <c r="C63" s="640">
        <v>1</v>
      </c>
      <c r="D63" s="640">
        <v>61</v>
      </c>
      <c r="E63" s="617" t="s">
        <v>11126</v>
      </c>
      <c r="F63" s="621">
        <v>1993</v>
      </c>
      <c r="G63" s="622">
        <v>86400000</v>
      </c>
      <c r="H63" s="606">
        <f>+VLOOKUP(B63,잔가등급!$D$35:$I$62,3,0)</f>
        <v>4.7E-2</v>
      </c>
      <c r="I63" s="606">
        <f>+VLOOKUP(B63,잔가등급!$D$35:$I$62,4,0)</f>
        <v>0.05</v>
      </c>
      <c r="J63" s="606">
        <f>+VLOOKUP(B63,잔가등급!$D$35:$I$62,5,0)</f>
        <v>5.8000000000000003E-2</v>
      </c>
      <c r="K63" s="607">
        <f>+VLOOKUP(B63,잔가등급!$D$35:$I$62,6,0)</f>
        <v>5.8000000000000003E-2</v>
      </c>
      <c r="L63" s="358"/>
      <c r="M63" s="157"/>
      <c r="N63" s="530">
        <v>1</v>
      </c>
      <c r="O63" s="359"/>
      <c r="P63" s="343"/>
      <c r="Q63" s="343"/>
      <c r="R63" s="646">
        <v>0.03</v>
      </c>
      <c r="S63" s="157"/>
      <c r="T63" s="365">
        <v>9</v>
      </c>
      <c r="U63" s="378"/>
      <c r="V63" s="381"/>
      <c r="W63" s="565">
        <f t="shared" si="0"/>
        <v>0</v>
      </c>
    </row>
    <row r="64" spans="2:53" s="429" customFormat="1">
      <c r="B64" s="616" t="s">
        <v>9751</v>
      </c>
      <c r="C64" s="640">
        <v>1</v>
      </c>
      <c r="D64" s="640">
        <v>62</v>
      </c>
      <c r="E64" s="617" t="s">
        <v>11127</v>
      </c>
      <c r="F64" s="621">
        <v>1993</v>
      </c>
      <c r="G64" s="622">
        <v>82300000</v>
      </c>
      <c r="H64" s="606">
        <f>+VLOOKUP(B64,잔가등급!$D$35:$I$62,3,0)</f>
        <v>4.7E-2</v>
      </c>
      <c r="I64" s="606">
        <f>+VLOOKUP(B64,잔가등급!$D$35:$I$62,4,0)</f>
        <v>0.05</v>
      </c>
      <c r="J64" s="606">
        <f>+VLOOKUP(B64,잔가등급!$D$35:$I$62,5,0)</f>
        <v>5.8000000000000003E-2</v>
      </c>
      <c r="K64" s="607">
        <f>+VLOOKUP(B64,잔가등급!$D$35:$I$62,6,0)</f>
        <v>5.8000000000000003E-2</v>
      </c>
      <c r="L64" s="358"/>
      <c r="M64" s="503"/>
      <c r="N64" s="571">
        <v>1</v>
      </c>
      <c r="O64" s="504"/>
      <c r="P64" s="505"/>
      <c r="Q64" s="505"/>
      <c r="R64" s="646">
        <v>0.03</v>
      </c>
      <c r="S64" s="503"/>
      <c r="T64" s="365">
        <v>9</v>
      </c>
      <c r="U64" s="506"/>
      <c r="V64" s="507"/>
      <c r="W64" s="565">
        <f t="shared" si="0"/>
        <v>0</v>
      </c>
      <c r="BA64" s="508"/>
    </row>
    <row r="65" spans="2:53">
      <c r="B65" s="616" t="s">
        <v>9751</v>
      </c>
      <c r="C65" s="640">
        <v>1</v>
      </c>
      <c r="D65" s="640">
        <v>63</v>
      </c>
      <c r="E65" s="617" t="s">
        <v>11128</v>
      </c>
      <c r="F65" s="621">
        <v>1991</v>
      </c>
      <c r="G65" s="622">
        <v>77100000</v>
      </c>
      <c r="H65" s="606">
        <f>+VLOOKUP(B65,잔가등급!$D$35:$I$62,3,0)</f>
        <v>4.7E-2</v>
      </c>
      <c r="I65" s="606">
        <f>+VLOOKUP(B65,잔가등급!$D$35:$I$62,4,0)</f>
        <v>0.05</v>
      </c>
      <c r="J65" s="606">
        <f>+VLOOKUP(B65,잔가등급!$D$35:$I$62,5,0)</f>
        <v>5.8000000000000003E-2</v>
      </c>
      <c r="K65" s="607">
        <f>+VLOOKUP(B65,잔가등급!$D$35:$I$62,6,0)</f>
        <v>5.8000000000000003E-2</v>
      </c>
      <c r="L65" s="358"/>
      <c r="M65" s="157"/>
      <c r="N65" s="530">
        <v>1</v>
      </c>
      <c r="O65" s="359"/>
      <c r="P65" s="343"/>
      <c r="Q65" s="343"/>
      <c r="R65" s="646">
        <v>0.03</v>
      </c>
      <c r="S65" s="157"/>
      <c r="T65" s="365">
        <v>9</v>
      </c>
      <c r="U65" s="378"/>
      <c r="V65" s="381"/>
      <c r="W65" s="565">
        <f t="shared" si="0"/>
        <v>0</v>
      </c>
    </row>
    <row r="66" spans="2:53">
      <c r="B66" s="616" t="s">
        <v>9751</v>
      </c>
      <c r="C66" s="640">
        <v>1</v>
      </c>
      <c r="D66" s="640">
        <v>64</v>
      </c>
      <c r="E66" s="617" t="s">
        <v>11129</v>
      </c>
      <c r="F66" s="621">
        <v>1991</v>
      </c>
      <c r="G66" s="622">
        <v>70500000</v>
      </c>
      <c r="H66" s="606">
        <f>+VLOOKUP(B66,잔가등급!$D$35:$I$62,3,0)</f>
        <v>4.7E-2</v>
      </c>
      <c r="I66" s="606">
        <f>+VLOOKUP(B66,잔가등급!$D$35:$I$62,4,0)</f>
        <v>0.05</v>
      </c>
      <c r="J66" s="606">
        <f>+VLOOKUP(B66,잔가등급!$D$35:$I$62,5,0)</f>
        <v>5.8000000000000003E-2</v>
      </c>
      <c r="K66" s="607">
        <f>+VLOOKUP(B66,잔가등급!$D$35:$I$62,6,0)</f>
        <v>5.8000000000000003E-2</v>
      </c>
      <c r="L66" s="358"/>
      <c r="M66" s="157"/>
      <c r="N66" s="530">
        <v>1</v>
      </c>
      <c r="O66" s="359"/>
      <c r="P66" s="343"/>
      <c r="Q66" s="343"/>
      <c r="R66" s="646">
        <v>0.03</v>
      </c>
      <c r="S66" s="157"/>
      <c r="T66" s="365">
        <v>9</v>
      </c>
      <c r="U66" s="378"/>
      <c r="V66" s="381"/>
      <c r="W66" s="565">
        <f t="shared" si="0"/>
        <v>0</v>
      </c>
    </row>
    <row r="67" spans="2:53">
      <c r="B67" s="616" t="s">
        <v>9751</v>
      </c>
      <c r="C67" s="640">
        <v>1</v>
      </c>
      <c r="D67" s="640">
        <v>65</v>
      </c>
      <c r="E67" s="617" t="s">
        <v>11130</v>
      </c>
      <c r="F67" s="621">
        <v>1991</v>
      </c>
      <c r="G67" s="622">
        <v>73900000</v>
      </c>
      <c r="H67" s="606">
        <f>+VLOOKUP(B67,잔가등급!$D$35:$I$62,3,0)</f>
        <v>4.7E-2</v>
      </c>
      <c r="I67" s="606">
        <f>+VLOOKUP(B67,잔가등급!$D$35:$I$62,4,0)</f>
        <v>0.05</v>
      </c>
      <c r="J67" s="606">
        <f>+VLOOKUP(B67,잔가등급!$D$35:$I$62,5,0)</f>
        <v>5.8000000000000003E-2</v>
      </c>
      <c r="K67" s="607">
        <f>+VLOOKUP(B67,잔가등급!$D$35:$I$62,6,0)</f>
        <v>5.8000000000000003E-2</v>
      </c>
      <c r="L67" s="358"/>
      <c r="M67" s="157"/>
      <c r="N67" s="530">
        <v>1</v>
      </c>
      <c r="O67" s="359"/>
      <c r="P67" s="343"/>
      <c r="Q67" s="343"/>
      <c r="R67" s="646">
        <v>0.03</v>
      </c>
      <c r="S67" s="157"/>
      <c r="T67" s="365">
        <v>9</v>
      </c>
      <c r="U67" s="378"/>
      <c r="V67" s="381"/>
      <c r="W67" s="565">
        <f t="shared" si="0"/>
        <v>0</v>
      </c>
    </row>
    <row r="68" spans="2:53">
      <c r="B68" s="616" t="s">
        <v>9751</v>
      </c>
      <c r="C68" s="640">
        <v>1</v>
      </c>
      <c r="D68" s="640">
        <v>66</v>
      </c>
      <c r="E68" s="617" t="s">
        <v>11131</v>
      </c>
      <c r="F68" s="621">
        <v>1993</v>
      </c>
      <c r="G68" s="622">
        <v>88700000</v>
      </c>
      <c r="H68" s="606">
        <f>+VLOOKUP(B68,잔가등급!$D$35:$I$62,3,0)</f>
        <v>4.7E-2</v>
      </c>
      <c r="I68" s="606">
        <f>+VLOOKUP(B68,잔가등급!$D$35:$I$62,4,0)</f>
        <v>0.05</v>
      </c>
      <c r="J68" s="606">
        <f>+VLOOKUP(B68,잔가등급!$D$35:$I$62,5,0)</f>
        <v>5.8000000000000003E-2</v>
      </c>
      <c r="K68" s="607">
        <f>+VLOOKUP(B68,잔가등급!$D$35:$I$62,6,0)</f>
        <v>5.8000000000000003E-2</v>
      </c>
      <c r="L68" s="358"/>
      <c r="M68" s="157"/>
      <c r="N68" s="530">
        <v>1</v>
      </c>
      <c r="O68" s="359"/>
      <c r="P68" s="343"/>
      <c r="Q68" s="343"/>
      <c r="R68" s="646">
        <v>0.03</v>
      </c>
      <c r="S68" s="157"/>
      <c r="T68" s="365">
        <v>15</v>
      </c>
      <c r="U68" s="378"/>
      <c r="V68" s="381"/>
      <c r="W68" s="565">
        <f t="shared" si="0"/>
        <v>0</v>
      </c>
    </row>
    <row r="69" spans="2:53">
      <c r="B69" s="616" t="s">
        <v>9751</v>
      </c>
      <c r="C69" s="640">
        <v>1</v>
      </c>
      <c r="D69" s="640">
        <v>67</v>
      </c>
      <c r="E69" s="617" t="s">
        <v>11132</v>
      </c>
      <c r="F69" s="621">
        <v>1991</v>
      </c>
      <c r="G69" s="622">
        <v>91300000</v>
      </c>
      <c r="H69" s="606">
        <f>+VLOOKUP(B69,잔가등급!$D$35:$I$62,3,0)</f>
        <v>4.7E-2</v>
      </c>
      <c r="I69" s="606">
        <f>+VLOOKUP(B69,잔가등급!$D$35:$I$62,4,0)</f>
        <v>0.05</v>
      </c>
      <c r="J69" s="606">
        <f>+VLOOKUP(B69,잔가등급!$D$35:$I$62,5,0)</f>
        <v>5.8000000000000003E-2</v>
      </c>
      <c r="K69" s="607">
        <f>+VLOOKUP(B69,잔가등급!$D$35:$I$62,6,0)</f>
        <v>5.8000000000000003E-2</v>
      </c>
      <c r="L69" s="358"/>
      <c r="M69" s="157"/>
      <c r="N69" s="530">
        <v>1</v>
      </c>
      <c r="O69" s="359"/>
      <c r="P69" s="343"/>
      <c r="Q69" s="343"/>
      <c r="R69" s="646">
        <v>0.03</v>
      </c>
      <c r="S69" s="157"/>
      <c r="T69" s="365">
        <v>9</v>
      </c>
      <c r="U69" s="378"/>
      <c r="V69" s="381"/>
      <c r="W69" s="565">
        <f t="shared" si="0"/>
        <v>0</v>
      </c>
    </row>
    <row r="70" spans="2:53" s="429" customFormat="1">
      <c r="B70" s="616" t="s">
        <v>9751</v>
      </c>
      <c r="C70" s="640">
        <v>1</v>
      </c>
      <c r="D70" s="640">
        <v>68</v>
      </c>
      <c r="E70" s="617" t="s">
        <v>11133</v>
      </c>
      <c r="F70" s="621">
        <v>1991</v>
      </c>
      <c r="G70" s="622">
        <v>95400000</v>
      </c>
      <c r="H70" s="606">
        <f>+VLOOKUP(B70,잔가등급!$D$35:$I$62,3,0)</f>
        <v>4.7E-2</v>
      </c>
      <c r="I70" s="606">
        <f>+VLOOKUP(B70,잔가등급!$D$35:$I$62,4,0)</f>
        <v>0.05</v>
      </c>
      <c r="J70" s="606">
        <f>+VLOOKUP(B70,잔가등급!$D$35:$I$62,5,0)</f>
        <v>5.8000000000000003E-2</v>
      </c>
      <c r="K70" s="607">
        <f>+VLOOKUP(B70,잔가등급!$D$35:$I$62,6,0)</f>
        <v>5.8000000000000003E-2</v>
      </c>
      <c r="L70" s="358"/>
      <c r="M70" s="503"/>
      <c r="N70" s="571">
        <v>4</v>
      </c>
      <c r="O70" s="504"/>
      <c r="P70" s="505"/>
      <c r="Q70" s="505"/>
      <c r="R70" s="646">
        <v>0.03</v>
      </c>
      <c r="S70" s="503"/>
      <c r="T70" s="365">
        <v>11</v>
      </c>
      <c r="U70" s="506"/>
      <c r="V70" s="507"/>
      <c r="W70" s="565">
        <f t="shared" si="0"/>
        <v>0</v>
      </c>
      <c r="BA70" s="508"/>
    </row>
    <row r="71" spans="2:53" s="429" customFormat="1">
      <c r="B71" s="616" t="s">
        <v>9751</v>
      </c>
      <c r="C71" s="640">
        <v>1</v>
      </c>
      <c r="D71" s="640">
        <v>69</v>
      </c>
      <c r="E71" s="617" t="s">
        <v>11134</v>
      </c>
      <c r="F71" s="621">
        <v>1991</v>
      </c>
      <c r="G71" s="622">
        <v>91700000</v>
      </c>
      <c r="H71" s="606">
        <f>+VLOOKUP(B71,잔가등급!$D$35:$I$62,3,0)</f>
        <v>4.7E-2</v>
      </c>
      <c r="I71" s="606">
        <f>+VLOOKUP(B71,잔가등급!$D$35:$I$62,4,0)</f>
        <v>0.05</v>
      </c>
      <c r="J71" s="606">
        <f>+VLOOKUP(B71,잔가등급!$D$35:$I$62,5,0)</f>
        <v>5.8000000000000003E-2</v>
      </c>
      <c r="K71" s="607">
        <f>+VLOOKUP(B71,잔가등급!$D$35:$I$62,6,0)</f>
        <v>5.8000000000000003E-2</v>
      </c>
      <c r="L71" s="358"/>
      <c r="M71" s="503"/>
      <c r="N71" s="571">
        <v>4</v>
      </c>
      <c r="O71" s="504"/>
      <c r="P71" s="505"/>
      <c r="Q71" s="505"/>
      <c r="R71" s="646">
        <v>0.03</v>
      </c>
      <c r="S71" s="503"/>
      <c r="T71" s="365">
        <v>11</v>
      </c>
      <c r="U71" s="506"/>
      <c r="V71" s="507"/>
      <c r="W71" s="565">
        <f t="shared" si="0"/>
        <v>0</v>
      </c>
      <c r="BA71" s="508"/>
    </row>
    <row r="72" spans="2:53">
      <c r="B72" s="616" t="s">
        <v>9751</v>
      </c>
      <c r="C72" s="640">
        <v>1</v>
      </c>
      <c r="D72" s="640">
        <v>70</v>
      </c>
      <c r="E72" s="617" t="s">
        <v>11135</v>
      </c>
      <c r="F72" s="621">
        <v>2999</v>
      </c>
      <c r="G72" s="622">
        <v>115700000</v>
      </c>
      <c r="H72" s="606">
        <f>+VLOOKUP(B72,잔가등급!$D$35:$I$62,3,0)</f>
        <v>4.7E-2</v>
      </c>
      <c r="I72" s="606">
        <f>+VLOOKUP(B72,잔가등급!$D$35:$I$62,4,0)</f>
        <v>0.05</v>
      </c>
      <c r="J72" s="606">
        <f>+VLOOKUP(B72,잔가등급!$D$35:$I$62,5,0)</f>
        <v>5.8000000000000003E-2</v>
      </c>
      <c r="K72" s="607">
        <f>+VLOOKUP(B72,잔가등급!$D$35:$I$62,6,0)</f>
        <v>5.8000000000000003E-2</v>
      </c>
      <c r="L72" s="358"/>
      <c r="M72" s="157"/>
      <c r="N72" s="530">
        <v>4</v>
      </c>
      <c r="O72" s="359"/>
      <c r="P72" s="343"/>
      <c r="Q72" s="343"/>
      <c r="R72" s="646">
        <v>0.03</v>
      </c>
      <c r="S72" s="157"/>
      <c r="T72" s="365">
        <v>15</v>
      </c>
      <c r="U72" s="378"/>
      <c r="V72" s="381"/>
      <c r="W72" s="565">
        <f t="shared" ref="W72:W136" si="5">+U72</f>
        <v>0</v>
      </c>
    </row>
    <row r="73" spans="2:53">
      <c r="B73" s="616" t="s">
        <v>9751</v>
      </c>
      <c r="C73" s="640">
        <v>1</v>
      </c>
      <c r="D73" s="640">
        <v>71</v>
      </c>
      <c r="E73" s="617" t="s">
        <v>11136</v>
      </c>
      <c r="F73" s="621">
        <v>2999</v>
      </c>
      <c r="G73" s="622">
        <v>114700000</v>
      </c>
      <c r="H73" s="606">
        <f>+VLOOKUP(B73,잔가등급!$D$35:$I$62,3,0)</f>
        <v>4.7E-2</v>
      </c>
      <c r="I73" s="606">
        <f>+VLOOKUP(B73,잔가등급!$D$35:$I$62,4,0)</f>
        <v>0.05</v>
      </c>
      <c r="J73" s="606">
        <f>+VLOOKUP(B73,잔가등급!$D$35:$I$62,5,0)</f>
        <v>5.8000000000000003E-2</v>
      </c>
      <c r="K73" s="607">
        <f>+VLOOKUP(B73,잔가등급!$D$35:$I$62,6,0)</f>
        <v>5.8000000000000003E-2</v>
      </c>
      <c r="L73" s="358"/>
      <c r="M73" s="157"/>
      <c r="N73" s="530">
        <v>4</v>
      </c>
      <c r="O73" s="359"/>
      <c r="P73" s="343"/>
      <c r="Q73" s="343"/>
      <c r="R73" s="646">
        <v>0.03</v>
      </c>
      <c r="S73" s="157"/>
      <c r="T73" s="365">
        <v>15</v>
      </c>
      <c r="U73" s="378"/>
      <c r="V73" s="381"/>
      <c r="W73" s="565">
        <f t="shared" si="5"/>
        <v>0</v>
      </c>
    </row>
    <row r="74" spans="2:53">
      <c r="B74" s="616" t="s">
        <v>9751</v>
      </c>
      <c r="C74" s="640">
        <v>1</v>
      </c>
      <c r="D74" s="640">
        <v>72</v>
      </c>
      <c r="E74" s="617" t="s">
        <v>11137</v>
      </c>
      <c r="F74" s="621">
        <v>2999</v>
      </c>
      <c r="G74" s="622">
        <v>109600000</v>
      </c>
      <c r="H74" s="606">
        <f>+VLOOKUP(B74,잔가등급!$D$35:$I$62,3,0)</f>
        <v>4.7E-2</v>
      </c>
      <c r="I74" s="606">
        <f>+VLOOKUP(B74,잔가등급!$D$35:$I$62,4,0)</f>
        <v>0.05</v>
      </c>
      <c r="J74" s="606">
        <f>+VLOOKUP(B74,잔가등급!$D$35:$I$62,5,0)</f>
        <v>5.8000000000000003E-2</v>
      </c>
      <c r="K74" s="607">
        <f>+VLOOKUP(B74,잔가등급!$D$35:$I$62,6,0)</f>
        <v>5.8000000000000003E-2</v>
      </c>
      <c r="L74" s="358"/>
      <c r="M74" s="157"/>
      <c r="N74" s="530">
        <v>4</v>
      </c>
      <c r="O74" s="359"/>
      <c r="P74" s="343"/>
      <c r="Q74" s="343"/>
      <c r="R74" s="646">
        <v>0.03</v>
      </c>
      <c r="S74" s="157"/>
      <c r="T74" s="365">
        <v>15</v>
      </c>
      <c r="U74" s="378"/>
      <c r="V74" s="381"/>
      <c r="W74" s="565">
        <f t="shared" si="5"/>
        <v>0</v>
      </c>
    </row>
    <row r="75" spans="2:53" s="429" customFormat="1">
      <c r="B75" s="608" t="s">
        <v>9751</v>
      </c>
      <c r="C75" s="657">
        <v>1</v>
      </c>
      <c r="D75" s="640">
        <v>73</v>
      </c>
      <c r="E75" s="609" t="s">
        <v>11138</v>
      </c>
      <c r="F75" s="610">
        <v>1999</v>
      </c>
      <c r="G75" s="611">
        <v>73900000</v>
      </c>
      <c r="H75" s="606">
        <f>+VLOOKUP(B75,잔가등급!$D$35:$I$62,3,0)</f>
        <v>4.7E-2</v>
      </c>
      <c r="I75" s="606">
        <f>+VLOOKUP(B75,잔가등급!$D$35:$I$62,4,0)</f>
        <v>0.05</v>
      </c>
      <c r="J75" s="606">
        <f>+VLOOKUP(B75,잔가등급!$D$35:$I$62,5,0)</f>
        <v>5.8000000000000003E-2</v>
      </c>
      <c r="K75" s="607">
        <f>+VLOOKUP(B75,잔가등급!$D$35:$I$62,6,0)</f>
        <v>5.8000000000000003E-2</v>
      </c>
      <c r="L75" s="661"/>
      <c r="M75" s="662"/>
      <c r="N75" s="663">
        <v>1</v>
      </c>
      <c r="O75" s="664"/>
      <c r="P75" s="665"/>
      <c r="Q75" s="665"/>
      <c r="R75" s="646">
        <v>0.04</v>
      </c>
      <c r="S75" s="503"/>
      <c r="T75" s="365">
        <v>9</v>
      </c>
      <c r="U75" s="506"/>
      <c r="V75" s="507"/>
      <c r="W75" s="565">
        <f t="shared" si="5"/>
        <v>0</v>
      </c>
      <c r="BA75" s="508"/>
    </row>
    <row r="76" spans="2:53">
      <c r="B76" s="608" t="s">
        <v>9751</v>
      </c>
      <c r="C76" s="657">
        <v>1</v>
      </c>
      <c r="D76" s="640">
        <v>74</v>
      </c>
      <c r="E76" s="609" t="s">
        <v>11139</v>
      </c>
      <c r="F76" s="610">
        <v>1993</v>
      </c>
      <c r="G76" s="611">
        <v>82900000</v>
      </c>
      <c r="H76" s="606">
        <f>+VLOOKUP(B76,잔가등급!$D$35:$I$62,3,0)</f>
        <v>4.7E-2</v>
      </c>
      <c r="I76" s="606">
        <f>+VLOOKUP(B76,잔가등급!$D$35:$I$62,4,0)</f>
        <v>0.05</v>
      </c>
      <c r="J76" s="606">
        <f>+VLOOKUP(B76,잔가등급!$D$35:$I$62,5,0)</f>
        <v>5.8000000000000003E-2</v>
      </c>
      <c r="K76" s="607">
        <f>+VLOOKUP(B76,잔가등급!$D$35:$I$62,6,0)</f>
        <v>5.8000000000000003E-2</v>
      </c>
      <c r="L76" s="661"/>
      <c r="M76" s="666"/>
      <c r="N76" s="663">
        <v>1</v>
      </c>
      <c r="O76" s="667"/>
      <c r="P76" s="668"/>
      <c r="Q76" s="668"/>
      <c r="R76" s="646">
        <v>0.04</v>
      </c>
      <c r="S76" s="157"/>
      <c r="T76" s="365">
        <v>9</v>
      </c>
      <c r="U76" s="378"/>
      <c r="V76" s="381"/>
      <c r="W76" s="565">
        <f t="shared" si="5"/>
        <v>0</v>
      </c>
    </row>
    <row r="77" spans="2:53">
      <c r="B77" s="616" t="s">
        <v>9751</v>
      </c>
      <c r="C77" s="640">
        <v>1</v>
      </c>
      <c r="D77" s="640">
        <v>75</v>
      </c>
      <c r="E77" s="617" t="s">
        <v>11140</v>
      </c>
      <c r="F77" s="621">
        <v>1999</v>
      </c>
      <c r="G77" s="622">
        <v>93900000</v>
      </c>
      <c r="H77" s="606">
        <f>+VLOOKUP(B77,잔가등급!$D$35:$I$62,3,0)</f>
        <v>4.7E-2</v>
      </c>
      <c r="I77" s="606">
        <f>+VLOOKUP(B77,잔가등급!$D$35:$I$62,4,0)</f>
        <v>0.05</v>
      </c>
      <c r="J77" s="606">
        <f>+VLOOKUP(B77,잔가등급!$D$35:$I$62,5,0)</f>
        <v>5.8000000000000003E-2</v>
      </c>
      <c r="K77" s="607">
        <f>+VLOOKUP(B77,잔가등급!$D$35:$I$62,6,0)</f>
        <v>5.8000000000000003E-2</v>
      </c>
      <c r="L77" s="358"/>
      <c r="M77" s="157"/>
      <c r="N77" s="530">
        <v>1</v>
      </c>
      <c r="O77" s="359"/>
      <c r="P77" s="343"/>
      <c r="Q77" s="343"/>
      <c r="R77" s="646">
        <v>0.03</v>
      </c>
      <c r="S77" s="157"/>
      <c r="T77" s="365">
        <v>9</v>
      </c>
      <c r="U77" s="378"/>
      <c r="V77" s="381"/>
      <c r="W77" s="565">
        <f t="shared" si="5"/>
        <v>0</v>
      </c>
    </row>
    <row r="78" spans="2:53">
      <c r="B78" s="616" t="s">
        <v>9751</v>
      </c>
      <c r="C78" s="640">
        <v>1</v>
      </c>
      <c r="D78" s="640">
        <v>76</v>
      </c>
      <c r="E78" s="617" t="s">
        <v>11141</v>
      </c>
      <c r="F78" s="621">
        <v>1999</v>
      </c>
      <c r="G78" s="622">
        <v>105520000</v>
      </c>
      <c r="H78" s="606">
        <f>+VLOOKUP(B78,잔가등급!$D$35:$I$62,3,0)</f>
        <v>4.7E-2</v>
      </c>
      <c r="I78" s="606">
        <f>+VLOOKUP(B78,잔가등급!$D$35:$I$62,4,0)</f>
        <v>0.05</v>
      </c>
      <c r="J78" s="606">
        <f>+VLOOKUP(B78,잔가등급!$D$35:$I$62,5,0)</f>
        <v>5.8000000000000003E-2</v>
      </c>
      <c r="K78" s="607">
        <f>+VLOOKUP(B78,잔가등급!$D$35:$I$62,6,0)</f>
        <v>5.8000000000000003E-2</v>
      </c>
      <c r="L78" s="358"/>
      <c r="M78" s="157"/>
      <c r="N78" s="530">
        <v>1</v>
      </c>
      <c r="O78" s="359"/>
      <c r="P78" s="343"/>
      <c r="Q78" s="343"/>
      <c r="R78" s="646">
        <v>0.03</v>
      </c>
      <c r="S78" s="157"/>
      <c r="T78" s="365">
        <v>9</v>
      </c>
      <c r="U78" s="378"/>
      <c r="V78" s="381"/>
      <c r="W78" s="565">
        <f t="shared" si="5"/>
        <v>0</v>
      </c>
    </row>
    <row r="79" spans="2:53">
      <c r="B79" s="608" t="s">
        <v>9751</v>
      </c>
      <c r="C79" s="657">
        <v>1</v>
      </c>
      <c r="D79" s="640">
        <v>77</v>
      </c>
      <c r="E79" s="609" t="s">
        <v>11142</v>
      </c>
      <c r="F79" s="610">
        <v>1999</v>
      </c>
      <c r="G79" s="611">
        <v>89900000</v>
      </c>
      <c r="H79" s="606">
        <f>+VLOOKUP(B79,잔가등급!$D$35:$I$62,3,0)</f>
        <v>4.7E-2</v>
      </c>
      <c r="I79" s="606">
        <f>+VLOOKUP(B79,잔가등급!$D$35:$I$62,4,0)</f>
        <v>0.05</v>
      </c>
      <c r="J79" s="606">
        <f>+VLOOKUP(B79,잔가등급!$D$35:$I$62,5,0)</f>
        <v>5.8000000000000003E-2</v>
      </c>
      <c r="K79" s="607">
        <f>+VLOOKUP(B79,잔가등급!$D$35:$I$62,6,0)</f>
        <v>5.8000000000000003E-2</v>
      </c>
      <c r="L79" s="661"/>
      <c r="M79" s="666"/>
      <c r="N79" s="663">
        <v>1</v>
      </c>
      <c r="O79" s="667"/>
      <c r="P79" s="668"/>
      <c r="Q79" s="668"/>
      <c r="R79" s="646">
        <v>0.04</v>
      </c>
      <c r="S79" s="157"/>
      <c r="T79" s="365">
        <v>9</v>
      </c>
      <c r="U79" s="378"/>
      <c r="V79" s="381"/>
      <c r="W79" s="565">
        <f t="shared" si="5"/>
        <v>0</v>
      </c>
    </row>
    <row r="80" spans="2:53">
      <c r="B80" s="608" t="s">
        <v>9751</v>
      </c>
      <c r="C80" s="657">
        <v>1</v>
      </c>
      <c r="D80" s="640">
        <v>78</v>
      </c>
      <c r="E80" s="609" t="s">
        <v>11143</v>
      </c>
      <c r="F80" s="610">
        <v>2999</v>
      </c>
      <c r="G80" s="611">
        <v>123000000</v>
      </c>
      <c r="H80" s="606">
        <f>+VLOOKUP(B80,잔가등급!$D$35:$I$62,3,0)</f>
        <v>4.7E-2</v>
      </c>
      <c r="I80" s="606">
        <f>+VLOOKUP(B80,잔가등급!$D$35:$I$62,4,0)</f>
        <v>0.05</v>
      </c>
      <c r="J80" s="606">
        <f>+VLOOKUP(B80,잔가등급!$D$35:$I$62,5,0)</f>
        <v>5.8000000000000003E-2</v>
      </c>
      <c r="K80" s="607">
        <f>+VLOOKUP(B80,잔가등급!$D$35:$I$62,6,0)</f>
        <v>5.8000000000000003E-2</v>
      </c>
      <c r="L80" s="661"/>
      <c r="M80" s="666"/>
      <c r="N80" s="663">
        <v>4</v>
      </c>
      <c r="O80" s="667"/>
      <c r="P80" s="668"/>
      <c r="Q80" s="668"/>
      <c r="R80" s="646">
        <v>0.04</v>
      </c>
      <c r="S80" s="157"/>
      <c r="T80" s="365">
        <v>15</v>
      </c>
      <c r="U80" s="378"/>
      <c r="V80" s="381"/>
      <c r="W80" s="565">
        <f t="shared" si="5"/>
        <v>0</v>
      </c>
    </row>
    <row r="81" spans="2:23">
      <c r="B81" s="616" t="s">
        <v>9751</v>
      </c>
      <c r="C81" s="640">
        <v>1</v>
      </c>
      <c r="D81" s="640">
        <v>79</v>
      </c>
      <c r="E81" s="617" t="s">
        <v>11144</v>
      </c>
      <c r="F81" s="621">
        <v>1991</v>
      </c>
      <c r="G81" s="622">
        <v>83200000</v>
      </c>
      <c r="H81" s="606">
        <f>+VLOOKUP(B81,잔가등급!$D$35:$I$62,3,0)</f>
        <v>4.7E-2</v>
      </c>
      <c r="I81" s="606">
        <f>+VLOOKUP(B81,잔가등급!$D$35:$I$62,4,0)</f>
        <v>0.05</v>
      </c>
      <c r="J81" s="606">
        <f>+VLOOKUP(B81,잔가등급!$D$35:$I$62,5,0)</f>
        <v>5.8000000000000003E-2</v>
      </c>
      <c r="K81" s="607">
        <f>+VLOOKUP(B81,잔가등급!$D$35:$I$62,6,0)</f>
        <v>5.8000000000000003E-2</v>
      </c>
      <c r="L81" s="358"/>
      <c r="M81" s="157"/>
      <c r="N81" s="530">
        <v>6</v>
      </c>
      <c r="O81" s="359"/>
      <c r="P81" s="343"/>
      <c r="Q81" s="343"/>
      <c r="R81" s="646">
        <v>0.02</v>
      </c>
      <c r="S81" s="157"/>
      <c r="T81" s="365">
        <v>19</v>
      </c>
      <c r="U81" s="378"/>
      <c r="V81" s="381"/>
      <c r="W81" s="565">
        <f t="shared" si="5"/>
        <v>0</v>
      </c>
    </row>
    <row r="82" spans="2:23">
      <c r="B82" s="616" t="s">
        <v>9751</v>
      </c>
      <c r="C82" s="640">
        <v>1</v>
      </c>
      <c r="D82" s="640">
        <v>80</v>
      </c>
      <c r="E82" s="617" t="s">
        <v>11145</v>
      </c>
      <c r="F82" s="621">
        <v>1991</v>
      </c>
      <c r="G82" s="622">
        <v>65400000</v>
      </c>
      <c r="H82" s="606">
        <f>+VLOOKUP(B82,잔가등급!$D$35:$I$62,3,0)</f>
        <v>4.7E-2</v>
      </c>
      <c r="I82" s="606">
        <f>+VLOOKUP(B82,잔가등급!$D$35:$I$62,4,0)</f>
        <v>0.05</v>
      </c>
      <c r="J82" s="606">
        <f>+VLOOKUP(B82,잔가등급!$D$35:$I$62,5,0)</f>
        <v>5.8000000000000003E-2</v>
      </c>
      <c r="K82" s="607">
        <f>+VLOOKUP(B82,잔가등급!$D$35:$I$62,6,0)</f>
        <v>5.8000000000000003E-2</v>
      </c>
      <c r="L82" s="358"/>
      <c r="M82" s="157"/>
      <c r="N82" s="530">
        <v>4</v>
      </c>
      <c r="O82" s="359"/>
      <c r="P82" s="343"/>
      <c r="Q82" s="343"/>
      <c r="R82" s="646">
        <v>0.02</v>
      </c>
      <c r="S82" s="157"/>
      <c r="T82" s="365">
        <v>11</v>
      </c>
      <c r="U82" s="378"/>
      <c r="V82" s="381"/>
      <c r="W82" s="565">
        <f t="shared" si="5"/>
        <v>0</v>
      </c>
    </row>
    <row r="83" spans="2:23">
      <c r="B83" s="616" t="s">
        <v>9751</v>
      </c>
      <c r="C83" s="640">
        <v>1</v>
      </c>
      <c r="D83" s="640">
        <v>81</v>
      </c>
      <c r="E83" s="617" t="s">
        <v>11146</v>
      </c>
      <c r="F83" s="621">
        <v>1991</v>
      </c>
      <c r="G83" s="622">
        <v>67900000</v>
      </c>
      <c r="H83" s="606">
        <f>+VLOOKUP(B83,잔가등급!$D$35:$I$62,3,0)</f>
        <v>4.7E-2</v>
      </c>
      <c r="I83" s="606">
        <f>+VLOOKUP(B83,잔가등급!$D$35:$I$62,4,0)</f>
        <v>0.05</v>
      </c>
      <c r="J83" s="606">
        <f>+VLOOKUP(B83,잔가등급!$D$35:$I$62,5,0)</f>
        <v>5.8000000000000003E-2</v>
      </c>
      <c r="K83" s="607">
        <f>+VLOOKUP(B83,잔가등급!$D$35:$I$62,6,0)</f>
        <v>5.8000000000000003E-2</v>
      </c>
      <c r="L83" s="358"/>
      <c r="M83" s="157"/>
      <c r="N83" s="530">
        <v>4</v>
      </c>
      <c r="O83" s="359"/>
      <c r="P83" s="343"/>
      <c r="Q83" s="343"/>
      <c r="R83" s="646">
        <v>0.02</v>
      </c>
      <c r="S83" s="157"/>
      <c r="T83" s="365">
        <v>11</v>
      </c>
      <c r="U83" s="378"/>
      <c r="V83" s="381"/>
      <c r="W83" s="565">
        <f t="shared" si="5"/>
        <v>0</v>
      </c>
    </row>
    <row r="84" spans="2:23">
      <c r="B84" s="616" t="s">
        <v>9751</v>
      </c>
      <c r="C84" s="640">
        <v>1</v>
      </c>
      <c r="D84" s="640">
        <v>82</v>
      </c>
      <c r="E84" s="617" t="s">
        <v>11147</v>
      </c>
      <c r="F84" s="621">
        <v>1950</v>
      </c>
      <c r="G84" s="622">
        <v>60100000</v>
      </c>
      <c r="H84" s="606">
        <f>+VLOOKUP(B84,잔가등급!$D$35:$I$62,3,0)</f>
        <v>4.7E-2</v>
      </c>
      <c r="I84" s="606">
        <f>+VLOOKUP(B84,잔가등급!$D$35:$I$62,4,0)</f>
        <v>0.05</v>
      </c>
      <c r="J84" s="606">
        <f>+VLOOKUP(B84,잔가등급!$D$35:$I$62,5,0)</f>
        <v>5.8000000000000003E-2</v>
      </c>
      <c r="K84" s="607">
        <f>+VLOOKUP(B84,잔가등급!$D$35:$I$62,6,0)</f>
        <v>5.8000000000000003E-2</v>
      </c>
      <c r="L84" s="358"/>
      <c r="M84" s="157"/>
      <c r="N84" s="530">
        <v>2</v>
      </c>
      <c r="O84" s="359"/>
      <c r="P84" s="343"/>
      <c r="Q84" s="343"/>
      <c r="R84" s="646">
        <v>0.02</v>
      </c>
      <c r="S84" s="157"/>
      <c r="T84" s="365">
        <v>11</v>
      </c>
      <c r="U84" s="378"/>
      <c r="V84" s="381"/>
      <c r="W84" s="565">
        <f t="shared" si="5"/>
        <v>0</v>
      </c>
    </row>
    <row r="85" spans="2:23">
      <c r="B85" s="616" t="s">
        <v>9751</v>
      </c>
      <c r="C85" s="640">
        <v>1</v>
      </c>
      <c r="D85" s="640">
        <v>83</v>
      </c>
      <c r="E85" s="617" t="s">
        <v>11148</v>
      </c>
      <c r="F85" s="621">
        <v>1991</v>
      </c>
      <c r="G85" s="622">
        <v>67600000</v>
      </c>
      <c r="H85" s="606">
        <f>+VLOOKUP(B85,잔가등급!$D$35:$I$62,3,0)</f>
        <v>4.7E-2</v>
      </c>
      <c r="I85" s="606">
        <f>+VLOOKUP(B85,잔가등급!$D$35:$I$62,4,0)</f>
        <v>0.05</v>
      </c>
      <c r="J85" s="606">
        <f>+VLOOKUP(B85,잔가등급!$D$35:$I$62,5,0)</f>
        <v>5.8000000000000003E-2</v>
      </c>
      <c r="K85" s="607">
        <f>+VLOOKUP(B85,잔가등급!$D$35:$I$62,6,0)</f>
        <v>5.8000000000000003E-2</v>
      </c>
      <c r="L85" s="358"/>
      <c r="M85" s="157"/>
      <c r="N85" s="530">
        <v>2</v>
      </c>
      <c r="O85" s="359"/>
      <c r="P85" s="343"/>
      <c r="Q85" s="343"/>
      <c r="R85" s="646">
        <v>0.02</v>
      </c>
      <c r="S85" s="157"/>
      <c r="T85" s="365">
        <v>11</v>
      </c>
      <c r="U85" s="378"/>
      <c r="V85" s="381"/>
      <c r="W85" s="565">
        <f t="shared" si="5"/>
        <v>0</v>
      </c>
    </row>
    <row r="86" spans="2:23">
      <c r="B86" s="616" t="s">
        <v>9751</v>
      </c>
      <c r="C86" s="640">
        <v>1</v>
      </c>
      <c r="D86" s="640">
        <v>84</v>
      </c>
      <c r="E86" s="617" t="s">
        <v>11149</v>
      </c>
      <c r="F86" s="621">
        <v>1991</v>
      </c>
      <c r="G86" s="622">
        <v>68900000</v>
      </c>
      <c r="H86" s="606">
        <f>+VLOOKUP(B86,잔가등급!$D$35:$I$62,3,0)</f>
        <v>4.7E-2</v>
      </c>
      <c r="I86" s="606">
        <f>+VLOOKUP(B86,잔가등급!$D$35:$I$62,4,0)</f>
        <v>0.05</v>
      </c>
      <c r="J86" s="606">
        <f>+VLOOKUP(B86,잔가등급!$D$35:$I$62,5,0)</f>
        <v>5.8000000000000003E-2</v>
      </c>
      <c r="K86" s="607">
        <f>+VLOOKUP(B86,잔가등급!$D$35:$I$62,6,0)</f>
        <v>5.8000000000000003E-2</v>
      </c>
      <c r="L86" s="358"/>
      <c r="M86" s="157"/>
      <c r="N86" s="530">
        <v>2</v>
      </c>
      <c r="O86" s="359"/>
      <c r="P86" s="343"/>
      <c r="Q86" s="343"/>
      <c r="R86" s="646">
        <v>0.02</v>
      </c>
      <c r="S86" s="157"/>
      <c r="T86" s="365">
        <v>11</v>
      </c>
      <c r="U86" s="378"/>
      <c r="V86" s="381"/>
      <c r="W86" s="565">
        <f t="shared" si="5"/>
        <v>0</v>
      </c>
    </row>
    <row r="87" spans="2:23">
      <c r="B87" s="616" t="s">
        <v>9751</v>
      </c>
      <c r="C87" s="640">
        <v>1</v>
      </c>
      <c r="D87" s="640">
        <v>85</v>
      </c>
      <c r="E87" s="617" t="s">
        <v>11150</v>
      </c>
      <c r="F87" s="621">
        <v>1991</v>
      </c>
      <c r="G87" s="622">
        <v>75000000</v>
      </c>
      <c r="H87" s="606">
        <f>+VLOOKUP(B87,잔가등급!$D$35:$I$62,3,0)</f>
        <v>4.7E-2</v>
      </c>
      <c r="I87" s="606">
        <f>+VLOOKUP(B87,잔가등급!$D$35:$I$62,4,0)</f>
        <v>0.05</v>
      </c>
      <c r="J87" s="606">
        <f>+VLOOKUP(B87,잔가등급!$D$35:$I$62,5,0)</f>
        <v>5.8000000000000003E-2</v>
      </c>
      <c r="K87" s="607">
        <f>+VLOOKUP(B87,잔가등급!$D$35:$I$62,6,0)</f>
        <v>5.8000000000000003E-2</v>
      </c>
      <c r="L87" s="358"/>
      <c r="M87" s="157"/>
      <c r="N87" s="530">
        <v>6</v>
      </c>
      <c r="O87" s="359"/>
      <c r="P87" s="343"/>
      <c r="Q87" s="343"/>
      <c r="R87" s="646">
        <v>0.02</v>
      </c>
      <c r="S87" s="157"/>
      <c r="T87" s="365">
        <v>19</v>
      </c>
      <c r="U87" s="378"/>
      <c r="V87" s="381"/>
      <c r="W87" s="565">
        <f t="shared" si="5"/>
        <v>0</v>
      </c>
    </row>
    <row r="88" spans="2:23">
      <c r="B88" s="616" t="s">
        <v>9751</v>
      </c>
      <c r="C88" s="640">
        <v>1</v>
      </c>
      <c r="D88" s="640">
        <v>86</v>
      </c>
      <c r="E88" s="617" t="s">
        <v>11151</v>
      </c>
      <c r="F88" s="621">
        <v>1991</v>
      </c>
      <c r="G88" s="622">
        <v>77100000</v>
      </c>
      <c r="H88" s="606">
        <f>+VLOOKUP(B88,잔가등급!$D$35:$I$62,3,0)</f>
        <v>4.7E-2</v>
      </c>
      <c r="I88" s="606">
        <f>+VLOOKUP(B88,잔가등급!$D$35:$I$62,4,0)</f>
        <v>0.05</v>
      </c>
      <c r="J88" s="606">
        <f>+VLOOKUP(B88,잔가등급!$D$35:$I$62,5,0)</f>
        <v>5.8000000000000003E-2</v>
      </c>
      <c r="K88" s="607">
        <f>+VLOOKUP(B88,잔가등급!$D$35:$I$62,6,0)</f>
        <v>5.8000000000000003E-2</v>
      </c>
      <c r="L88" s="358"/>
      <c r="M88" s="157"/>
      <c r="N88" s="530">
        <v>6</v>
      </c>
      <c r="O88" s="359"/>
      <c r="P88" s="343"/>
      <c r="Q88" s="343"/>
      <c r="R88" s="646">
        <v>0.02</v>
      </c>
      <c r="S88" s="157"/>
      <c r="T88" s="365">
        <v>19</v>
      </c>
      <c r="U88" s="378"/>
      <c r="V88" s="381"/>
      <c r="W88" s="565">
        <f t="shared" si="5"/>
        <v>0</v>
      </c>
    </row>
    <row r="89" spans="2:23">
      <c r="B89" s="616" t="s">
        <v>9751</v>
      </c>
      <c r="C89" s="640">
        <v>1</v>
      </c>
      <c r="D89" s="640">
        <v>87</v>
      </c>
      <c r="E89" s="617" t="s">
        <v>11152</v>
      </c>
      <c r="F89" s="621">
        <v>1950</v>
      </c>
      <c r="G89" s="622">
        <v>62100000</v>
      </c>
      <c r="H89" s="606">
        <f>+VLOOKUP(B89,잔가등급!$D$35:$I$62,3,0)</f>
        <v>4.7E-2</v>
      </c>
      <c r="I89" s="606">
        <f>+VLOOKUP(B89,잔가등급!$D$35:$I$62,4,0)</f>
        <v>0.05</v>
      </c>
      <c r="J89" s="606">
        <f>+VLOOKUP(B89,잔가등급!$D$35:$I$62,5,0)</f>
        <v>5.8000000000000003E-2</v>
      </c>
      <c r="K89" s="607">
        <f>+VLOOKUP(B89,잔가등급!$D$35:$I$62,6,0)</f>
        <v>5.8000000000000003E-2</v>
      </c>
      <c r="L89" s="358"/>
      <c r="M89" s="157"/>
      <c r="N89" s="530">
        <v>2</v>
      </c>
      <c r="O89" s="359"/>
      <c r="P89" s="343"/>
      <c r="Q89" s="343"/>
      <c r="R89" s="646">
        <v>0.02</v>
      </c>
      <c r="S89" s="157"/>
      <c r="T89" s="365">
        <v>11</v>
      </c>
      <c r="U89" s="378"/>
      <c r="V89" s="381"/>
      <c r="W89" s="565">
        <f t="shared" si="5"/>
        <v>0</v>
      </c>
    </row>
    <row r="90" spans="2:23">
      <c r="B90" s="616" t="s">
        <v>9751</v>
      </c>
      <c r="C90" s="640">
        <v>1</v>
      </c>
      <c r="D90" s="640">
        <v>88</v>
      </c>
      <c r="E90" s="617" t="s">
        <v>11153</v>
      </c>
      <c r="F90" s="621">
        <v>1991</v>
      </c>
      <c r="G90" s="622">
        <v>69800000</v>
      </c>
      <c r="H90" s="606">
        <f>+VLOOKUP(B90,잔가등급!$D$35:$I$62,3,0)</f>
        <v>4.7E-2</v>
      </c>
      <c r="I90" s="606">
        <f>+VLOOKUP(B90,잔가등급!$D$35:$I$62,4,0)</f>
        <v>0.05</v>
      </c>
      <c r="J90" s="606">
        <f>+VLOOKUP(B90,잔가등급!$D$35:$I$62,5,0)</f>
        <v>5.8000000000000003E-2</v>
      </c>
      <c r="K90" s="607">
        <f>+VLOOKUP(B90,잔가등급!$D$35:$I$62,6,0)</f>
        <v>5.8000000000000003E-2</v>
      </c>
      <c r="L90" s="358"/>
      <c r="M90" s="157"/>
      <c r="N90" s="530">
        <v>2</v>
      </c>
      <c r="O90" s="359"/>
      <c r="P90" s="343"/>
      <c r="Q90" s="343"/>
      <c r="R90" s="646">
        <v>0.02</v>
      </c>
      <c r="S90" s="157"/>
      <c r="T90" s="365">
        <v>11</v>
      </c>
      <c r="U90" s="378"/>
      <c r="V90" s="381"/>
      <c r="W90" s="565">
        <f t="shared" si="5"/>
        <v>0</v>
      </c>
    </row>
    <row r="91" spans="2:23">
      <c r="B91" s="616" t="s">
        <v>9751</v>
      </c>
      <c r="C91" s="640">
        <v>1</v>
      </c>
      <c r="D91" s="640">
        <v>89</v>
      </c>
      <c r="E91" s="617" t="s">
        <v>11154</v>
      </c>
      <c r="F91" s="621">
        <v>2996</v>
      </c>
      <c r="G91" s="622">
        <v>107500000</v>
      </c>
      <c r="H91" s="606">
        <f>+VLOOKUP(B91,잔가등급!$D$35:$I$62,3,0)</f>
        <v>4.7E-2</v>
      </c>
      <c r="I91" s="606">
        <f>+VLOOKUP(B91,잔가등급!$D$35:$I$62,4,0)</f>
        <v>0.05</v>
      </c>
      <c r="J91" s="606">
        <f>+VLOOKUP(B91,잔가등급!$D$35:$I$62,5,0)</f>
        <v>5.8000000000000003E-2</v>
      </c>
      <c r="K91" s="607">
        <f>+VLOOKUP(B91,잔가등급!$D$35:$I$62,6,0)</f>
        <v>5.8000000000000003E-2</v>
      </c>
      <c r="L91" s="358"/>
      <c r="M91" s="157"/>
      <c r="N91" s="530">
        <v>5</v>
      </c>
      <c r="O91" s="359"/>
      <c r="P91" s="343"/>
      <c r="Q91" s="343"/>
      <c r="R91" s="646">
        <v>0.02</v>
      </c>
      <c r="S91" s="157"/>
      <c r="T91" s="365">
        <v>19</v>
      </c>
      <c r="U91" s="378"/>
      <c r="V91" s="381"/>
      <c r="W91" s="565">
        <f t="shared" si="5"/>
        <v>0</v>
      </c>
    </row>
    <row r="92" spans="2:23">
      <c r="B92" s="616" t="s">
        <v>9751</v>
      </c>
      <c r="C92" s="640">
        <v>1</v>
      </c>
      <c r="D92" s="640">
        <v>90</v>
      </c>
      <c r="E92" s="617" t="s">
        <v>11155</v>
      </c>
      <c r="F92" s="621">
        <v>3982</v>
      </c>
      <c r="G92" s="622">
        <v>140000000</v>
      </c>
      <c r="H92" s="606">
        <f>+VLOOKUP(B92,잔가등급!$D$35:$I$62,3,0)</f>
        <v>4.7E-2</v>
      </c>
      <c r="I92" s="606">
        <f>+VLOOKUP(B92,잔가등급!$D$35:$I$62,4,0)</f>
        <v>0.05</v>
      </c>
      <c r="J92" s="606">
        <f>+VLOOKUP(B92,잔가등급!$D$35:$I$62,5,0)</f>
        <v>5.8000000000000003E-2</v>
      </c>
      <c r="K92" s="607">
        <f>+VLOOKUP(B92,잔가등급!$D$35:$I$62,6,0)</f>
        <v>5.8000000000000003E-2</v>
      </c>
      <c r="L92" s="358"/>
      <c r="M92" s="157"/>
      <c r="N92" s="530">
        <v>6</v>
      </c>
      <c r="O92" s="359"/>
      <c r="P92" s="343"/>
      <c r="Q92" s="343"/>
      <c r="R92" s="646">
        <v>0.02</v>
      </c>
      <c r="S92" s="157"/>
      <c r="T92" s="365">
        <v>20</v>
      </c>
      <c r="U92" s="378"/>
      <c r="V92" s="381"/>
      <c r="W92" s="565">
        <f t="shared" si="5"/>
        <v>0</v>
      </c>
    </row>
    <row r="93" spans="2:23">
      <c r="B93" s="616" t="s">
        <v>9751</v>
      </c>
      <c r="C93" s="640">
        <v>1</v>
      </c>
      <c r="D93" s="640">
        <v>91</v>
      </c>
      <c r="E93" s="617" t="s">
        <v>11156</v>
      </c>
      <c r="F93" s="621">
        <v>1950</v>
      </c>
      <c r="G93" s="622">
        <v>79200000</v>
      </c>
      <c r="H93" s="606">
        <f>+VLOOKUP(B93,잔가등급!$D$35:$I$62,3,0)</f>
        <v>4.7E-2</v>
      </c>
      <c r="I93" s="606">
        <f>+VLOOKUP(B93,잔가등급!$D$35:$I$62,4,0)</f>
        <v>0.05</v>
      </c>
      <c r="J93" s="606">
        <f>+VLOOKUP(B93,잔가등급!$D$35:$I$62,5,0)</f>
        <v>5.8000000000000003E-2</v>
      </c>
      <c r="K93" s="607">
        <f>+VLOOKUP(B93,잔가등급!$D$35:$I$62,6,0)</f>
        <v>5.8000000000000003E-2</v>
      </c>
      <c r="L93" s="358"/>
      <c r="M93" s="157"/>
      <c r="N93" s="530">
        <v>1</v>
      </c>
      <c r="O93" s="359"/>
      <c r="P93" s="343"/>
      <c r="Q93" s="343"/>
      <c r="R93" s="646">
        <v>0.02</v>
      </c>
      <c r="S93" s="157"/>
      <c r="T93" s="365">
        <v>10</v>
      </c>
      <c r="U93" s="378"/>
      <c r="V93" s="381"/>
      <c r="W93" s="565">
        <f t="shared" si="5"/>
        <v>0</v>
      </c>
    </row>
    <row r="94" spans="2:23">
      <c r="B94" s="616" t="s">
        <v>9751</v>
      </c>
      <c r="C94" s="640">
        <v>1</v>
      </c>
      <c r="D94" s="640">
        <v>92</v>
      </c>
      <c r="E94" s="617" t="s">
        <v>11157</v>
      </c>
      <c r="F94" s="621">
        <v>1991</v>
      </c>
      <c r="G94" s="622">
        <v>87600000</v>
      </c>
      <c r="H94" s="606">
        <f>+VLOOKUP(B94,잔가등급!$D$35:$I$62,3,0)</f>
        <v>4.7E-2</v>
      </c>
      <c r="I94" s="606">
        <f>+VLOOKUP(B94,잔가등급!$D$35:$I$62,4,0)</f>
        <v>0.05</v>
      </c>
      <c r="J94" s="606">
        <f>+VLOOKUP(B94,잔가등급!$D$35:$I$62,5,0)</f>
        <v>5.8000000000000003E-2</v>
      </c>
      <c r="K94" s="607">
        <f>+VLOOKUP(B94,잔가등급!$D$35:$I$62,6,0)</f>
        <v>5.8000000000000003E-2</v>
      </c>
      <c r="L94" s="358"/>
      <c r="M94" s="157"/>
      <c r="N94" s="530">
        <v>1</v>
      </c>
      <c r="O94" s="359"/>
      <c r="P94" s="343"/>
      <c r="Q94" s="343"/>
      <c r="R94" s="646">
        <v>0.02</v>
      </c>
      <c r="S94" s="157"/>
      <c r="T94" s="365">
        <v>10</v>
      </c>
      <c r="U94" s="378"/>
      <c r="V94" s="381"/>
      <c r="W94" s="565">
        <f t="shared" si="5"/>
        <v>0</v>
      </c>
    </row>
    <row r="95" spans="2:23">
      <c r="B95" s="616" t="s">
        <v>9751</v>
      </c>
      <c r="C95" s="640">
        <v>1</v>
      </c>
      <c r="D95" s="640">
        <v>93</v>
      </c>
      <c r="E95" s="617" t="s">
        <v>11158</v>
      </c>
      <c r="F95" s="621">
        <v>1991</v>
      </c>
      <c r="G95" s="622">
        <v>85100000</v>
      </c>
      <c r="H95" s="606">
        <f>+VLOOKUP(B95,잔가등급!$D$35:$I$62,3,0)</f>
        <v>4.7E-2</v>
      </c>
      <c r="I95" s="606">
        <f>+VLOOKUP(B95,잔가등급!$D$35:$I$62,4,0)</f>
        <v>0.05</v>
      </c>
      <c r="J95" s="606">
        <f>+VLOOKUP(B95,잔가등급!$D$35:$I$62,5,0)</f>
        <v>5.8000000000000003E-2</v>
      </c>
      <c r="K95" s="607">
        <f>+VLOOKUP(B95,잔가등급!$D$35:$I$62,6,0)</f>
        <v>5.8000000000000003E-2</v>
      </c>
      <c r="L95" s="358"/>
      <c r="M95" s="157"/>
      <c r="N95" s="530">
        <v>1</v>
      </c>
      <c r="O95" s="359"/>
      <c r="P95" s="343"/>
      <c r="Q95" s="343"/>
      <c r="R95" s="646">
        <v>0.02</v>
      </c>
      <c r="S95" s="157"/>
      <c r="T95" s="365">
        <v>10</v>
      </c>
      <c r="U95" s="378"/>
      <c r="V95" s="381"/>
      <c r="W95" s="565">
        <f t="shared" si="5"/>
        <v>0</v>
      </c>
    </row>
    <row r="96" spans="2:23">
      <c r="B96" s="616" t="s">
        <v>9751</v>
      </c>
      <c r="C96" s="640">
        <v>1</v>
      </c>
      <c r="D96" s="640">
        <v>94</v>
      </c>
      <c r="E96" s="617" t="s">
        <v>11159</v>
      </c>
      <c r="F96" s="621">
        <v>1993</v>
      </c>
      <c r="G96" s="622">
        <v>76800000</v>
      </c>
      <c r="H96" s="606">
        <f>+VLOOKUP(B96,잔가등급!$D$35:$I$62,3,0)</f>
        <v>4.7E-2</v>
      </c>
      <c r="I96" s="606">
        <f>+VLOOKUP(B96,잔가등급!$D$35:$I$62,4,0)</f>
        <v>0.05</v>
      </c>
      <c r="J96" s="606">
        <f>+VLOOKUP(B96,잔가등급!$D$35:$I$62,5,0)</f>
        <v>5.8000000000000003E-2</v>
      </c>
      <c r="K96" s="607">
        <f>+VLOOKUP(B96,잔가등급!$D$35:$I$62,6,0)</f>
        <v>5.8000000000000003E-2</v>
      </c>
      <c r="L96" s="358"/>
      <c r="M96" s="157"/>
      <c r="N96" s="530">
        <v>1</v>
      </c>
      <c r="O96" s="359"/>
      <c r="P96" s="343"/>
      <c r="Q96" s="343"/>
      <c r="R96" s="646">
        <v>0.02</v>
      </c>
      <c r="S96" s="157"/>
      <c r="T96" s="365">
        <v>10</v>
      </c>
      <c r="U96" s="378"/>
      <c r="V96" s="381"/>
      <c r="W96" s="565">
        <f t="shared" si="5"/>
        <v>0</v>
      </c>
    </row>
    <row r="97" spans="2:42">
      <c r="B97" s="616" t="s">
        <v>9751</v>
      </c>
      <c r="C97" s="640">
        <v>1</v>
      </c>
      <c r="D97" s="640">
        <v>95</v>
      </c>
      <c r="E97" s="617" t="s">
        <v>11160</v>
      </c>
      <c r="F97" s="621">
        <v>1999</v>
      </c>
      <c r="G97" s="622">
        <v>87100000</v>
      </c>
      <c r="H97" s="606">
        <f>+VLOOKUP(B97,잔가등급!$D$35:$I$62,3,0)</f>
        <v>4.7E-2</v>
      </c>
      <c r="I97" s="606">
        <f>+VLOOKUP(B97,잔가등급!$D$35:$I$62,4,0)</f>
        <v>0.05</v>
      </c>
      <c r="J97" s="606">
        <f>+VLOOKUP(B97,잔가등급!$D$35:$I$62,5,0)</f>
        <v>5.8000000000000003E-2</v>
      </c>
      <c r="K97" s="607">
        <f>+VLOOKUP(B97,잔가등급!$D$35:$I$62,6,0)</f>
        <v>5.8000000000000003E-2</v>
      </c>
      <c r="L97" s="358"/>
      <c r="M97" s="157"/>
      <c r="N97" s="530">
        <v>1</v>
      </c>
      <c r="O97" s="359"/>
      <c r="P97" s="343"/>
      <c r="Q97" s="343"/>
      <c r="R97" s="646">
        <v>0.02</v>
      </c>
      <c r="S97" s="157"/>
      <c r="T97" s="365">
        <v>10</v>
      </c>
      <c r="U97" s="378"/>
      <c r="V97" s="381"/>
      <c r="W97" s="565">
        <f t="shared" si="5"/>
        <v>0</v>
      </c>
    </row>
    <row r="98" spans="2:42">
      <c r="B98" s="616" t="s">
        <v>9751</v>
      </c>
      <c r="C98" s="640">
        <v>1</v>
      </c>
      <c r="D98" s="640">
        <v>96</v>
      </c>
      <c r="E98" s="617" t="s">
        <v>11161</v>
      </c>
      <c r="F98" s="621">
        <v>1999</v>
      </c>
      <c r="G98" s="622">
        <v>92100000</v>
      </c>
      <c r="H98" s="606">
        <f>+VLOOKUP(B98,잔가등급!$D$35:$I$62,3,0)</f>
        <v>4.7E-2</v>
      </c>
      <c r="I98" s="606">
        <f>+VLOOKUP(B98,잔가등급!$D$35:$I$62,4,0)</f>
        <v>0.05</v>
      </c>
      <c r="J98" s="606">
        <f>+VLOOKUP(B98,잔가등급!$D$35:$I$62,5,0)</f>
        <v>5.8000000000000003E-2</v>
      </c>
      <c r="K98" s="607">
        <f>+VLOOKUP(B98,잔가등급!$D$35:$I$62,6,0)</f>
        <v>5.8000000000000003E-2</v>
      </c>
      <c r="L98" s="358"/>
      <c r="M98" s="157"/>
      <c r="N98" s="530">
        <v>1</v>
      </c>
      <c r="O98" s="359"/>
      <c r="P98" s="343"/>
      <c r="Q98" s="343"/>
      <c r="R98" s="646">
        <v>0.02</v>
      </c>
      <c r="S98" s="157"/>
      <c r="T98" s="365">
        <v>10</v>
      </c>
      <c r="U98" s="378"/>
      <c r="V98" s="381"/>
      <c r="W98" s="565">
        <f t="shared" si="5"/>
        <v>0</v>
      </c>
    </row>
    <row r="99" spans="2:42">
      <c r="B99" s="616" t="s">
        <v>9751</v>
      </c>
      <c r="C99" s="640">
        <v>1</v>
      </c>
      <c r="D99" s="640">
        <v>97</v>
      </c>
      <c r="E99" s="617" t="s">
        <v>11162</v>
      </c>
      <c r="F99" s="621">
        <v>5461</v>
      </c>
      <c r="G99" s="622">
        <v>154000000</v>
      </c>
      <c r="H99" s="606">
        <f>+VLOOKUP(B99,잔가등급!$D$35:$I$62,3,0)</f>
        <v>4.7E-2</v>
      </c>
      <c r="I99" s="606">
        <f>+VLOOKUP(B99,잔가등급!$D$35:$I$62,4,0)</f>
        <v>0.05</v>
      </c>
      <c r="J99" s="606">
        <f>+VLOOKUP(B99,잔가등급!$D$35:$I$62,5,0)</f>
        <v>5.8000000000000003E-2</v>
      </c>
      <c r="K99" s="607">
        <f>+VLOOKUP(B99,잔가등급!$D$35:$I$62,6,0)</f>
        <v>5.8000000000000003E-2</v>
      </c>
      <c r="L99" s="358"/>
      <c r="M99" s="157"/>
      <c r="N99" s="530">
        <v>6</v>
      </c>
      <c r="O99" s="359"/>
      <c r="P99" s="343"/>
      <c r="Q99" s="343"/>
      <c r="R99" s="646">
        <v>0.02</v>
      </c>
      <c r="S99" s="157"/>
      <c r="T99" s="365">
        <v>20</v>
      </c>
      <c r="U99" s="378"/>
      <c r="V99" s="381"/>
      <c r="W99" s="565">
        <f t="shared" si="5"/>
        <v>0</v>
      </c>
    </row>
    <row r="100" spans="2:42">
      <c r="B100" s="616" t="s">
        <v>9751</v>
      </c>
      <c r="C100" s="640">
        <v>1</v>
      </c>
      <c r="D100" s="640">
        <v>98</v>
      </c>
      <c r="E100" s="617" t="s">
        <v>11163</v>
      </c>
      <c r="F100" s="621">
        <v>2999</v>
      </c>
      <c r="G100" s="622">
        <v>157100000</v>
      </c>
      <c r="H100" s="606">
        <f>+VLOOKUP(B100,잔가등급!$D$35:$I$62,3,0)</f>
        <v>4.7E-2</v>
      </c>
      <c r="I100" s="606">
        <f>+VLOOKUP(B100,잔가등급!$D$35:$I$62,4,0)</f>
        <v>0.05</v>
      </c>
      <c r="J100" s="606">
        <f>+VLOOKUP(B100,잔가등급!$D$35:$I$62,5,0)</f>
        <v>5.8000000000000003E-2</v>
      </c>
      <c r="K100" s="607">
        <f>+VLOOKUP(B100,잔가등급!$D$35:$I$62,6,0)</f>
        <v>5.8000000000000003E-2</v>
      </c>
      <c r="L100" s="358"/>
      <c r="M100" s="157"/>
      <c r="N100" s="530">
        <v>5</v>
      </c>
      <c r="O100" s="359"/>
      <c r="P100" s="343"/>
      <c r="Q100" s="343"/>
      <c r="R100" s="646">
        <v>0.02</v>
      </c>
      <c r="S100" s="157"/>
      <c r="T100" s="365">
        <v>19</v>
      </c>
      <c r="U100" s="378"/>
      <c r="V100" s="381"/>
      <c r="W100" s="565">
        <f t="shared" si="5"/>
        <v>0</v>
      </c>
    </row>
    <row r="101" spans="2:42">
      <c r="B101" s="616" t="s">
        <v>9751</v>
      </c>
      <c r="C101" s="640">
        <v>1</v>
      </c>
      <c r="D101" s="640">
        <v>99</v>
      </c>
      <c r="E101" s="617" t="s">
        <v>11164</v>
      </c>
      <c r="F101" s="621">
        <v>2999</v>
      </c>
      <c r="G101" s="622">
        <v>160600000</v>
      </c>
      <c r="H101" s="606">
        <f>+VLOOKUP(B101,잔가등급!$D$35:$I$62,3,0)</f>
        <v>4.7E-2</v>
      </c>
      <c r="I101" s="606">
        <f>+VLOOKUP(B101,잔가등급!$D$35:$I$62,4,0)</f>
        <v>0.05</v>
      </c>
      <c r="J101" s="606">
        <f>+VLOOKUP(B101,잔가등급!$D$35:$I$62,5,0)</f>
        <v>5.8000000000000003E-2</v>
      </c>
      <c r="K101" s="607">
        <f>+VLOOKUP(B101,잔가등급!$D$35:$I$62,6,0)</f>
        <v>5.8000000000000003E-2</v>
      </c>
      <c r="L101" s="358"/>
      <c r="M101" s="157"/>
      <c r="N101" s="530">
        <v>5</v>
      </c>
      <c r="O101" s="359"/>
      <c r="P101" s="343"/>
      <c r="Q101" s="343"/>
      <c r="R101" s="646">
        <v>0.02</v>
      </c>
      <c r="S101" s="157"/>
      <c r="T101" s="365">
        <v>19</v>
      </c>
      <c r="U101" s="378"/>
      <c r="V101" s="381"/>
      <c r="W101" s="565">
        <f t="shared" si="5"/>
        <v>0</v>
      </c>
    </row>
    <row r="102" spans="2:42">
      <c r="B102" s="616" t="s">
        <v>9751</v>
      </c>
      <c r="C102" s="640">
        <v>1</v>
      </c>
      <c r="D102" s="640">
        <v>100</v>
      </c>
      <c r="E102" s="620" t="s">
        <v>11165</v>
      </c>
      <c r="F102" s="618">
        <v>1993</v>
      </c>
      <c r="G102" s="619">
        <v>114000000</v>
      </c>
      <c r="H102" s="606">
        <f>+VLOOKUP(B102,잔가등급!$D$35:$I$62,3,0)</f>
        <v>4.7E-2</v>
      </c>
      <c r="I102" s="606">
        <f>+VLOOKUP(B102,잔가등급!$D$35:$I$62,4,0)</f>
        <v>0.05</v>
      </c>
      <c r="J102" s="606">
        <f>+VLOOKUP(B102,잔가등급!$D$35:$I$62,5,0)</f>
        <v>5.8000000000000003E-2</v>
      </c>
      <c r="K102" s="607">
        <f>+VLOOKUP(B102,잔가등급!$D$35:$I$62,6,0)</f>
        <v>5.8000000000000003E-2</v>
      </c>
      <c r="L102" s="358"/>
      <c r="M102" s="157"/>
      <c r="N102" s="530">
        <v>1</v>
      </c>
      <c r="O102" s="359"/>
      <c r="P102" s="343"/>
      <c r="Q102" s="343"/>
      <c r="R102" s="646">
        <v>0.02</v>
      </c>
      <c r="S102" s="157"/>
      <c r="T102" s="365">
        <v>10</v>
      </c>
      <c r="U102" s="378"/>
      <c r="V102" s="381"/>
      <c r="W102" s="565">
        <f t="shared" si="5"/>
        <v>0</v>
      </c>
    </row>
    <row r="103" spans="2:42">
      <c r="B103" s="616" t="s">
        <v>9751</v>
      </c>
      <c r="C103" s="640">
        <v>1</v>
      </c>
      <c r="D103" s="640">
        <v>101</v>
      </c>
      <c r="E103" s="617" t="s">
        <v>11166</v>
      </c>
      <c r="F103" s="621">
        <v>1999</v>
      </c>
      <c r="G103" s="622">
        <v>132000000</v>
      </c>
      <c r="H103" s="606">
        <f>+VLOOKUP(B103,잔가등급!$D$35:$I$62,3,0)</f>
        <v>4.7E-2</v>
      </c>
      <c r="I103" s="606">
        <f>+VLOOKUP(B103,잔가등급!$D$35:$I$62,4,0)</f>
        <v>0.05</v>
      </c>
      <c r="J103" s="606">
        <f>+VLOOKUP(B103,잔가등급!$D$35:$I$62,5,0)</f>
        <v>5.8000000000000003E-2</v>
      </c>
      <c r="K103" s="607">
        <f>+VLOOKUP(B103,잔가등급!$D$35:$I$62,6,0)</f>
        <v>5.8000000000000003E-2</v>
      </c>
      <c r="L103" s="358"/>
      <c r="M103" s="157"/>
      <c r="N103" s="530">
        <v>1</v>
      </c>
      <c r="O103" s="359"/>
      <c r="P103" s="343"/>
      <c r="Q103" s="343"/>
      <c r="R103" s="646">
        <v>0.02</v>
      </c>
      <c r="S103" s="157"/>
      <c r="T103" s="365">
        <v>10</v>
      </c>
      <c r="U103" s="378"/>
      <c r="V103" s="381"/>
      <c r="W103" s="565">
        <f t="shared" si="5"/>
        <v>0</v>
      </c>
    </row>
    <row r="104" spans="2:42">
      <c r="B104" s="616" t="s">
        <v>9751</v>
      </c>
      <c r="C104" s="640">
        <v>1</v>
      </c>
      <c r="D104" s="640">
        <v>102</v>
      </c>
      <c r="E104" s="617" t="s">
        <v>11167</v>
      </c>
      <c r="F104" s="621">
        <v>2999</v>
      </c>
      <c r="G104" s="622">
        <v>134300000</v>
      </c>
      <c r="H104" s="606">
        <f>+VLOOKUP(B104,잔가등급!$D$35:$I$62,3,0)</f>
        <v>4.7E-2</v>
      </c>
      <c r="I104" s="606">
        <f>+VLOOKUP(B104,잔가등급!$D$35:$I$62,4,0)</f>
        <v>0.05</v>
      </c>
      <c r="J104" s="606">
        <f>+VLOOKUP(B104,잔가등급!$D$35:$I$62,5,0)</f>
        <v>5.8000000000000003E-2</v>
      </c>
      <c r="K104" s="607">
        <f>+VLOOKUP(B104,잔가등급!$D$35:$I$62,6,0)</f>
        <v>5.8000000000000003E-2</v>
      </c>
      <c r="L104" s="358"/>
      <c r="M104" s="157"/>
      <c r="N104" s="530">
        <v>1</v>
      </c>
      <c r="O104" s="359"/>
      <c r="P104" s="343"/>
      <c r="Q104" s="343"/>
      <c r="R104" s="646">
        <v>0.02</v>
      </c>
      <c r="S104" s="157"/>
      <c r="T104" s="365">
        <v>10</v>
      </c>
      <c r="U104" s="378"/>
      <c r="V104" s="381"/>
      <c r="W104" s="565">
        <f t="shared" si="5"/>
        <v>0</v>
      </c>
    </row>
    <row r="105" spans="2:42">
      <c r="B105" s="616" t="s">
        <v>9751</v>
      </c>
      <c r="C105" s="640">
        <v>1</v>
      </c>
      <c r="D105" s="640">
        <v>103</v>
      </c>
      <c r="E105" s="620" t="s">
        <v>11168</v>
      </c>
      <c r="F105" s="618">
        <v>2989</v>
      </c>
      <c r="G105" s="619">
        <v>138400000</v>
      </c>
      <c r="H105" s="606">
        <f>+VLOOKUP(B105,잔가등급!$D$35:$I$62,3,0)</f>
        <v>4.7E-2</v>
      </c>
      <c r="I105" s="606">
        <f>+VLOOKUP(B105,잔가등급!$D$35:$I$62,4,0)</f>
        <v>0.05</v>
      </c>
      <c r="J105" s="606">
        <f>+VLOOKUP(B105,잔가등급!$D$35:$I$62,5,0)</f>
        <v>5.8000000000000003E-2</v>
      </c>
      <c r="K105" s="607">
        <f>+VLOOKUP(B105,잔가등급!$D$35:$I$62,6,0)</f>
        <v>5.8000000000000003E-2</v>
      </c>
      <c r="L105" s="358"/>
      <c r="M105" s="157"/>
      <c r="N105" s="530">
        <v>1</v>
      </c>
      <c r="O105" s="359"/>
      <c r="P105" s="343"/>
      <c r="Q105" s="343"/>
      <c r="R105" s="646">
        <v>0.02</v>
      </c>
      <c r="S105" s="157"/>
      <c r="T105" s="365">
        <v>10</v>
      </c>
      <c r="U105" s="378"/>
      <c r="V105" s="381"/>
      <c r="W105" s="565">
        <f t="shared" si="5"/>
        <v>0</v>
      </c>
      <c r="X105" s="348"/>
      <c r="Y105" s="349"/>
      <c r="Z105" s="349"/>
      <c r="AA105" s="350"/>
      <c r="AB105" s="350"/>
      <c r="AC105" s="350"/>
      <c r="AD105" s="350"/>
      <c r="AE105" s="350"/>
      <c r="AF105" s="93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2:42">
      <c r="B106" s="616" t="s">
        <v>9751</v>
      </c>
      <c r="C106" s="640">
        <v>1</v>
      </c>
      <c r="D106" s="640">
        <v>104</v>
      </c>
      <c r="E106" s="617" t="s">
        <v>11169</v>
      </c>
      <c r="F106" s="621">
        <v>2925</v>
      </c>
      <c r="G106" s="622">
        <v>154300000</v>
      </c>
      <c r="H106" s="606">
        <f>+VLOOKUP(B106,잔가등급!$D$35:$I$62,3,0)</f>
        <v>4.7E-2</v>
      </c>
      <c r="I106" s="606">
        <f>+VLOOKUP(B106,잔가등급!$D$35:$I$62,4,0)</f>
        <v>0.05</v>
      </c>
      <c r="J106" s="606">
        <f>+VLOOKUP(B106,잔가등급!$D$35:$I$62,5,0)</f>
        <v>5.8000000000000003E-2</v>
      </c>
      <c r="K106" s="607">
        <f>+VLOOKUP(B106,잔가등급!$D$35:$I$62,6,0)</f>
        <v>5.8000000000000003E-2</v>
      </c>
      <c r="L106" s="358"/>
      <c r="M106" s="157"/>
      <c r="N106" s="530">
        <v>3</v>
      </c>
      <c r="O106" s="359"/>
      <c r="P106" s="343"/>
      <c r="Q106" s="343"/>
      <c r="R106" s="646">
        <v>0.02</v>
      </c>
      <c r="S106" s="157"/>
      <c r="T106" s="365">
        <v>13</v>
      </c>
      <c r="U106" s="378"/>
      <c r="V106" s="381"/>
      <c r="W106" s="565">
        <f t="shared" si="5"/>
        <v>0</v>
      </c>
    </row>
    <row r="107" spans="2:42">
      <c r="B107" s="616" t="s">
        <v>9751</v>
      </c>
      <c r="C107" s="640">
        <v>1</v>
      </c>
      <c r="D107" s="640">
        <v>105</v>
      </c>
      <c r="E107" s="617" t="s">
        <v>11170</v>
      </c>
      <c r="F107" s="621">
        <v>3982</v>
      </c>
      <c r="G107" s="622">
        <v>180800000</v>
      </c>
      <c r="H107" s="606">
        <f>+VLOOKUP(B107,잔가등급!$D$35:$I$62,3,0)</f>
        <v>4.7E-2</v>
      </c>
      <c r="I107" s="606">
        <f>+VLOOKUP(B107,잔가등급!$D$35:$I$62,4,0)</f>
        <v>0.05</v>
      </c>
      <c r="J107" s="606">
        <f>+VLOOKUP(B107,잔가등급!$D$35:$I$62,5,0)</f>
        <v>5.8000000000000003E-2</v>
      </c>
      <c r="K107" s="607">
        <f>+VLOOKUP(B107,잔가등급!$D$35:$I$62,6,0)</f>
        <v>5.8000000000000003E-2</v>
      </c>
      <c r="L107" s="358"/>
      <c r="M107" s="157"/>
      <c r="N107" s="530">
        <v>5</v>
      </c>
      <c r="O107" s="359"/>
      <c r="P107" s="343"/>
      <c r="Q107" s="343"/>
      <c r="R107" s="646">
        <v>0.02</v>
      </c>
      <c r="S107" s="157"/>
      <c r="T107" s="365">
        <v>13</v>
      </c>
      <c r="U107" s="378"/>
      <c r="V107" s="381"/>
      <c r="W107" s="565">
        <f t="shared" si="5"/>
        <v>0</v>
      </c>
    </row>
    <row r="108" spans="2:42">
      <c r="B108" s="616" t="s">
        <v>9751</v>
      </c>
      <c r="C108" s="640">
        <v>1</v>
      </c>
      <c r="D108" s="640">
        <v>106</v>
      </c>
      <c r="E108" s="617" t="s">
        <v>11171</v>
      </c>
      <c r="F108" s="621">
        <v>2989</v>
      </c>
      <c r="G108" s="622">
        <v>161600000</v>
      </c>
      <c r="H108" s="606">
        <f>+VLOOKUP(B108,잔가등급!$D$35:$I$62,3,0)</f>
        <v>4.7E-2</v>
      </c>
      <c r="I108" s="606">
        <f>+VLOOKUP(B108,잔가등급!$D$35:$I$62,4,0)</f>
        <v>0.05</v>
      </c>
      <c r="J108" s="606">
        <f>+VLOOKUP(B108,잔가등급!$D$35:$I$62,5,0)</f>
        <v>5.8000000000000003E-2</v>
      </c>
      <c r="K108" s="607">
        <f>+VLOOKUP(B108,잔가등급!$D$35:$I$62,6,0)</f>
        <v>5.8000000000000003E-2</v>
      </c>
      <c r="L108" s="358"/>
      <c r="M108" s="157"/>
      <c r="N108" s="530">
        <v>3</v>
      </c>
      <c r="O108" s="359"/>
      <c r="P108" s="343"/>
      <c r="Q108" s="343"/>
      <c r="R108" s="646">
        <v>0.02</v>
      </c>
      <c r="S108" s="157"/>
      <c r="T108" s="365">
        <v>13</v>
      </c>
      <c r="U108" s="378"/>
      <c r="V108" s="381"/>
      <c r="W108" s="565">
        <f t="shared" si="5"/>
        <v>0</v>
      </c>
    </row>
    <row r="109" spans="2:42">
      <c r="B109" s="616" t="s">
        <v>9751</v>
      </c>
      <c r="C109" s="640">
        <v>1</v>
      </c>
      <c r="D109" s="640">
        <v>107</v>
      </c>
      <c r="E109" s="617" t="s">
        <v>11172</v>
      </c>
      <c r="F109" s="621">
        <v>3982</v>
      </c>
      <c r="G109" s="622">
        <v>181500000</v>
      </c>
      <c r="H109" s="606">
        <f>+VLOOKUP(B109,잔가등급!$D$35:$I$62,3,0)</f>
        <v>4.7E-2</v>
      </c>
      <c r="I109" s="606">
        <f>+VLOOKUP(B109,잔가등급!$D$35:$I$62,4,0)</f>
        <v>0.05</v>
      </c>
      <c r="J109" s="606">
        <f>+VLOOKUP(B109,잔가등급!$D$35:$I$62,5,0)</f>
        <v>5.8000000000000003E-2</v>
      </c>
      <c r="K109" s="607">
        <f>+VLOOKUP(B109,잔가등급!$D$35:$I$62,6,0)</f>
        <v>5.8000000000000003E-2</v>
      </c>
      <c r="L109" s="358"/>
      <c r="M109" s="157"/>
      <c r="N109" s="530">
        <v>5</v>
      </c>
      <c r="O109" s="359"/>
      <c r="P109" s="343"/>
      <c r="Q109" s="343"/>
      <c r="R109" s="646">
        <v>0.02</v>
      </c>
      <c r="S109" s="157"/>
      <c r="T109" s="365">
        <v>13</v>
      </c>
      <c r="U109" s="378"/>
      <c r="V109" s="381"/>
      <c r="W109" s="565">
        <f t="shared" si="5"/>
        <v>0</v>
      </c>
    </row>
    <row r="110" spans="2:42">
      <c r="B110" s="608" t="s">
        <v>9751</v>
      </c>
      <c r="C110" s="657">
        <v>1</v>
      </c>
      <c r="D110" s="640">
        <v>108</v>
      </c>
      <c r="E110" s="609" t="s">
        <v>11173</v>
      </c>
      <c r="F110" s="610">
        <v>3982</v>
      </c>
      <c r="G110" s="611">
        <v>242900000</v>
      </c>
      <c r="H110" s="606">
        <f>+VLOOKUP(B110,잔가등급!$D$35:$I$62,3,0)</f>
        <v>4.7E-2</v>
      </c>
      <c r="I110" s="606">
        <f>+VLOOKUP(B110,잔가등급!$D$35:$I$62,4,0)</f>
        <v>0.05</v>
      </c>
      <c r="J110" s="606">
        <f>+VLOOKUP(B110,잔가등급!$D$35:$I$62,5,0)</f>
        <v>5.8000000000000003E-2</v>
      </c>
      <c r="K110" s="607">
        <f>+VLOOKUP(B110,잔가등급!$D$35:$I$62,6,0)</f>
        <v>5.8000000000000003E-2</v>
      </c>
      <c r="L110" s="358"/>
      <c r="M110" s="157"/>
      <c r="N110" s="530">
        <v>3</v>
      </c>
      <c r="O110" s="359"/>
      <c r="P110" s="343"/>
      <c r="Q110" s="343"/>
      <c r="R110" s="646">
        <v>0.02</v>
      </c>
      <c r="S110" s="157"/>
      <c r="T110" s="365">
        <v>15</v>
      </c>
      <c r="U110" s="378"/>
      <c r="V110" s="381"/>
      <c r="W110" s="565">
        <f t="shared" si="5"/>
        <v>0</v>
      </c>
    </row>
    <row r="111" spans="2:42">
      <c r="B111" s="608" t="s">
        <v>9751</v>
      </c>
      <c r="C111" s="657">
        <v>1</v>
      </c>
      <c r="D111" s="640">
        <v>109</v>
      </c>
      <c r="E111" s="609" t="s">
        <v>11174</v>
      </c>
      <c r="F111" s="610">
        <v>3982</v>
      </c>
      <c r="G111" s="611">
        <v>268200000</v>
      </c>
      <c r="H111" s="606">
        <f>+VLOOKUP(B111,잔가등급!$D$35:$I$62,3,0)</f>
        <v>4.7E-2</v>
      </c>
      <c r="I111" s="606">
        <f>+VLOOKUP(B111,잔가등급!$D$35:$I$62,4,0)</f>
        <v>0.05</v>
      </c>
      <c r="J111" s="606">
        <f>+VLOOKUP(B111,잔가등급!$D$35:$I$62,5,0)</f>
        <v>5.8000000000000003E-2</v>
      </c>
      <c r="K111" s="607">
        <f>+VLOOKUP(B111,잔가등급!$D$35:$I$62,6,0)</f>
        <v>5.8000000000000003E-2</v>
      </c>
      <c r="L111" s="358"/>
      <c r="M111" s="157"/>
      <c r="N111" s="530">
        <v>3</v>
      </c>
      <c r="O111" s="359"/>
      <c r="P111" s="343"/>
      <c r="Q111" s="343"/>
      <c r="R111" s="646">
        <v>0.02</v>
      </c>
      <c r="S111" s="157"/>
      <c r="T111" s="365">
        <v>15</v>
      </c>
      <c r="U111" s="378"/>
      <c r="V111" s="381"/>
      <c r="W111" s="565">
        <f t="shared" si="5"/>
        <v>0</v>
      </c>
    </row>
    <row r="112" spans="2:42">
      <c r="B112" s="608" t="s">
        <v>9751</v>
      </c>
      <c r="C112" s="657">
        <v>1</v>
      </c>
      <c r="D112" s="640">
        <v>110</v>
      </c>
      <c r="E112" s="609" t="s">
        <v>11175</v>
      </c>
      <c r="F112" s="610">
        <v>3982</v>
      </c>
      <c r="G112" s="611">
        <v>290000000</v>
      </c>
      <c r="H112" s="606">
        <f>+VLOOKUP(B112,잔가등급!$D$35:$I$62,3,0)</f>
        <v>4.7E-2</v>
      </c>
      <c r="I112" s="606">
        <f>+VLOOKUP(B112,잔가등급!$D$35:$I$62,4,0)</f>
        <v>0.05</v>
      </c>
      <c r="J112" s="606">
        <f>+VLOOKUP(B112,잔가등급!$D$35:$I$62,5,0)</f>
        <v>5.8000000000000003E-2</v>
      </c>
      <c r="K112" s="607">
        <f>+VLOOKUP(B112,잔가등급!$D$35:$I$62,6,0)</f>
        <v>5.8000000000000003E-2</v>
      </c>
      <c r="L112" s="358"/>
      <c r="M112" s="157"/>
      <c r="N112" s="530">
        <v>3</v>
      </c>
      <c r="O112" s="359"/>
      <c r="P112" s="343"/>
      <c r="Q112" s="343"/>
      <c r="R112" s="646">
        <v>0.02</v>
      </c>
      <c r="S112" s="157"/>
      <c r="T112" s="365">
        <v>15</v>
      </c>
      <c r="U112" s="378"/>
      <c r="V112" s="381"/>
      <c r="W112" s="565">
        <f t="shared" si="5"/>
        <v>0</v>
      </c>
    </row>
    <row r="113" spans="2:35">
      <c r="B113" s="608" t="s">
        <v>9751</v>
      </c>
      <c r="C113" s="657">
        <v>1</v>
      </c>
      <c r="D113" s="640">
        <v>111</v>
      </c>
      <c r="E113" s="609" t="s">
        <v>11176</v>
      </c>
      <c r="F113" s="610">
        <v>2925</v>
      </c>
      <c r="G113" s="611">
        <v>181600000</v>
      </c>
      <c r="H113" s="606">
        <f>+VLOOKUP(B113,잔가등급!$D$35:$I$62,3,0)</f>
        <v>4.7E-2</v>
      </c>
      <c r="I113" s="606">
        <f>+VLOOKUP(B113,잔가등급!$D$35:$I$62,4,0)</f>
        <v>0.05</v>
      </c>
      <c r="J113" s="606">
        <f>+VLOOKUP(B113,잔가등급!$D$35:$I$62,5,0)</f>
        <v>5.8000000000000003E-2</v>
      </c>
      <c r="K113" s="607">
        <f>+VLOOKUP(B113,잔가등급!$D$35:$I$62,6,0)</f>
        <v>5.8000000000000003E-2</v>
      </c>
      <c r="L113" s="358"/>
      <c r="M113" s="157"/>
      <c r="N113" s="530">
        <v>2</v>
      </c>
      <c r="O113" s="359"/>
      <c r="P113" s="343"/>
      <c r="Q113" s="343"/>
      <c r="R113" s="646">
        <v>0.02</v>
      </c>
      <c r="S113" s="157"/>
      <c r="T113" s="365">
        <v>15</v>
      </c>
      <c r="U113" s="378"/>
      <c r="V113" s="381"/>
      <c r="W113" s="565">
        <f t="shared" si="5"/>
        <v>0</v>
      </c>
      <c r="Z113" s="576"/>
      <c r="AA113" s="576"/>
      <c r="AB113" s="576"/>
      <c r="AC113" s="576"/>
      <c r="AD113" s="576"/>
      <c r="AE113" s="576"/>
      <c r="AF113" s="576"/>
      <c r="AG113" s="576"/>
      <c r="AH113" s="576"/>
      <c r="AI113" s="576"/>
    </row>
    <row r="114" spans="2:35">
      <c r="B114" s="616" t="s">
        <v>9751</v>
      </c>
      <c r="C114" s="640">
        <v>1</v>
      </c>
      <c r="D114" s="640">
        <v>112</v>
      </c>
      <c r="E114" s="617" t="s">
        <v>11177</v>
      </c>
      <c r="F114" s="621">
        <v>3982</v>
      </c>
      <c r="G114" s="622">
        <v>238000000</v>
      </c>
      <c r="H114" s="606">
        <f>+VLOOKUP(B114,잔가등급!$D$35:$I$62,3,0)</f>
        <v>4.7E-2</v>
      </c>
      <c r="I114" s="606">
        <f>+VLOOKUP(B114,잔가등급!$D$35:$I$62,4,0)</f>
        <v>0.05</v>
      </c>
      <c r="J114" s="606">
        <f>+VLOOKUP(B114,잔가등급!$D$35:$I$62,5,0)</f>
        <v>5.8000000000000003E-2</v>
      </c>
      <c r="K114" s="607">
        <f>+VLOOKUP(B114,잔가등급!$D$35:$I$62,6,0)</f>
        <v>5.8000000000000003E-2</v>
      </c>
      <c r="L114" s="358"/>
      <c r="M114" s="157"/>
      <c r="N114" s="530">
        <v>7</v>
      </c>
      <c r="O114" s="359"/>
      <c r="P114" s="343"/>
      <c r="Q114" s="343"/>
      <c r="R114" s="646">
        <v>0.02</v>
      </c>
      <c r="S114" s="157"/>
      <c r="T114" s="365">
        <v>22</v>
      </c>
      <c r="U114" s="378"/>
      <c r="V114" s="381"/>
      <c r="W114" s="565">
        <f t="shared" si="5"/>
        <v>0</v>
      </c>
      <c r="Z114" s="576"/>
      <c r="AA114" s="576"/>
      <c r="AB114" s="576"/>
      <c r="AC114" s="576"/>
      <c r="AD114" s="576"/>
      <c r="AE114" s="576"/>
      <c r="AF114" s="576"/>
      <c r="AG114" s="576"/>
      <c r="AH114" s="576"/>
      <c r="AI114" s="576"/>
    </row>
    <row r="115" spans="2:35">
      <c r="B115" s="616" t="s">
        <v>9751</v>
      </c>
      <c r="C115" s="640">
        <v>1</v>
      </c>
      <c r="D115" s="640">
        <v>113</v>
      </c>
      <c r="E115" s="617" t="s">
        <v>11178</v>
      </c>
      <c r="F115" s="621">
        <v>3982</v>
      </c>
      <c r="G115" s="622">
        <v>263000000</v>
      </c>
      <c r="H115" s="606">
        <f>+VLOOKUP(B115,잔가등급!$D$35:$I$62,3,0)</f>
        <v>4.7E-2</v>
      </c>
      <c r="I115" s="606">
        <f>+VLOOKUP(B115,잔가등급!$D$35:$I$62,4,0)</f>
        <v>0.05</v>
      </c>
      <c r="J115" s="606">
        <f>+VLOOKUP(B115,잔가등급!$D$35:$I$62,5,0)</f>
        <v>5.8000000000000003E-2</v>
      </c>
      <c r="K115" s="607">
        <f>+VLOOKUP(B115,잔가등급!$D$35:$I$62,6,0)</f>
        <v>5.8000000000000003E-2</v>
      </c>
      <c r="L115" s="358"/>
      <c r="M115" s="157"/>
      <c r="N115" s="530">
        <v>7</v>
      </c>
      <c r="O115" s="359"/>
      <c r="P115" s="343"/>
      <c r="Q115" s="343"/>
      <c r="R115" s="646">
        <v>0.02</v>
      </c>
      <c r="S115" s="157"/>
      <c r="T115" s="365">
        <v>22</v>
      </c>
      <c r="U115" s="378"/>
      <c r="V115" s="381"/>
      <c r="W115" s="565">
        <f t="shared" si="5"/>
        <v>0</v>
      </c>
      <c r="Z115" s="576"/>
      <c r="AA115" s="576"/>
      <c r="AB115" s="576"/>
      <c r="AC115" s="576"/>
      <c r="AD115" s="576"/>
      <c r="AE115" s="576"/>
      <c r="AF115" s="576"/>
      <c r="AG115" s="576"/>
      <c r="AH115" s="576"/>
      <c r="AI115" s="576"/>
    </row>
    <row r="116" spans="2:35">
      <c r="B116" s="616" t="s">
        <v>9751</v>
      </c>
      <c r="C116" s="640">
        <v>1</v>
      </c>
      <c r="D116" s="640">
        <v>114</v>
      </c>
      <c r="E116" s="617" t="s">
        <v>11179</v>
      </c>
      <c r="F116" s="621">
        <v>2925</v>
      </c>
      <c r="G116" s="622">
        <v>147800000</v>
      </c>
      <c r="H116" s="606">
        <f>+VLOOKUP(B116,잔가등급!$D$35:$I$62,3,0)</f>
        <v>4.7E-2</v>
      </c>
      <c r="I116" s="606">
        <f>+VLOOKUP(B116,잔가등급!$D$35:$I$62,4,0)</f>
        <v>0.05</v>
      </c>
      <c r="J116" s="606">
        <f>+VLOOKUP(B116,잔가등급!$D$35:$I$62,5,0)</f>
        <v>5.8000000000000003E-2</v>
      </c>
      <c r="K116" s="607">
        <f>+VLOOKUP(B116,잔가등급!$D$35:$I$62,6,0)</f>
        <v>5.8000000000000003E-2</v>
      </c>
      <c r="L116" s="358"/>
      <c r="M116" s="157"/>
      <c r="N116" s="530">
        <v>3</v>
      </c>
      <c r="O116" s="359"/>
      <c r="P116" s="343"/>
      <c r="Q116" s="343"/>
      <c r="R116" s="646">
        <v>0.02</v>
      </c>
      <c r="S116" s="157"/>
      <c r="T116" s="365">
        <v>11</v>
      </c>
      <c r="U116" s="378"/>
      <c r="V116" s="381"/>
      <c r="W116" s="565">
        <f t="shared" si="5"/>
        <v>0</v>
      </c>
      <c r="Z116" s="576"/>
      <c r="AA116" s="576"/>
      <c r="AB116" s="576"/>
      <c r="AC116" s="576"/>
      <c r="AD116" s="576"/>
      <c r="AE116" s="576"/>
      <c r="AF116" s="576"/>
      <c r="AG116" s="576"/>
      <c r="AH116" s="576"/>
      <c r="AI116" s="576"/>
    </row>
    <row r="117" spans="2:35">
      <c r="B117" s="616" t="s">
        <v>9751</v>
      </c>
      <c r="C117" s="640">
        <v>1</v>
      </c>
      <c r="D117" s="640">
        <v>115</v>
      </c>
      <c r="E117" s="617" t="s">
        <v>11180</v>
      </c>
      <c r="F117" s="621">
        <v>2925</v>
      </c>
      <c r="G117" s="622">
        <v>172900000</v>
      </c>
      <c r="H117" s="606">
        <f>+VLOOKUP(B117,잔가등급!$D$35:$I$62,3,0)</f>
        <v>4.7E-2</v>
      </c>
      <c r="I117" s="606">
        <f>+VLOOKUP(B117,잔가등급!$D$35:$I$62,4,0)</f>
        <v>0.05</v>
      </c>
      <c r="J117" s="606">
        <f>+VLOOKUP(B117,잔가등급!$D$35:$I$62,5,0)</f>
        <v>5.8000000000000003E-2</v>
      </c>
      <c r="K117" s="607">
        <f>+VLOOKUP(B117,잔가등급!$D$35:$I$62,6,0)</f>
        <v>5.8000000000000003E-2</v>
      </c>
      <c r="L117" s="358"/>
      <c r="M117" s="157"/>
      <c r="N117" s="530">
        <v>3</v>
      </c>
      <c r="O117" s="359"/>
      <c r="P117" s="343"/>
      <c r="Q117" s="343"/>
      <c r="R117" s="646">
        <v>0.02</v>
      </c>
      <c r="S117" s="157"/>
      <c r="T117" s="365">
        <v>11</v>
      </c>
      <c r="U117" s="378"/>
      <c r="V117" s="381"/>
      <c r="W117" s="565">
        <f t="shared" si="5"/>
        <v>0</v>
      </c>
    </row>
    <row r="118" spans="2:35">
      <c r="B118" s="616" t="s">
        <v>9751</v>
      </c>
      <c r="C118" s="640">
        <v>1</v>
      </c>
      <c r="D118" s="640">
        <v>116</v>
      </c>
      <c r="E118" s="617" t="s">
        <v>11181</v>
      </c>
      <c r="F118" s="621">
        <v>2999</v>
      </c>
      <c r="G118" s="622">
        <v>179300000</v>
      </c>
      <c r="H118" s="606">
        <f>+VLOOKUP(B118,잔가등급!$D$35:$I$62,3,0)</f>
        <v>4.7E-2</v>
      </c>
      <c r="I118" s="606">
        <f>+VLOOKUP(B118,잔가등급!$D$35:$I$62,4,0)</f>
        <v>0.05</v>
      </c>
      <c r="J118" s="606">
        <f>+VLOOKUP(B118,잔가등급!$D$35:$I$62,5,0)</f>
        <v>5.8000000000000003E-2</v>
      </c>
      <c r="K118" s="607">
        <f>+VLOOKUP(B118,잔가등급!$D$35:$I$62,6,0)</f>
        <v>5.8000000000000003E-2</v>
      </c>
      <c r="L118" s="358"/>
      <c r="M118" s="157"/>
      <c r="N118" s="530">
        <v>4</v>
      </c>
      <c r="O118" s="359"/>
      <c r="P118" s="343"/>
      <c r="Q118" s="343"/>
      <c r="R118" s="646">
        <v>0.02</v>
      </c>
      <c r="S118" s="157"/>
      <c r="T118" s="365">
        <v>11</v>
      </c>
      <c r="U118" s="378"/>
      <c r="V118" s="381"/>
      <c r="W118" s="565">
        <f t="shared" si="5"/>
        <v>0</v>
      </c>
    </row>
    <row r="119" spans="2:35">
      <c r="B119" s="616" t="s">
        <v>9751</v>
      </c>
      <c r="C119" s="640">
        <v>1</v>
      </c>
      <c r="D119" s="640">
        <v>117</v>
      </c>
      <c r="E119" s="617" t="s">
        <v>11182</v>
      </c>
      <c r="F119" s="621">
        <v>2999</v>
      </c>
      <c r="G119" s="622">
        <v>200500000</v>
      </c>
      <c r="H119" s="606">
        <f>+VLOOKUP(B119,잔가등급!$D$35:$I$62,3,0)</f>
        <v>4.7E-2</v>
      </c>
      <c r="I119" s="606">
        <f>+VLOOKUP(B119,잔가등급!$D$35:$I$62,4,0)</f>
        <v>0.05</v>
      </c>
      <c r="J119" s="606">
        <f>+VLOOKUP(B119,잔가등급!$D$35:$I$62,5,0)</f>
        <v>5.8000000000000003E-2</v>
      </c>
      <c r="K119" s="607">
        <f>+VLOOKUP(B119,잔가등급!$D$35:$I$62,6,0)</f>
        <v>5.8000000000000003E-2</v>
      </c>
      <c r="L119" s="358"/>
      <c r="M119" s="157"/>
      <c r="N119" s="530">
        <v>5</v>
      </c>
      <c r="O119" s="359"/>
      <c r="P119" s="343"/>
      <c r="Q119" s="343"/>
      <c r="R119" s="646">
        <v>0.02</v>
      </c>
      <c r="S119" s="157"/>
      <c r="T119" s="365">
        <v>12</v>
      </c>
      <c r="U119" s="378"/>
      <c r="V119" s="381"/>
      <c r="W119" s="565">
        <f t="shared" si="5"/>
        <v>0</v>
      </c>
    </row>
    <row r="120" spans="2:35">
      <c r="B120" s="616" t="s">
        <v>9751</v>
      </c>
      <c r="C120" s="640">
        <v>1</v>
      </c>
      <c r="D120" s="640">
        <v>118</v>
      </c>
      <c r="E120" s="617" t="s">
        <v>11183</v>
      </c>
      <c r="F120" s="621">
        <v>3982</v>
      </c>
      <c r="G120" s="622">
        <v>243100000</v>
      </c>
      <c r="H120" s="606">
        <f>+VLOOKUP(B120,잔가등급!$D$35:$I$62,3,0)</f>
        <v>4.7E-2</v>
      </c>
      <c r="I120" s="606">
        <f>+VLOOKUP(B120,잔가등급!$D$35:$I$62,4,0)</f>
        <v>0.05</v>
      </c>
      <c r="J120" s="606">
        <f>+VLOOKUP(B120,잔가등급!$D$35:$I$62,5,0)</f>
        <v>5.8000000000000003E-2</v>
      </c>
      <c r="K120" s="607">
        <f>+VLOOKUP(B120,잔가등급!$D$35:$I$62,6,0)</f>
        <v>5.8000000000000003E-2</v>
      </c>
      <c r="L120" s="358"/>
      <c r="M120" s="157"/>
      <c r="N120" s="530">
        <v>6</v>
      </c>
      <c r="O120" s="359"/>
      <c r="P120" s="343"/>
      <c r="Q120" s="343"/>
      <c r="R120" s="646">
        <v>0.02</v>
      </c>
      <c r="S120" s="157"/>
      <c r="T120" s="365">
        <v>12</v>
      </c>
      <c r="U120" s="378"/>
      <c r="V120" s="381"/>
      <c r="W120" s="565">
        <f t="shared" si="5"/>
        <v>0</v>
      </c>
    </row>
    <row r="121" spans="2:35">
      <c r="B121" s="616" t="s">
        <v>9751</v>
      </c>
      <c r="C121" s="640">
        <v>1</v>
      </c>
      <c r="D121" s="640">
        <v>119</v>
      </c>
      <c r="E121" s="617" t="s">
        <v>11184</v>
      </c>
      <c r="F121" s="621">
        <v>2999</v>
      </c>
      <c r="G121" s="622">
        <v>242000000</v>
      </c>
      <c r="H121" s="606">
        <f>+VLOOKUP(B121,잔가등급!$D$35:$I$62,3,0)</f>
        <v>4.7E-2</v>
      </c>
      <c r="I121" s="606">
        <f>+VLOOKUP(B121,잔가등급!$D$35:$I$62,4,0)</f>
        <v>0.05</v>
      </c>
      <c r="J121" s="606">
        <f>+VLOOKUP(B121,잔가등급!$D$35:$I$62,5,0)</f>
        <v>5.8000000000000003E-2</v>
      </c>
      <c r="K121" s="607">
        <f>+VLOOKUP(B121,잔가등급!$D$35:$I$62,6,0)</f>
        <v>5.8000000000000003E-2</v>
      </c>
      <c r="L121" s="358"/>
      <c r="M121" s="157"/>
      <c r="N121" s="536">
        <v>6</v>
      </c>
      <c r="O121" s="385"/>
      <c r="P121" s="386"/>
      <c r="Q121" s="386"/>
      <c r="R121" s="646">
        <v>0.02</v>
      </c>
      <c r="S121" s="157"/>
      <c r="T121" s="527">
        <v>19</v>
      </c>
      <c r="U121" s="387"/>
      <c r="V121" s="388"/>
      <c r="W121" s="565">
        <f t="shared" si="5"/>
        <v>0</v>
      </c>
    </row>
    <row r="122" spans="2:35">
      <c r="B122" s="616" t="s">
        <v>9751</v>
      </c>
      <c r="C122" s="640">
        <v>1</v>
      </c>
      <c r="D122" s="640">
        <v>120</v>
      </c>
      <c r="E122" s="617" t="s">
        <v>11185</v>
      </c>
      <c r="F122" s="621">
        <v>2999</v>
      </c>
      <c r="G122" s="622">
        <v>182000000</v>
      </c>
      <c r="H122" s="606">
        <f>+VLOOKUP(B122,잔가등급!$D$35:$I$62,3,0)</f>
        <v>4.7E-2</v>
      </c>
      <c r="I122" s="606">
        <f>+VLOOKUP(B122,잔가등급!$D$35:$I$62,4,0)</f>
        <v>0.05</v>
      </c>
      <c r="J122" s="606">
        <f>+VLOOKUP(B122,잔가등급!$D$35:$I$62,5,0)</f>
        <v>5.8000000000000003E-2</v>
      </c>
      <c r="K122" s="607">
        <f>+VLOOKUP(B122,잔가등급!$D$35:$I$62,6,0)</f>
        <v>5.8000000000000003E-2</v>
      </c>
      <c r="L122" s="358"/>
      <c r="M122" s="157"/>
      <c r="N122" s="536">
        <v>4</v>
      </c>
      <c r="O122" s="385"/>
      <c r="P122" s="386"/>
      <c r="Q122" s="386"/>
      <c r="R122" s="646">
        <v>0.02</v>
      </c>
      <c r="S122" s="157"/>
      <c r="T122" s="527">
        <v>11</v>
      </c>
      <c r="U122" s="387"/>
      <c r="V122" s="388"/>
      <c r="W122" s="565">
        <f t="shared" si="5"/>
        <v>0</v>
      </c>
    </row>
    <row r="123" spans="2:35">
      <c r="B123" s="616" t="s">
        <v>9751</v>
      </c>
      <c r="C123" s="640">
        <v>1</v>
      </c>
      <c r="D123" s="640">
        <v>121</v>
      </c>
      <c r="E123" s="617" t="s">
        <v>11186</v>
      </c>
      <c r="F123" s="621">
        <v>2989</v>
      </c>
      <c r="G123" s="622">
        <v>159500000</v>
      </c>
      <c r="H123" s="606">
        <f>+VLOOKUP(B123,잔가등급!$D$35:$I$62,3,0)</f>
        <v>4.7E-2</v>
      </c>
      <c r="I123" s="606">
        <f>+VLOOKUP(B123,잔가등급!$D$35:$I$62,4,0)</f>
        <v>0.05</v>
      </c>
      <c r="J123" s="606">
        <f>+VLOOKUP(B123,잔가등급!$D$35:$I$62,5,0)</f>
        <v>5.8000000000000003E-2</v>
      </c>
      <c r="K123" s="607">
        <f>+VLOOKUP(B123,잔가등급!$D$35:$I$62,6,0)</f>
        <v>5.8000000000000003E-2</v>
      </c>
      <c r="L123" s="358"/>
      <c r="M123" s="503"/>
      <c r="N123" s="577">
        <v>3</v>
      </c>
      <c r="O123" s="578"/>
      <c r="P123" s="579"/>
      <c r="Q123" s="579"/>
      <c r="R123" s="646">
        <v>0.02</v>
      </c>
      <c r="S123" s="503"/>
      <c r="T123" s="527">
        <v>11</v>
      </c>
      <c r="U123" s="580"/>
      <c r="V123" s="581"/>
      <c r="W123" s="565">
        <f t="shared" si="5"/>
        <v>0</v>
      </c>
    </row>
    <row r="124" spans="2:35">
      <c r="B124" s="616" t="s">
        <v>9751</v>
      </c>
      <c r="C124" s="640">
        <v>1</v>
      </c>
      <c r="D124" s="640">
        <v>122</v>
      </c>
      <c r="E124" s="617" t="s">
        <v>11187</v>
      </c>
      <c r="F124" s="621">
        <v>2989</v>
      </c>
      <c r="G124" s="622">
        <v>178500000</v>
      </c>
      <c r="H124" s="606">
        <f>+VLOOKUP(B124,잔가등급!$D$35:$I$62,3,0)</f>
        <v>4.7E-2</v>
      </c>
      <c r="I124" s="606">
        <f>+VLOOKUP(B124,잔가등급!$D$35:$I$62,4,0)</f>
        <v>0.05</v>
      </c>
      <c r="J124" s="606">
        <f>+VLOOKUP(B124,잔가등급!$D$35:$I$62,5,0)</f>
        <v>5.8000000000000003E-2</v>
      </c>
      <c r="K124" s="607">
        <f>+VLOOKUP(B124,잔가등급!$D$35:$I$62,6,0)</f>
        <v>5.8000000000000003E-2</v>
      </c>
      <c r="L124" s="358"/>
      <c r="M124" s="503"/>
      <c r="N124" s="577">
        <v>3</v>
      </c>
      <c r="O124" s="578"/>
      <c r="P124" s="579"/>
      <c r="Q124" s="579"/>
      <c r="R124" s="646">
        <v>0.02</v>
      </c>
      <c r="S124" s="503"/>
      <c r="T124" s="527">
        <v>11</v>
      </c>
      <c r="U124" s="580"/>
      <c r="V124" s="581"/>
      <c r="W124" s="565">
        <f t="shared" si="5"/>
        <v>0</v>
      </c>
    </row>
    <row r="125" spans="2:35" ht="17.25" thickBot="1">
      <c r="B125" s="616" t="s">
        <v>9751</v>
      </c>
      <c r="C125" s="640">
        <v>1</v>
      </c>
      <c r="D125" s="640">
        <v>123</v>
      </c>
      <c r="E125" s="617" t="s">
        <v>11188</v>
      </c>
      <c r="F125" s="621">
        <v>2999</v>
      </c>
      <c r="G125" s="622">
        <v>203700000</v>
      </c>
      <c r="H125" s="606">
        <f>+VLOOKUP(B125,잔가등급!$D$35:$I$62,3,0)</f>
        <v>4.7E-2</v>
      </c>
      <c r="I125" s="606">
        <f>+VLOOKUP(B125,잔가등급!$D$35:$I$62,4,0)</f>
        <v>0.05</v>
      </c>
      <c r="J125" s="606">
        <f>+VLOOKUP(B125,잔가등급!$D$35:$I$62,5,0)</f>
        <v>5.8000000000000003E-2</v>
      </c>
      <c r="K125" s="607">
        <f>+VLOOKUP(B125,잔가등급!$D$35:$I$62,6,0)</f>
        <v>5.8000000000000003E-2</v>
      </c>
      <c r="L125" s="358"/>
      <c r="M125" s="157"/>
      <c r="N125" s="531">
        <v>5</v>
      </c>
      <c r="O125" s="385"/>
      <c r="P125" s="386"/>
      <c r="Q125" s="386"/>
      <c r="R125" s="646">
        <v>0.02</v>
      </c>
      <c r="S125" s="157"/>
      <c r="T125" s="527">
        <v>12</v>
      </c>
      <c r="U125" s="387"/>
      <c r="V125" s="388"/>
      <c r="W125" s="565">
        <f t="shared" si="5"/>
        <v>0</v>
      </c>
    </row>
    <row r="126" spans="2:35">
      <c r="B126" s="616" t="s">
        <v>9751</v>
      </c>
      <c r="C126" s="640">
        <v>1</v>
      </c>
      <c r="D126" s="640">
        <v>124</v>
      </c>
      <c r="E126" s="617" t="s">
        <v>11189</v>
      </c>
      <c r="F126" s="621">
        <v>3982</v>
      </c>
      <c r="G126" s="622">
        <v>247500000</v>
      </c>
      <c r="H126" s="606">
        <f>+VLOOKUP(B126,잔가등급!$D$35:$I$62,3,0)</f>
        <v>4.7E-2</v>
      </c>
      <c r="I126" s="606">
        <f>+VLOOKUP(B126,잔가등급!$D$35:$I$62,4,0)</f>
        <v>0.05</v>
      </c>
      <c r="J126" s="606">
        <f>+VLOOKUP(B126,잔가등급!$D$35:$I$62,5,0)</f>
        <v>5.8000000000000003E-2</v>
      </c>
      <c r="K126" s="607">
        <f>+VLOOKUP(B126,잔가등급!$D$35:$I$62,6,0)</f>
        <v>5.8000000000000003E-2</v>
      </c>
      <c r="L126" s="384"/>
      <c r="M126" s="589"/>
      <c r="N126" s="529">
        <v>6</v>
      </c>
      <c r="O126" s="393"/>
      <c r="P126" s="394"/>
      <c r="Q126" s="394"/>
      <c r="R126" s="646">
        <v>0.02</v>
      </c>
      <c r="S126" s="589"/>
      <c r="T126" s="528">
        <v>12</v>
      </c>
      <c r="U126" s="395"/>
      <c r="V126" s="396"/>
      <c r="W126" s="565">
        <f t="shared" si="5"/>
        <v>0</v>
      </c>
    </row>
    <row r="127" spans="2:35">
      <c r="B127" s="616" t="s">
        <v>9751</v>
      </c>
      <c r="C127" s="640">
        <v>1</v>
      </c>
      <c r="D127" s="640">
        <v>125</v>
      </c>
      <c r="E127" s="617" t="s">
        <v>11190</v>
      </c>
      <c r="F127" s="621">
        <v>2999</v>
      </c>
      <c r="G127" s="622">
        <v>247000000</v>
      </c>
      <c r="H127" s="606">
        <f>+VLOOKUP(B127,잔가등급!$D$35:$I$62,3,0)</f>
        <v>4.7E-2</v>
      </c>
      <c r="I127" s="606">
        <f>+VLOOKUP(B127,잔가등급!$D$35:$I$62,4,0)</f>
        <v>0.05</v>
      </c>
      <c r="J127" s="606">
        <f>+VLOOKUP(B127,잔가등급!$D$35:$I$62,5,0)</f>
        <v>5.8000000000000003E-2</v>
      </c>
      <c r="K127" s="607">
        <f>+VLOOKUP(B127,잔가등급!$D$35:$I$62,6,0)</f>
        <v>5.8000000000000003E-2</v>
      </c>
      <c r="L127" s="358"/>
      <c r="N127" s="530">
        <v>6</v>
      </c>
      <c r="O127" s="359"/>
      <c r="P127" s="343"/>
      <c r="Q127" s="343"/>
      <c r="R127" s="646">
        <v>0.02</v>
      </c>
      <c r="T127" s="365">
        <v>19</v>
      </c>
      <c r="U127" s="378"/>
      <c r="V127" s="381"/>
      <c r="W127" s="565">
        <f t="shared" si="5"/>
        <v>0</v>
      </c>
    </row>
    <row r="128" spans="2:35">
      <c r="B128" s="608" t="s">
        <v>9751</v>
      </c>
      <c r="C128" s="657">
        <v>1</v>
      </c>
      <c r="D128" s="640">
        <v>126</v>
      </c>
      <c r="E128" s="609" t="s">
        <v>11831</v>
      </c>
      <c r="F128" s="610">
        <v>3982</v>
      </c>
      <c r="G128" s="611">
        <v>299000000</v>
      </c>
      <c r="H128" s="606">
        <f>+VLOOKUP(B128,잔가등급!$D$35:$I$62,3,0)</f>
        <v>4.7E-2</v>
      </c>
      <c r="I128" s="606">
        <f>+VLOOKUP(B128,잔가등급!$D$35:$I$62,4,0)</f>
        <v>0.05</v>
      </c>
      <c r="J128" s="606">
        <f>+VLOOKUP(B128,잔가등급!$D$35:$I$62,5,0)</f>
        <v>5.8000000000000003E-2</v>
      </c>
      <c r="K128" s="607">
        <f>+VLOOKUP(B128,잔가등급!$D$35:$I$62,6,0)</f>
        <v>5.8000000000000003E-2</v>
      </c>
      <c r="L128" s="358"/>
      <c r="N128" s="530">
        <v>7</v>
      </c>
      <c r="O128" s="359"/>
      <c r="P128" s="343"/>
      <c r="Q128" s="343"/>
      <c r="R128" s="646">
        <v>0.02</v>
      </c>
      <c r="T128" s="365">
        <v>20</v>
      </c>
      <c r="U128" s="378"/>
      <c r="V128" s="381"/>
      <c r="W128" s="565">
        <f t="shared" ref="W128" si="6">+U128</f>
        <v>0</v>
      </c>
    </row>
    <row r="129" spans="2:23">
      <c r="B129" s="616" t="s">
        <v>9751</v>
      </c>
      <c r="C129" s="640">
        <v>1</v>
      </c>
      <c r="D129" s="640">
        <v>127</v>
      </c>
      <c r="E129" s="617" t="s">
        <v>11191</v>
      </c>
      <c r="F129" s="621">
        <v>3982</v>
      </c>
      <c r="G129" s="622">
        <v>279000000</v>
      </c>
      <c r="H129" s="606">
        <f>+VLOOKUP(B129,잔가등급!$D$35:$I$62,3,0)</f>
        <v>4.7E-2</v>
      </c>
      <c r="I129" s="606">
        <f>+VLOOKUP(B129,잔가등급!$D$35:$I$62,4,0)</f>
        <v>0.05</v>
      </c>
      <c r="J129" s="606">
        <f>+VLOOKUP(B129,잔가등급!$D$35:$I$62,5,0)</f>
        <v>5.8000000000000003E-2</v>
      </c>
      <c r="K129" s="607">
        <f>+VLOOKUP(B129,잔가등급!$D$35:$I$62,6,0)</f>
        <v>5.8000000000000003E-2</v>
      </c>
      <c r="L129" s="397"/>
      <c r="M129" s="590"/>
      <c r="N129" s="530">
        <v>6</v>
      </c>
      <c r="O129" s="398"/>
      <c r="P129" s="399"/>
      <c r="Q129" s="399"/>
      <c r="R129" s="646">
        <v>0.02</v>
      </c>
      <c r="S129" s="590"/>
      <c r="T129" s="365">
        <v>19</v>
      </c>
      <c r="U129" s="400"/>
      <c r="V129" s="401"/>
      <c r="W129" s="565">
        <f t="shared" si="5"/>
        <v>0</v>
      </c>
    </row>
    <row r="130" spans="2:23">
      <c r="B130" s="616" t="s">
        <v>9751</v>
      </c>
      <c r="C130" s="640">
        <v>1</v>
      </c>
      <c r="D130" s="640">
        <v>128</v>
      </c>
      <c r="E130" s="617" t="s">
        <v>11192</v>
      </c>
      <c r="F130" s="621">
        <v>3982</v>
      </c>
      <c r="G130" s="622">
        <v>262000000</v>
      </c>
      <c r="H130" s="606">
        <f>+VLOOKUP(B130,잔가등급!$D$35:$I$62,3,0)</f>
        <v>4.7E-2</v>
      </c>
      <c r="I130" s="606">
        <f>+VLOOKUP(B130,잔가등급!$D$35:$I$62,4,0)</f>
        <v>0.05</v>
      </c>
      <c r="J130" s="606">
        <f>+VLOOKUP(B130,잔가등급!$D$35:$I$62,5,0)</f>
        <v>5.8000000000000003E-2</v>
      </c>
      <c r="K130" s="607">
        <f>+VLOOKUP(B130,잔가등급!$D$35:$I$62,6,0)</f>
        <v>5.8000000000000003E-2</v>
      </c>
      <c r="L130" s="358"/>
      <c r="N130" s="530">
        <v>6</v>
      </c>
      <c r="O130" s="359"/>
      <c r="P130" s="343"/>
      <c r="Q130" s="343"/>
      <c r="R130" s="646">
        <v>0.02</v>
      </c>
      <c r="T130" s="365">
        <v>19</v>
      </c>
      <c r="U130" s="378"/>
      <c r="V130" s="381"/>
      <c r="W130" s="565">
        <f t="shared" si="5"/>
        <v>0</v>
      </c>
    </row>
    <row r="131" spans="2:23">
      <c r="B131" s="616" t="s">
        <v>9751</v>
      </c>
      <c r="C131" s="640">
        <v>1</v>
      </c>
      <c r="D131" s="640">
        <v>129</v>
      </c>
      <c r="E131" s="617" t="s">
        <v>11193</v>
      </c>
      <c r="F131" s="621">
        <v>3982</v>
      </c>
      <c r="G131" s="623">
        <v>299000000</v>
      </c>
      <c r="H131" s="606">
        <f>+VLOOKUP(B131,잔가등급!$D$35:$I$62,3,0)</f>
        <v>4.7E-2</v>
      </c>
      <c r="I131" s="606">
        <f>+VLOOKUP(B131,잔가등급!$D$35:$I$62,4,0)</f>
        <v>0.05</v>
      </c>
      <c r="J131" s="606">
        <f>+VLOOKUP(B131,잔가등급!$D$35:$I$62,5,0)</f>
        <v>5.8000000000000003E-2</v>
      </c>
      <c r="K131" s="607">
        <f>+VLOOKUP(B131,잔가등급!$D$35:$I$62,6,0)</f>
        <v>5.8000000000000003E-2</v>
      </c>
      <c r="L131" s="358"/>
      <c r="N131" s="530">
        <v>6</v>
      </c>
      <c r="O131" s="359"/>
      <c r="P131" s="343"/>
      <c r="Q131" s="343"/>
      <c r="R131" s="646">
        <v>0.02</v>
      </c>
      <c r="T131" s="365">
        <v>19</v>
      </c>
      <c r="U131" s="378"/>
      <c r="V131" s="381"/>
      <c r="W131" s="565">
        <f t="shared" si="5"/>
        <v>0</v>
      </c>
    </row>
    <row r="132" spans="2:23">
      <c r="B132" s="616" t="s">
        <v>9751</v>
      </c>
      <c r="C132" s="640">
        <v>1</v>
      </c>
      <c r="D132" s="640">
        <v>130</v>
      </c>
      <c r="E132" s="617" t="s">
        <v>11194</v>
      </c>
      <c r="F132" s="621">
        <v>3982</v>
      </c>
      <c r="G132" s="623">
        <v>319000000</v>
      </c>
      <c r="H132" s="606">
        <f>+VLOOKUP(B132,잔가등급!$D$35:$I$62,3,0)</f>
        <v>4.7E-2</v>
      </c>
      <c r="I132" s="606">
        <f>+VLOOKUP(B132,잔가등급!$D$35:$I$62,4,0)</f>
        <v>0.05</v>
      </c>
      <c r="J132" s="606">
        <f>+VLOOKUP(B132,잔가등급!$D$35:$I$62,5,0)</f>
        <v>5.8000000000000003E-2</v>
      </c>
      <c r="K132" s="607">
        <f>+VLOOKUP(B132,잔가등급!$D$35:$I$62,6,0)</f>
        <v>5.8000000000000003E-2</v>
      </c>
      <c r="L132" s="358"/>
      <c r="N132" s="530">
        <v>6</v>
      </c>
      <c r="O132" s="359"/>
      <c r="P132" s="343"/>
      <c r="Q132" s="343"/>
      <c r="R132" s="646">
        <v>0.02</v>
      </c>
      <c r="T132" s="365">
        <v>19</v>
      </c>
      <c r="U132" s="378"/>
      <c r="V132" s="381"/>
      <c r="W132" s="565">
        <f t="shared" si="5"/>
        <v>0</v>
      </c>
    </row>
    <row r="133" spans="2:23">
      <c r="B133" s="616" t="s">
        <v>9751</v>
      </c>
      <c r="C133" s="640">
        <v>1</v>
      </c>
      <c r="D133" s="640">
        <v>131</v>
      </c>
      <c r="E133" s="617" t="s">
        <v>11195</v>
      </c>
      <c r="F133" s="621">
        <v>3982</v>
      </c>
      <c r="G133" s="622">
        <v>295000000</v>
      </c>
      <c r="H133" s="606">
        <f>+VLOOKUP(B133,잔가등급!$D$35:$I$62,3,0)</f>
        <v>4.7E-2</v>
      </c>
      <c r="I133" s="606">
        <f>+VLOOKUP(B133,잔가등급!$D$35:$I$62,4,0)</f>
        <v>0.05</v>
      </c>
      <c r="J133" s="606">
        <f>+VLOOKUP(B133,잔가등급!$D$35:$I$62,5,0)</f>
        <v>5.8000000000000003E-2</v>
      </c>
      <c r="K133" s="607">
        <f>+VLOOKUP(B133,잔가등급!$D$35:$I$62,6,0)</f>
        <v>5.8000000000000003E-2</v>
      </c>
      <c r="L133" s="358"/>
      <c r="N133" s="530">
        <v>6</v>
      </c>
      <c r="O133" s="359"/>
      <c r="P133" s="343"/>
      <c r="Q133" s="343"/>
      <c r="R133" s="646">
        <v>0.02</v>
      </c>
      <c r="T133" s="365">
        <v>19</v>
      </c>
      <c r="U133" s="378"/>
      <c r="V133" s="381"/>
      <c r="W133" s="565">
        <f t="shared" si="5"/>
        <v>0</v>
      </c>
    </row>
    <row r="134" spans="2:23">
      <c r="B134" s="616" t="s">
        <v>9751</v>
      </c>
      <c r="C134" s="640">
        <v>1</v>
      </c>
      <c r="D134" s="640">
        <v>132</v>
      </c>
      <c r="E134" s="617" t="s">
        <v>11196</v>
      </c>
      <c r="F134" s="621">
        <v>5980</v>
      </c>
      <c r="G134" s="622">
        <v>375000000</v>
      </c>
      <c r="H134" s="606">
        <f>+VLOOKUP(B134,잔가등급!$D$35:$I$62,3,0)</f>
        <v>4.7E-2</v>
      </c>
      <c r="I134" s="606">
        <f>+VLOOKUP(B134,잔가등급!$D$35:$I$62,4,0)</f>
        <v>0.05</v>
      </c>
      <c r="J134" s="606">
        <f>+VLOOKUP(B134,잔가등급!$D$35:$I$62,5,0)</f>
        <v>5.8000000000000003E-2</v>
      </c>
      <c r="K134" s="607">
        <f>+VLOOKUP(B134,잔가등급!$D$35:$I$62,6,0)</f>
        <v>5.8000000000000003E-2</v>
      </c>
      <c r="L134" s="358"/>
      <c r="N134" s="530">
        <v>6</v>
      </c>
      <c r="O134" s="359"/>
      <c r="P134" s="343"/>
      <c r="Q134" s="343"/>
      <c r="R134" s="646">
        <v>0.02</v>
      </c>
      <c r="T134" s="365">
        <v>19</v>
      </c>
      <c r="U134" s="378"/>
      <c r="V134" s="381"/>
      <c r="W134" s="565">
        <f t="shared" si="5"/>
        <v>0</v>
      </c>
    </row>
    <row r="135" spans="2:23">
      <c r="B135" s="616" t="s">
        <v>9751</v>
      </c>
      <c r="C135" s="640">
        <v>1</v>
      </c>
      <c r="D135" s="640">
        <v>133</v>
      </c>
      <c r="E135" s="617" t="s">
        <v>11197</v>
      </c>
      <c r="F135" s="621">
        <v>5980</v>
      </c>
      <c r="G135" s="622">
        <v>500000000</v>
      </c>
      <c r="H135" s="606">
        <f>+VLOOKUP(B135,잔가등급!$D$35:$I$62,3,0)</f>
        <v>4.7E-2</v>
      </c>
      <c r="I135" s="606">
        <f>+VLOOKUP(B135,잔가등급!$D$35:$I$62,4,0)</f>
        <v>0.05</v>
      </c>
      <c r="J135" s="606">
        <f>+VLOOKUP(B135,잔가등급!$D$35:$I$62,5,0)</f>
        <v>5.8000000000000003E-2</v>
      </c>
      <c r="K135" s="607">
        <f>+VLOOKUP(B135,잔가등급!$D$35:$I$62,6,0)</f>
        <v>5.8000000000000003E-2</v>
      </c>
      <c r="L135" s="358"/>
      <c r="N135" s="530">
        <v>6</v>
      </c>
      <c r="O135" s="359"/>
      <c r="P135" s="343"/>
      <c r="Q135" s="343"/>
      <c r="R135" s="646">
        <v>0.02</v>
      </c>
      <c r="T135" s="365">
        <v>19</v>
      </c>
      <c r="U135" s="378"/>
      <c r="V135" s="381"/>
      <c r="W135" s="565">
        <f t="shared" si="5"/>
        <v>0</v>
      </c>
    </row>
    <row r="136" spans="2:23">
      <c r="B136" s="616" t="s">
        <v>9751</v>
      </c>
      <c r="C136" s="640">
        <v>1</v>
      </c>
      <c r="D136" s="640">
        <v>134</v>
      </c>
      <c r="E136" s="617" t="s">
        <v>11198</v>
      </c>
      <c r="F136" s="621">
        <v>3982</v>
      </c>
      <c r="G136" s="622">
        <v>300000000</v>
      </c>
      <c r="H136" s="606">
        <f>+VLOOKUP(B136,잔가등급!$D$35:$I$62,3,0)</f>
        <v>4.7E-2</v>
      </c>
      <c r="I136" s="606">
        <f>+VLOOKUP(B136,잔가등급!$D$35:$I$62,4,0)</f>
        <v>0.05</v>
      </c>
      <c r="J136" s="606">
        <f>+VLOOKUP(B136,잔가등급!$D$35:$I$62,5,0)</f>
        <v>5.8000000000000003E-2</v>
      </c>
      <c r="K136" s="607">
        <f>+VLOOKUP(B136,잔가등급!$D$35:$I$62,6,0)</f>
        <v>5.8000000000000003E-2</v>
      </c>
      <c r="L136" s="358"/>
      <c r="N136" s="530">
        <v>6</v>
      </c>
      <c r="O136" s="359"/>
      <c r="P136" s="343"/>
      <c r="Q136" s="343"/>
      <c r="R136" s="646">
        <v>0.02</v>
      </c>
      <c r="T136" s="365">
        <v>19</v>
      </c>
      <c r="U136" s="378"/>
      <c r="V136" s="381"/>
      <c r="W136" s="565">
        <f t="shared" si="5"/>
        <v>0</v>
      </c>
    </row>
    <row r="137" spans="2:23">
      <c r="B137" s="616" t="s">
        <v>9751</v>
      </c>
      <c r="C137" s="640">
        <v>1</v>
      </c>
      <c r="D137" s="640">
        <v>135</v>
      </c>
      <c r="E137" s="617" t="s">
        <v>11199</v>
      </c>
      <c r="F137" s="621">
        <v>5980</v>
      </c>
      <c r="G137" s="622">
        <v>381500000</v>
      </c>
      <c r="H137" s="606">
        <f>+VLOOKUP(B137,잔가등급!$D$35:$I$62,3,0)</f>
        <v>4.7E-2</v>
      </c>
      <c r="I137" s="606">
        <f>+VLOOKUP(B137,잔가등급!$D$35:$I$62,4,0)</f>
        <v>0.05</v>
      </c>
      <c r="J137" s="606">
        <f>+VLOOKUP(B137,잔가등급!$D$35:$I$62,5,0)</f>
        <v>5.8000000000000003E-2</v>
      </c>
      <c r="K137" s="607">
        <f>+VLOOKUP(B137,잔가등급!$D$35:$I$62,6,0)</f>
        <v>5.8000000000000003E-2</v>
      </c>
      <c r="L137" s="358"/>
      <c r="N137" s="530">
        <v>6</v>
      </c>
      <c r="O137" s="359"/>
      <c r="P137" s="343"/>
      <c r="Q137" s="343"/>
      <c r="R137" s="646">
        <v>0.02</v>
      </c>
      <c r="T137" s="365">
        <v>19</v>
      </c>
      <c r="U137" s="378"/>
      <c r="V137" s="381"/>
      <c r="W137" s="565">
        <f t="shared" ref="W137:W200" si="7">+U137</f>
        <v>0</v>
      </c>
    </row>
    <row r="138" spans="2:23">
      <c r="B138" s="616" t="s">
        <v>9751</v>
      </c>
      <c r="C138" s="640">
        <v>1</v>
      </c>
      <c r="D138" s="640">
        <v>136</v>
      </c>
      <c r="E138" s="617" t="s">
        <v>11200</v>
      </c>
      <c r="F138" s="621">
        <v>5980</v>
      </c>
      <c r="G138" s="622">
        <v>590000000</v>
      </c>
      <c r="H138" s="606">
        <f>+VLOOKUP(B138,잔가등급!$D$35:$I$62,3,0)</f>
        <v>4.7E-2</v>
      </c>
      <c r="I138" s="606">
        <f>+VLOOKUP(B138,잔가등급!$D$35:$I$62,4,0)</f>
        <v>0.05</v>
      </c>
      <c r="J138" s="606">
        <f>+VLOOKUP(B138,잔가등급!$D$35:$I$62,5,0)</f>
        <v>5.8000000000000003E-2</v>
      </c>
      <c r="K138" s="607">
        <f>+VLOOKUP(B138,잔가등급!$D$35:$I$62,6,0)</f>
        <v>5.8000000000000003E-2</v>
      </c>
      <c r="L138" s="358"/>
      <c r="N138" s="530">
        <v>6</v>
      </c>
      <c r="O138" s="359"/>
      <c r="P138" s="343"/>
      <c r="Q138" s="343"/>
      <c r="R138" s="646">
        <v>0.02</v>
      </c>
      <c r="T138" s="365">
        <v>19</v>
      </c>
      <c r="U138" s="378"/>
      <c r="V138" s="381"/>
      <c r="W138" s="565">
        <f t="shared" si="7"/>
        <v>0</v>
      </c>
    </row>
    <row r="139" spans="2:23">
      <c r="B139" s="616" t="s">
        <v>9751</v>
      </c>
      <c r="C139" s="640">
        <v>1</v>
      </c>
      <c r="D139" s="640">
        <v>137</v>
      </c>
      <c r="E139" s="617" t="s">
        <v>11201</v>
      </c>
      <c r="F139" s="621">
        <v>2987</v>
      </c>
      <c r="G139" s="622">
        <v>88000000</v>
      </c>
      <c r="H139" s="606">
        <f>+VLOOKUP(B139,잔가등급!$D$35:$I$62,3,0)</f>
        <v>4.7E-2</v>
      </c>
      <c r="I139" s="606">
        <f>+VLOOKUP(B139,잔가등급!$D$35:$I$62,4,0)</f>
        <v>0.05</v>
      </c>
      <c r="J139" s="606">
        <f>+VLOOKUP(B139,잔가등급!$D$35:$I$62,5,0)</f>
        <v>5.8000000000000003E-2</v>
      </c>
      <c r="K139" s="607">
        <f>+VLOOKUP(B139,잔가등급!$D$35:$I$62,6,0)</f>
        <v>5.8000000000000003E-2</v>
      </c>
      <c r="L139" s="358"/>
      <c r="N139" s="530">
        <v>7</v>
      </c>
      <c r="O139" s="359"/>
      <c r="P139" s="343"/>
      <c r="Q139" s="343"/>
      <c r="R139" s="646">
        <v>0.02</v>
      </c>
      <c r="T139" s="365">
        <v>28</v>
      </c>
      <c r="U139" s="378"/>
      <c r="V139" s="381"/>
      <c r="W139" s="565">
        <f t="shared" si="7"/>
        <v>0</v>
      </c>
    </row>
    <row r="140" spans="2:23">
      <c r="B140" s="616" t="s">
        <v>9751</v>
      </c>
      <c r="C140" s="640">
        <v>1</v>
      </c>
      <c r="D140" s="640">
        <v>138</v>
      </c>
      <c r="E140" s="617" t="s">
        <v>11202</v>
      </c>
      <c r="F140" s="621">
        <v>2987</v>
      </c>
      <c r="G140" s="622">
        <v>106000000</v>
      </c>
      <c r="H140" s="606">
        <f>+VLOOKUP(B140,잔가등급!$D$35:$I$62,3,0)</f>
        <v>4.7E-2</v>
      </c>
      <c r="I140" s="606">
        <f>+VLOOKUP(B140,잔가등급!$D$35:$I$62,4,0)</f>
        <v>0.05</v>
      </c>
      <c r="J140" s="606">
        <f>+VLOOKUP(B140,잔가등급!$D$35:$I$62,5,0)</f>
        <v>5.8000000000000003E-2</v>
      </c>
      <c r="K140" s="607">
        <f>+VLOOKUP(B140,잔가등급!$D$35:$I$62,6,0)</f>
        <v>5.8000000000000003E-2</v>
      </c>
      <c r="L140" s="358"/>
      <c r="N140" s="530">
        <v>7</v>
      </c>
      <c r="O140" s="359"/>
      <c r="P140" s="343"/>
      <c r="Q140" s="343"/>
      <c r="R140" s="646">
        <v>0.02</v>
      </c>
      <c r="T140" s="365">
        <v>28</v>
      </c>
      <c r="U140" s="378"/>
      <c r="V140" s="381"/>
      <c r="W140" s="565">
        <f t="shared" si="7"/>
        <v>0</v>
      </c>
    </row>
    <row r="141" spans="2:23">
      <c r="B141" s="616" t="s">
        <v>9751</v>
      </c>
      <c r="C141" s="640">
        <v>1</v>
      </c>
      <c r="D141" s="640">
        <v>139</v>
      </c>
      <c r="E141" s="617" t="s">
        <v>11203</v>
      </c>
      <c r="F141" s="621">
        <v>2987</v>
      </c>
      <c r="G141" s="622">
        <v>103800000</v>
      </c>
      <c r="H141" s="606">
        <f>+VLOOKUP(B141,잔가등급!$D$35:$I$62,3,0)</f>
        <v>4.7E-2</v>
      </c>
      <c r="I141" s="606">
        <f>+VLOOKUP(B141,잔가등급!$D$35:$I$62,4,0)</f>
        <v>0.05</v>
      </c>
      <c r="J141" s="606">
        <f>+VLOOKUP(B141,잔가등급!$D$35:$I$62,5,0)</f>
        <v>5.8000000000000003E-2</v>
      </c>
      <c r="K141" s="607">
        <f>+VLOOKUP(B141,잔가등급!$D$35:$I$62,6,0)</f>
        <v>5.8000000000000003E-2</v>
      </c>
      <c r="L141" s="358"/>
      <c r="N141" s="530">
        <v>7</v>
      </c>
      <c r="O141" s="359"/>
      <c r="P141" s="343"/>
      <c r="Q141" s="343"/>
      <c r="R141" s="646">
        <v>0.02</v>
      </c>
      <c r="T141" s="365">
        <v>28</v>
      </c>
      <c r="U141" s="378"/>
      <c r="V141" s="381"/>
      <c r="W141" s="565">
        <f t="shared" si="7"/>
        <v>0</v>
      </c>
    </row>
    <row r="142" spans="2:23">
      <c r="B142" s="616" t="s">
        <v>43</v>
      </c>
      <c r="C142" s="640">
        <v>2</v>
      </c>
      <c r="D142" s="640">
        <v>1</v>
      </c>
      <c r="E142" s="617" t="s">
        <v>11204</v>
      </c>
      <c r="F142" s="621">
        <v>1998</v>
      </c>
      <c r="G142" s="622">
        <v>50900000</v>
      </c>
      <c r="H142" s="606">
        <f>+VLOOKUP(B142,잔가등급!$D$35:$I$62,3,0)</f>
        <v>4.7E-2</v>
      </c>
      <c r="I142" s="606">
        <f>+VLOOKUP(B142,잔가등급!$D$35:$I$62,4,0)</f>
        <v>0.05</v>
      </c>
      <c r="J142" s="606">
        <f>+VLOOKUP(B142,잔가등급!$D$35:$I$62,5,0)</f>
        <v>5.8000000000000003E-2</v>
      </c>
      <c r="K142" s="607">
        <f>+VLOOKUP(B142,잔가등급!$D$35:$I$62,6,0)</f>
        <v>5.8000000000000003E-2</v>
      </c>
      <c r="L142" s="358"/>
      <c r="N142" s="530">
        <v>4</v>
      </c>
      <c r="O142" s="359"/>
      <c r="P142" s="343"/>
      <c r="Q142" s="343"/>
      <c r="R142" s="646">
        <v>0.04</v>
      </c>
      <c r="T142" s="365">
        <v>14</v>
      </c>
      <c r="U142" s="378"/>
      <c r="V142" s="381"/>
      <c r="W142" s="565">
        <f t="shared" si="7"/>
        <v>0</v>
      </c>
    </row>
    <row r="143" spans="2:23">
      <c r="B143" s="616" t="s">
        <v>43</v>
      </c>
      <c r="C143" s="640">
        <v>2</v>
      </c>
      <c r="D143" s="640">
        <v>2</v>
      </c>
      <c r="E143" s="617" t="s">
        <v>11205</v>
      </c>
      <c r="F143" s="621">
        <v>1998</v>
      </c>
      <c r="G143" s="622">
        <v>47300000</v>
      </c>
      <c r="H143" s="606">
        <f>+VLOOKUP(B143,잔가등급!$D$35:$I$62,3,0)</f>
        <v>4.7E-2</v>
      </c>
      <c r="I143" s="606">
        <f>+VLOOKUP(B143,잔가등급!$D$35:$I$62,4,0)</f>
        <v>0.05</v>
      </c>
      <c r="J143" s="606">
        <f>+VLOOKUP(B143,잔가등급!$D$35:$I$62,5,0)</f>
        <v>5.8000000000000003E-2</v>
      </c>
      <c r="K143" s="607">
        <f>+VLOOKUP(B143,잔가등급!$D$35:$I$62,6,0)</f>
        <v>5.8000000000000003E-2</v>
      </c>
      <c r="L143" s="358"/>
      <c r="N143" s="530">
        <v>4</v>
      </c>
      <c r="O143" s="359"/>
      <c r="P143" s="343"/>
      <c r="Q143" s="343"/>
      <c r="R143" s="646">
        <v>0.04</v>
      </c>
      <c r="T143" s="365">
        <v>14</v>
      </c>
      <c r="U143" s="378"/>
      <c r="V143" s="381"/>
      <c r="W143" s="565">
        <f t="shared" si="7"/>
        <v>0</v>
      </c>
    </row>
    <row r="144" spans="2:23">
      <c r="B144" s="616" t="s">
        <v>43</v>
      </c>
      <c r="C144" s="640">
        <v>2</v>
      </c>
      <c r="D144" s="640">
        <v>3</v>
      </c>
      <c r="E144" s="617" t="s">
        <v>11206</v>
      </c>
      <c r="F144" s="621">
        <v>1998</v>
      </c>
      <c r="G144" s="622">
        <v>62600000</v>
      </c>
      <c r="H144" s="606">
        <f>+VLOOKUP(B144,잔가등급!$D$35:$I$62,3,0)</f>
        <v>4.7E-2</v>
      </c>
      <c r="I144" s="606">
        <f>+VLOOKUP(B144,잔가등급!$D$35:$I$62,4,0)</f>
        <v>0.05</v>
      </c>
      <c r="J144" s="606">
        <f>+VLOOKUP(B144,잔가등급!$D$35:$I$62,5,0)</f>
        <v>5.8000000000000003E-2</v>
      </c>
      <c r="K144" s="607">
        <f>+VLOOKUP(B144,잔가등급!$D$35:$I$62,6,0)</f>
        <v>5.8000000000000003E-2</v>
      </c>
      <c r="L144" s="358"/>
      <c r="N144" s="530">
        <v>5</v>
      </c>
      <c r="O144" s="359"/>
      <c r="P144" s="343"/>
      <c r="Q144" s="343"/>
      <c r="R144" s="646">
        <v>0.04</v>
      </c>
      <c r="T144" s="365">
        <v>19</v>
      </c>
      <c r="U144" s="378"/>
      <c r="V144" s="381"/>
      <c r="W144" s="565">
        <f t="shared" si="7"/>
        <v>0</v>
      </c>
    </row>
    <row r="145" spans="2:23">
      <c r="B145" s="616" t="s">
        <v>43</v>
      </c>
      <c r="C145" s="640">
        <v>2</v>
      </c>
      <c r="D145" s="640">
        <v>4</v>
      </c>
      <c r="E145" s="617" t="s">
        <v>11207</v>
      </c>
      <c r="F145" s="621">
        <v>1995</v>
      </c>
      <c r="G145" s="622">
        <v>51400000</v>
      </c>
      <c r="H145" s="606">
        <f>+VLOOKUP(B145,잔가등급!$D$35:$I$62,3,0)</f>
        <v>4.7E-2</v>
      </c>
      <c r="I145" s="606">
        <f>+VLOOKUP(B145,잔가등급!$D$35:$I$62,4,0)</f>
        <v>0.05</v>
      </c>
      <c r="J145" s="606">
        <f>+VLOOKUP(B145,잔가등급!$D$35:$I$62,5,0)</f>
        <v>5.8000000000000003E-2</v>
      </c>
      <c r="K145" s="607">
        <f>+VLOOKUP(B145,잔가등급!$D$35:$I$62,6,0)</f>
        <v>5.8000000000000003E-2</v>
      </c>
      <c r="L145" s="358"/>
      <c r="N145" s="530">
        <v>4</v>
      </c>
      <c r="O145" s="359"/>
      <c r="P145" s="343"/>
      <c r="Q145" s="343"/>
      <c r="R145" s="646">
        <v>0.04</v>
      </c>
      <c r="T145" s="365">
        <v>15</v>
      </c>
      <c r="U145" s="378"/>
      <c r="V145" s="381"/>
      <c r="W145" s="565">
        <f t="shared" si="7"/>
        <v>0</v>
      </c>
    </row>
    <row r="146" spans="2:23">
      <c r="B146" s="616" t="s">
        <v>43</v>
      </c>
      <c r="C146" s="640">
        <v>2</v>
      </c>
      <c r="D146" s="640">
        <v>5</v>
      </c>
      <c r="E146" s="617" t="s">
        <v>11208</v>
      </c>
      <c r="F146" s="621">
        <v>1995</v>
      </c>
      <c r="G146" s="622">
        <v>48000000</v>
      </c>
      <c r="H146" s="606">
        <f>+VLOOKUP(B146,잔가등급!$D$35:$I$62,3,0)</f>
        <v>4.7E-2</v>
      </c>
      <c r="I146" s="606">
        <f>+VLOOKUP(B146,잔가등급!$D$35:$I$62,4,0)</f>
        <v>0.05</v>
      </c>
      <c r="J146" s="606">
        <f>+VLOOKUP(B146,잔가등급!$D$35:$I$62,5,0)</f>
        <v>5.8000000000000003E-2</v>
      </c>
      <c r="K146" s="607">
        <f>+VLOOKUP(B146,잔가등급!$D$35:$I$62,6,0)</f>
        <v>5.8000000000000003E-2</v>
      </c>
      <c r="L146" s="358"/>
      <c r="N146" s="530">
        <v>4</v>
      </c>
      <c r="O146" s="359"/>
      <c r="P146" s="343"/>
      <c r="Q146" s="343"/>
      <c r="R146" s="646">
        <v>0.04</v>
      </c>
      <c r="T146" s="365">
        <v>15</v>
      </c>
      <c r="U146" s="378"/>
      <c r="V146" s="381"/>
      <c r="W146" s="565">
        <f t="shared" si="7"/>
        <v>0</v>
      </c>
    </row>
    <row r="147" spans="2:23">
      <c r="B147" s="616" t="s">
        <v>43</v>
      </c>
      <c r="C147" s="640">
        <v>2</v>
      </c>
      <c r="D147" s="640">
        <v>6</v>
      </c>
      <c r="E147" s="617" t="s">
        <v>11209</v>
      </c>
      <c r="F147" s="621">
        <v>1998</v>
      </c>
      <c r="G147" s="622">
        <v>48700000</v>
      </c>
      <c r="H147" s="606">
        <f>+VLOOKUP(B147,잔가등급!$D$35:$I$62,3,0)</f>
        <v>4.7E-2</v>
      </c>
      <c r="I147" s="606">
        <f>+VLOOKUP(B147,잔가등급!$D$35:$I$62,4,0)</f>
        <v>0.05</v>
      </c>
      <c r="J147" s="606">
        <f>+VLOOKUP(B147,잔가등급!$D$35:$I$62,5,0)</f>
        <v>5.8000000000000003E-2</v>
      </c>
      <c r="K147" s="607">
        <f>+VLOOKUP(B147,잔가등급!$D$35:$I$62,6,0)</f>
        <v>5.8000000000000003E-2</v>
      </c>
      <c r="L147" s="358"/>
      <c r="N147" s="530">
        <v>4</v>
      </c>
      <c r="O147" s="359"/>
      <c r="P147" s="343"/>
      <c r="Q147" s="343"/>
      <c r="R147" s="646">
        <v>0.04</v>
      </c>
      <c r="T147" s="365">
        <v>15</v>
      </c>
      <c r="U147" s="378"/>
      <c r="V147" s="381"/>
      <c r="W147" s="565">
        <f t="shared" si="7"/>
        <v>0</v>
      </c>
    </row>
    <row r="148" spans="2:23">
      <c r="B148" s="616" t="s">
        <v>43</v>
      </c>
      <c r="C148" s="640">
        <v>2</v>
      </c>
      <c r="D148" s="640">
        <v>7</v>
      </c>
      <c r="E148" s="617" t="s">
        <v>11210</v>
      </c>
      <c r="F148" s="621">
        <v>1998</v>
      </c>
      <c r="G148" s="622">
        <v>45600000</v>
      </c>
      <c r="H148" s="606">
        <f>+VLOOKUP(B148,잔가등급!$D$35:$I$62,3,0)</f>
        <v>4.7E-2</v>
      </c>
      <c r="I148" s="606">
        <f>+VLOOKUP(B148,잔가등급!$D$35:$I$62,4,0)</f>
        <v>0.05</v>
      </c>
      <c r="J148" s="606">
        <f>+VLOOKUP(B148,잔가등급!$D$35:$I$62,5,0)</f>
        <v>5.8000000000000003E-2</v>
      </c>
      <c r="K148" s="607">
        <f>+VLOOKUP(B148,잔가등급!$D$35:$I$62,6,0)</f>
        <v>5.8000000000000003E-2</v>
      </c>
      <c r="L148" s="358"/>
      <c r="N148" s="530">
        <v>4</v>
      </c>
      <c r="O148" s="359"/>
      <c r="P148" s="343"/>
      <c r="Q148" s="343"/>
      <c r="R148" s="646">
        <v>0.04</v>
      </c>
      <c r="T148" s="365">
        <v>15</v>
      </c>
      <c r="U148" s="378"/>
      <c r="V148" s="381"/>
      <c r="W148" s="565">
        <f t="shared" si="7"/>
        <v>0</v>
      </c>
    </row>
    <row r="149" spans="2:23">
      <c r="B149" s="616" t="s">
        <v>43</v>
      </c>
      <c r="C149" s="640">
        <v>2</v>
      </c>
      <c r="D149" s="640">
        <v>8</v>
      </c>
      <c r="E149" s="617" t="s">
        <v>11211</v>
      </c>
      <c r="F149" s="621">
        <v>1998</v>
      </c>
      <c r="G149" s="622">
        <v>52200000</v>
      </c>
      <c r="H149" s="606">
        <f>+VLOOKUP(B149,잔가등급!$D$35:$I$62,3,0)</f>
        <v>4.7E-2</v>
      </c>
      <c r="I149" s="606">
        <f>+VLOOKUP(B149,잔가등급!$D$35:$I$62,4,0)</f>
        <v>0.05</v>
      </c>
      <c r="J149" s="606">
        <f>+VLOOKUP(B149,잔가등급!$D$35:$I$62,5,0)</f>
        <v>5.8000000000000003E-2</v>
      </c>
      <c r="K149" s="607">
        <f>+VLOOKUP(B149,잔가등급!$D$35:$I$62,6,0)</f>
        <v>5.8000000000000003E-2</v>
      </c>
      <c r="L149" s="358"/>
      <c r="N149" s="530">
        <v>4</v>
      </c>
      <c r="O149" s="359"/>
      <c r="P149" s="343"/>
      <c r="Q149" s="343"/>
      <c r="R149" s="646">
        <v>0.04</v>
      </c>
      <c r="T149" s="365">
        <v>14</v>
      </c>
      <c r="U149" s="378"/>
      <c r="V149" s="381"/>
      <c r="W149" s="565">
        <f t="shared" si="7"/>
        <v>0</v>
      </c>
    </row>
    <row r="150" spans="2:23">
      <c r="B150" s="616" t="s">
        <v>43</v>
      </c>
      <c r="C150" s="640">
        <v>2</v>
      </c>
      <c r="D150" s="640">
        <v>9</v>
      </c>
      <c r="E150" s="617" t="s">
        <v>11212</v>
      </c>
      <c r="F150" s="621">
        <v>1998</v>
      </c>
      <c r="G150" s="622">
        <v>49600000</v>
      </c>
      <c r="H150" s="606">
        <f>+VLOOKUP(B150,잔가등급!$D$35:$I$62,3,0)</f>
        <v>4.7E-2</v>
      </c>
      <c r="I150" s="606">
        <f>+VLOOKUP(B150,잔가등급!$D$35:$I$62,4,0)</f>
        <v>0.05</v>
      </c>
      <c r="J150" s="606">
        <f>+VLOOKUP(B150,잔가등급!$D$35:$I$62,5,0)</f>
        <v>5.8000000000000003E-2</v>
      </c>
      <c r="K150" s="607">
        <f>+VLOOKUP(B150,잔가등급!$D$35:$I$62,6,0)</f>
        <v>5.8000000000000003E-2</v>
      </c>
      <c r="L150" s="358"/>
      <c r="N150" s="530">
        <v>4</v>
      </c>
      <c r="O150" s="359"/>
      <c r="P150" s="343"/>
      <c r="Q150" s="343"/>
      <c r="R150" s="646">
        <v>0.04</v>
      </c>
      <c r="T150" s="365">
        <v>14</v>
      </c>
      <c r="U150" s="378"/>
      <c r="V150" s="381"/>
      <c r="W150" s="565">
        <f t="shared" si="7"/>
        <v>0</v>
      </c>
    </row>
    <row r="151" spans="2:23">
      <c r="B151" s="616" t="s">
        <v>43</v>
      </c>
      <c r="C151" s="640">
        <v>2</v>
      </c>
      <c r="D151" s="640">
        <v>10</v>
      </c>
      <c r="E151" s="617" t="s">
        <v>11213</v>
      </c>
      <c r="F151" s="621">
        <v>1998</v>
      </c>
      <c r="G151" s="622">
        <v>64300000</v>
      </c>
      <c r="H151" s="606">
        <f>+VLOOKUP(B151,잔가등급!$D$35:$I$62,3,0)</f>
        <v>4.7E-2</v>
      </c>
      <c r="I151" s="606">
        <f>+VLOOKUP(B151,잔가등급!$D$35:$I$62,4,0)</f>
        <v>0.05</v>
      </c>
      <c r="J151" s="606">
        <f>+VLOOKUP(B151,잔가등급!$D$35:$I$62,5,0)</f>
        <v>5.8000000000000003E-2</v>
      </c>
      <c r="K151" s="607">
        <f>+VLOOKUP(B151,잔가등급!$D$35:$I$62,6,0)</f>
        <v>5.8000000000000003E-2</v>
      </c>
      <c r="L151" s="358"/>
      <c r="N151" s="530">
        <v>6</v>
      </c>
      <c r="O151" s="359"/>
      <c r="P151" s="343"/>
      <c r="Q151" s="343"/>
      <c r="R151" s="646">
        <v>0.04</v>
      </c>
      <c r="T151" s="365">
        <v>19</v>
      </c>
      <c r="U151" s="378"/>
      <c r="V151" s="381"/>
      <c r="W151" s="565">
        <f t="shared" si="7"/>
        <v>0</v>
      </c>
    </row>
    <row r="152" spans="2:23">
      <c r="B152" s="616" t="s">
        <v>43</v>
      </c>
      <c r="C152" s="640">
        <v>2</v>
      </c>
      <c r="D152" s="640">
        <v>11</v>
      </c>
      <c r="E152" s="617" t="s">
        <v>11214</v>
      </c>
      <c r="F152" s="621">
        <v>2998</v>
      </c>
      <c r="G152" s="622">
        <v>74700000</v>
      </c>
      <c r="H152" s="606">
        <f>+VLOOKUP(B152,잔가등급!$D$35:$I$62,3,0)</f>
        <v>4.7E-2</v>
      </c>
      <c r="I152" s="606">
        <f>+VLOOKUP(B152,잔가등급!$D$35:$I$62,4,0)</f>
        <v>0.05</v>
      </c>
      <c r="J152" s="606">
        <f>+VLOOKUP(B152,잔가등급!$D$35:$I$62,5,0)</f>
        <v>5.8000000000000003E-2</v>
      </c>
      <c r="K152" s="607">
        <f>+VLOOKUP(B152,잔가등급!$D$35:$I$62,6,0)</f>
        <v>5.8000000000000003E-2</v>
      </c>
      <c r="L152" s="358"/>
      <c r="N152" s="530">
        <v>6</v>
      </c>
      <c r="O152" s="359"/>
      <c r="P152" s="343"/>
      <c r="Q152" s="343"/>
      <c r="R152" s="646">
        <v>0.04</v>
      </c>
      <c r="T152" s="365">
        <v>19</v>
      </c>
      <c r="U152" s="378"/>
      <c r="V152" s="381"/>
      <c r="W152" s="565">
        <f t="shared" si="7"/>
        <v>0</v>
      </c>
    </row>
    <row r="153" spans="2:23">
      <c r="B153" s="616" t="s">
        <v>43</v>
      </c>
      <c r="C153" s="640">
        <v>2</v>
      </c>
      <c r="D153" s="640">
        <v>12</v>
      </c>
      <c r="E153" s="617" t="s">
        <v>11215</v>
      </c>
      <c r="F153" s="621">
        <v>1995</v>
      </c>
      <c r="G153" s="622">
        <v>60000000</v>
      </c>
      <c r="H153" s="606">
        <f>+VLOOKUP(B153,잔가등급!$D$35:$I$62,3,0)</f>
        <v>4.7E-2</v>
      </c>
      <c r="I153" s="606">
        <f>+VLOOKUP(B153,잔가등급!$D$35:$I$62,4,0)</f>
        <v>0.05</v>
      </c>
      <c r="J153" s="606">
        <f>+VLOOKUP(B153,잔가등급!$D$35:$I$62,5,0)</f>
        <v>5.8000000000000003E-2</v>
      </c>
      <c r="K153" s="607">
        <f>+VLOOKUP(B153,잔가등급!$D$35:$I$62,6,0)</f>
        <v>5.8000000000000003E-2</v>
      </c>
      <c r="L153" s="358"/>
      <c r="M153" s="157"/>
      <c r="N153" s="530">
        <v>3</v>
      </c>
      <c r="O153" s="359"/>
      <c r="P153" s="343"/>
      <c r="Q153" s="343"/>
      <c r="R153" s="646">
        <v>0.04</v>
      </c>
      <c r="S153" s="157"/>
      <c r="T153" s="365">
        <v>13</v>
      </c>
      <c r="U153" s="378"/>
      <c r="V153" s="381"/>
      <c r="W153" s="565">
        <f t="shared" si="7"/>
        <v>0</v>
      </c>
    </row>
    <row r="154" spans="2:23">
      <c r="B154" s="616" t="s">
        <v>43</v>
      </c>
      <c r="C154" s="640">
        <v>2</v>
      </c>
      <c r="D154" s="640">
        <v>13</v>
      </c>
      <c r="E154" s="617" t="s">
        <v>11216</v>
      </c>
      <c r="F154" s="621">
        <v>1995</v>
      </c>
      <c r="G154" s="622">
        <v>63700000</v>
      </c>
      <c r="H154" s="606">
        <f>+VLOOKUP(B154,잔가등급!$D$35:$I$62,3,0)</f>
        <v>4.7E-2</v>
      </c>
      <c r="I154" s="606">
        <f>+VLOOKUP(B154,잔가등급!$D$35:$I$62,4,0)</f>
        <v>0.05</v>
      </c>
      <c r="J154" s="606">
        <f>+VLOOKUP(B154,잔가등급!$D$35:$I$62,5,0)</f>
        <v>5.8000000000000003E-2</v>
      </c>
      <c r="K154" s="607">
        <f>+VLOOKUP(B154,잔가등급!$D$35:$I$62,6,0)</f>
        <v>5.8000000000000003E-2</v>
      </c>
      <c r="L154" s="358"/>
      <c r="M154" s="157"/>
      <c r="N154" s="530">
        <v>3</v>
      </c>
      <c r="O154" s="359"/>
      <c r="P154" s="343"/>
      <c r="Q154" s="343"/>
      <c r="R154" s="646">
        <v>0.04</v>
      </c>
      <c r="S154" s="157"/>
      <c r="T154" s="365">
        <v>13</v>
      </c>
      <c r="U154" s="378"/>
      <c r="V154" s="381"/>
      <c r="W154" s="565">
        <f t="shared" si="7"/>
        <v>0</v>
      </c>
    </row>
    <row r="155" spans="2:23">
      <c r="B155" s="616" t="s">
        <v>43</v>
      </c>
      <c r="C155" s="640">
        <v>2</v>
      </c>
      <c r="D155" s="640">
        <v>14</v>
      </c>
      <c r="E155" s="617" t="s">
        <v>11217</v>
      </c>
      <c r="F155" s="621">
        <v>1995</v>
      </c>
      <c r="G155" s="622">
        <v>66400000</v>
      </c>
      <c r="H155" s="606">
        <f>+VLOOKUP(B155,잔가등급!$D$35:$I$62,3,0)</f>
        <v>4.7E-2</v>
      </c>
      <c r="I155" s="606">
        <f>+VLOOKUP(B155,잔가등급!$D$35:$I$62,4,0)</f>
        <v>0.05</v>
      </c>
      <c r="J155" s="606">
        <f>+VLOOKUP(B155,잔가등급!$D$35:$I$62,5,0)</f>
        <v>5.8000000000000003E-2</v>
      </c>
      <c r="K155" s="607">
        <f>+VLOOKUP(B155,잔가등급!$D$35:$I$62,6,0)</f>
        <v>5.8000000000000003E-2</v>
      </c>
      <c r="L155" s="358"/>
      <c r="M155" s="157"/>
      <c r="N155" s="530">
        <v>3</v>
      </c>
      <c r="O155" s="359"/>
      <c r="P155" s="343"/>
      <c r="Q155" s="343"/>
      <c r="R155" s="646">
        <v>0.04</v>
      </c>
      <c r="S155" s="157"/>
      <c r="T155" s="365">
        <v>13</v>
      </c>
      <c r="U155" s="378"/>
      <c r="V155" s="381"/>
      <c r="W155" s="565">
        <f t="shared" si="7"/>
        <v>0</v>
      </c>
    </row>
    <row r="156" spans="2:23">
      <c r="B156" s="616" t="s">
        <v>43</v>
      </c>
      <c r="C156" s="640">
        <v>2</v>
      </c>
      <c r="D156" s="640">
        <v>15</v>
      </c>
      <c r="E156" s="617" t="s">
        <v>11218</v>
      </c>
      <c r="F156" s="621">
        <v>1995</v>
      </c>
      <c r="G156" s="622">
        <v>62300000</v>
      </c>
      <c r="H156" s="606">
        <f>+VLOOKUP(B156,잔가등급!$D$35:$I$62,3,0)</f>
        <v>4.7E-2</v>
      </c>
      <c r="I156" s="606">
        <f>+VLOOKUP(B156,잔가등급!$D$35:$I$62,4,0)</f>
        <v>0.05</v>
      </c>
      <c r="J156" s="606">
        <f>+VLOOKUP(B156,잔가등급!$D$35:$I$62,5,0)</f>
        <v>5.8000000000000003E-2</v>
      </c>
      <c r="K156" s="607">
        <f>+VLOOKUP(B156,잔가등급!$D$35:$I$62,6,0)</f>
        <v>5.8000000000000003E-2</v>
      </c>
      <c r="L156" s="358"/>
      <c r="M156" s="157"/>
      <c r="N156" s="530">
        <v>3</v>
      </c>
      <c r="O156" s="359"/>
      <c r="P156" s="343"/>
      <c r="Q156" s="343"/>
      <c r="R156" s="646">
        <v>0.04</v>
      </c>
      <c r="S156" s="157"/>
      <c r="T156" s="365">
        <v>15</v>
      </c>
      <c r="U156" s="378"/>
      <c r="V156" s="381"/>
      <c r="W156" s="565">
        <f t="shared" si="7"/>
        <v>0</v>
      </c>
    </row>
    <row r="157" spans="2:23">
      <c r="B157" s="616" t="s">
        <v>43</v>
      </c>
      <c r="C157" s="640">
        <v>2</v>
      </c>
      <c r="D157" s="640">
        <v>16</v>
      </c>
      <c r="E157" s="617" t="s">
        <v>11219</v>
      </c>
      <c r="F157" s="621">
        <v>1995</v>
      </c>
      <c r="G157" s="622">
        <v>66000000</v>
      </c>
      <c r="H157" s="606">
        <f>+VLOOKUP(B157,잔가등급!$D$35:$I$62,3,0)</f>
        <v>4.7E-2</v>
      </c>
      <c r="I157" s="606">
        <f>+VLOOKUP(B157,잔가등급!$D$35:$I$62,4,0)</f>
        <v>0.05</v>
      </c>
      <c r="J157" s="606">
        <f>+VLOOKUP(B157,잔가등급!$D$35:$I$62,5,0)</f>
        <v>5.8000000000000003E-2</v>
      </c>
      <c r="K157" s="607">
        <f>+VLOOKUP(B157,잔가등급!$D$35:$I$62,6,0)</f>
        <v>5.8000000000000003E-2</v>
      </c>
      <c r="L157" s="358"/>
      <c r="M157" s="157"/>
      <c r="N157" s="530">
        <v>3</v>
      </c>
      <c r="O157" s="359"/>
      <c r="P157" s="343"/>
      <c r="Q157" s="343"/>
      <c r="R157" s="646">
        <v>0.04</v>
      </c>
      <c r="S157" s="157"/>
      <c r="T157" s="365">
        <v>15</v>
      </c>
      <c r="U157" s="378"/>
      <c r="V157" s="381"/>
      <c r="W157" s="565">
        <f t="shared" si="7"/>
        <v>0</v>
      </c>
    </row>
    <row r="158" spans="2:23">
      <c r="B158" s="616" t="s">
        <v>43</v>
      </c>
      <c r="C158" s="640">
        <v>2</v>
      </c>
      <c r="D158" s="640">
        <v>17</v>
      </c>
      <c r="E158" s="617" t="s">
        <v>11220</v>
      </c>
      <c r="F158" s="621">
        <v>1998</v>
      </c>
      <c r="G158" s="622">
        <v>57000000</v>
      </c>
      <c r="H158" s="606">
        <f>+VLOOKUP(B158,잔가등급!$D$35:$I$62,3,0)</f>
        <v>4.7E-2</v>
      </c>
      <c r="I158" s="606">
        <f>+VLOOKUP(B158,잔가등급!$D$35:$I$62,4,0)</f>
        <v>0.05</v>
      </c>
      <c r="J158" s="606">
        <f>+VLOOKUP(B158,잔가등급!$D$35:$I$62,5,0)</f>
        <v>5.8000000000000003E-2</v>
      </c>
      <c r="K158" s="607">
        <f>+VLOOKUP(B158,잔가등급!$D$35:$I$62,6,0)</f>
        <v>5.8000000000000003E-2</v>
      </c>
      <c r="L158" s="358"/>
      <c r="M158" s="157"/>
      <c r="N158" s="530">
        <v>3</v>
      </c>
      <c r="O158" s="359"/>
      <c r="P158" s="343"/>
      <c r="Q158" s="343"/>
      <c r="R158" s="646">
        <v>0.04</v>
      </c>
      <c r="S158" s="157"/>
      <c r="T158" s="365">
        <v>13</v>
      </c>
      <c r="U158" s="378"/>
      <c r="V158" s="381"/>
      <c r="W158" s="565">
        <f t="shared" si="7"/>
        <v>0</v>
      </c>
    </row>
    <row r="159" spans="2:23">
      <c r="B159" s="616" t="s">
        <v>43</v>
      </c>
      <c r="C159" s="640">
        <v>2</v>
      </c>
      <c r="D159" s="640">
        <v>18</v>
      </c>
      <c r="E159" s="617" t="s">
        <v>11221</v>
      </c>
      <c r="F159" s="621">
        <v>1998</v>
      </c>
      <c r="G159" s="622">
        <v>61400000</v>
      </c>
      <c r="H159" s="606">
        <f>+VLOOKUP(B159,잔가등급!$D$35:$I$62,3,0)</f>
        <v>4.7E-2</v>
      </c>
      <c r="I159" s="606">
        <f>+VLOOKUP(B159,잔가등급!$D$35:$I$62,4,0)</f>
        <v>0.05</v>
      </c>
      <c r="J159" s="606">
        <f>+VLOOKUP(B159,잔가등급!$D$35:$I$62,5,0)</f>
        <v>5.8000000000000003E-2</v>
      </c>
      <c r="K159" s="607">
        <f>+VLOOKUP(B159,잔가등급!$D$35:$I$62,6,0)</f>
        <v>5.8000000000000003E-2</v>
      </c>
      <c r="L159" s="358"/>
      <c r="M159" s="157"/>
      <c r="N159" s="530">
        <v>3</v>
      </c>
      <c r="O159" s="359"/>
      <c r="P159" s="343"/>
      <c r="Q159" s="343"/>
      <c r="R159" s="646">
        <v>0.04</v>
      </c>
      <c r="S159" s="157"/>
      <c r="T159" s="365">
        <v>13</v>
      </c>
      <c r="U159" s="378"/>
      <c r="V159" s="381"/>
      <c r="W159" s="565">
        <f t="shared" si="7"/>
        <v>0</v>
      </c>
    </row>
    <row r="160" spans="2:23">
      <c r="B160" s="616" t="s">
        <v>43</v>
      </c>
      <c r="C160" s="640">
        <v>2</v>
      </c>
      <c r="D160" s="640">
        <v>19</v>
      </c>
      <c r="E160" s="617" t="s">
        <v>11222</v>
      </c>
      <c r="F160" s="621">
        <v>1998</v>
      </c>
      <c r="G160" s="622">
        <v>59800000</v>
      </c>
      <c r="H160" s="606">
        <f>+VLOOKUP(B160,잔가등급!$D$35:$I$62,3,0)</f>
        <v>4.7E-2</v>
      </c>
      <c r="I160" s="606">
        <f>+VLOOKUP(B160,잔가등급!$D$35:$I$62,4,0)</f>
        <v>0.05</v>
      </c>
      <c r="J160" s="606">
        <f>+VLOOKUP(B160,잔가등급!$D$35:$I$62,5,0)</f>
        <v>5.8000000000000003E-2</v>
      </c>
      <c r="K160" s="607">
        <f>+VLOOKUP(B160,잔가등급!$D$35:$I$62,6,0)</f>
        <v>5.8000000000000003E-2</v>
      </c>
      <c r="L160" s="358"/>
      <c r="M160" s="157"/>
      <c r="N160" s="530">
        <v>3</v>
      </c>
      <c r="O160" s="359"/>
      <c r="P160" s="343"/>
      <c r="Q160" s="343"/>
      <c r="R160" s="646">
        <v>0.04</v>
      </c>
      <c r="S160" s="157"/>
      <c r="T160" s="365">
        <v>15</v>
      </c>
      <c r="U160" s="378"/>
      <c r="V160" s="381"/>
      <c r="W160" s="565">
        <f t="shared" si="7"/>
        <v>0</v>
      </c>
    </row>
    <row r="161" spans="2:53">
      <c r="B161" s="616" t="s">
        <v>43</v>
      </c>
      <c r="C161" s="640">
        <v>2</v>
      </c>
      <c r="D161" s="640">
        <v>20</v>
      </c>
      <c r="E161" s="617" t="s">
        <v>11223</v>
      </c>
      <c r="F161" s="621">
        <v>1998</v>
      </c>
      <c r="G161" s="622">
        <v>63500000</v>
      </c>
      <c r="H161" s="606">
        <f>+VLOOKUP(B161,잔가등급!$D$35:$I$62,3,0)</f>
        <v>4.7E-2</v>
      </c>
      <c r="I161" s="606">
        <f>+VLOOKUP(B161,잔가등급!$D$35:$I$62,4,0)</f>
        <v>0.05</v>
      </c>
      <c r="J161" s="606">
        <f>+VLOOKUP(B161,잔가등급!$D$35:$I$62,5,0)</f>
        <v>5.8000000000000003E-2</v>
      </c>
      <c r="K161" s="607">
        <f>+VLOOKUP(B161,잔가등급!$D$35:$I$62,6,0)</f>
        <v>5.8000000000000003E-2</v>
      </c>
      <c r="L161" s="358"/>
      <c r="M161" s="157"/>
      <c r="N161" s="530">
        <v>3</v>
      </c>
      <c r="O161" s="359"/>
      <c r="P161" s="343"/>
      <c r="Q161" s="343"/>
      <c r="R161" s="646">
        <v>0.04</v>
      </c>
      <c r="S161" s="157"/>
      <c r="T161" s="365">
        <v>15</v>
      </c>
      <c r="U161" s="378"/>
      <c r="V161" s="381"/>
      <c r="W161" s="565">
        <f t="shared" si="7"/>
        <v>0</v>
      </c>
    </row>
    <row r="162" spans="2:53">
      <c r="B162" s="616" t="s">
        <v>43</v>
      </c>
      <c r="C162" s="640">
        <v>2</v>
      </c>
      <c r="D162" s="640">
        <v>21</v>
      </c>
      <c r="E162" s="617" t="s">
        <v>11224</v>
      </c>
      <c r="F162" s="621">
        <v>2998</v>
      </c>
      <c r="G162" s="622">
        <v>82900000</v>
      </c>
      <c r="H162" s="606">
        <f>+VLOOKUP(B162,잔가등급!$D$35:$I$62,3,0)</f>
        <v>4.7E-2</v>
      </c>
      <c r="I162" s="606">
        <f>+VLOOKUP(B162,잔가등급!$D$35:$I$62,4,0)</f>
        <v>0.05</v>
      </c>
      <c r="J162" s="606">
        <f>+VLOOKUP(B162,잔가등급!$D$35:$I$62,5,0)</f>
        <v>5.8000000000000003E-2</v>
      </c>
      <c r="K162" s="607">
        <f>+VLOOKUP(B162,잔가등급!$D$35:$I$62,6,0)</f>
        <v>5.8000000000000003E-2</v>
      </c>
      <c r="L162" s="358"/>
      <c r="M162" s="157"/>
      <c r="N162" s="530">
        <v>6</v>
      </c>
      <c r="O162" s="359"/>
      <c r="P162" s="343"/>
      <c r="Q162" s="343"/>
      <c r="R162" s="646">
        <v>0.04</v>
      </c>
      <c r="S162" s="157"/>
      <c r="T162" s="365">
        <v>18</v>
      </c>
      <c r="U162" s="378"/>
      <c r="V162" s="381"/>
      <c r="W162" s="565">
        <f t="shared" si="7"/>
        <v>0</v>
      </c>
    </row>
    <row r="163" spans="2:53">
      <c r="B163" s="616" t="s">
        <v>43</v>
      </c>
      <c r="C163" s="640">
        <v>2</v>
      </c>
      <c r="D163" s="640">
        <v>22</v>
      </c>
      <c r="E163" s="617" t="s">
        <v>11225</v>
      </c>
      <c r="F163" s="621">
        <v>2998</v>
      </c>
      <c r="G163" s="622">
        <v>89000000</v>
      </c>
      <c r="H163" s="606">
        <f>+VLOOKUP(B163,잔가등급!$D$35:$I$62,3,0)</f>
        <v>4.7E-2</v>
      </c>
      <c r="I163" s="606">
        <f>+VLOOKUP(B163,잔가등급!$D$35:$I$62,4,0)</f>
        <v>0.05</v>
      </c>
      <c r="J163" s="606">
        <f>+VLOOKUP(B163,잔가등급!$D$35:$I$62,5,0)</f>
        <v>5.8000000000000003E-2</v>
      </c>
      <c r="K163" s="607">
        <f>+VLOOKUP(B163,잔가등급!$D$35:$I$62,6,0)</f>
        <v>5.8000000000000003E-2</v>
      </c>
      <c r="L163" s="358"/>
      <c r="M163" s="157"/>
      <c r="N163" s="530">
        <v>6</v>
      </c>
      <c r="O163" s="359"/>
      <c r="P163" s="343"/>
      <c r="Q163" s="343"/>
      <c r="R163" s="646">
        <v>0.04</v>
      </c>
      <c r="S163" s="157"/>
      <c r="T163" s="365">
        <v>19</v>
      </c>
      <c r="U163" s="378"/>
      <c r="V163" s="381"/>
      <c r="W163" s="565">
        <f t="shared" si="7"/>
        <v>0</v>
      </c>
    </row>
    <row r="164" spans="2:53">
      <c r="B164" s="616" t="s">
        <v>43</v>
      </c>
      <c r="C164" s="640">
        <v>2</v>
      </c>
      <c r="D164" s="640">
        <v>23</v>
      </c>
      <c r="E164" s="617" t="s">
        <v>11226</v>
      </c>
      <c r="F164" s="621">
        <v>1995</v>
      </c>
      <c r="G164" s="622">
        <v>67000000</v>
      </c>
      <c r="H164" s="606">
        <f>+VLOOKUP(B164,잔가등급!$D$35:$I$62,3,0)</f>
        <v>4.7E-2</v>
      </c>
      <c r="I164" s="606">
        <f>+VLOOKUP(B164,잔가등급!$D$35:$I$62,4,0)</f>
        <v>0.05</v>
      </c>
      <c r="J164" s="606">
        <f>+VLOOKUP(B164,잔가등급!$D$35:$I$62,5,0)</f>
        <v>5.8000000000000003E-2</v>
      </c>
      <c r="K164" s="607">
        <f>+VLOOKUP(B164,잔가등급!$D$35:$I$62,6,0)</f>
        <v>5.8000000000000003E-2</v>
      </c>
      <c r="L164" s="358"/>
      <c r="M164" s="157"/>
      <c r="N164" s="530">
        <v>3</v>
      </c>
      <c r="O164" s="359"/>
      <c r="P164" s="343"/>
      <c r="Q164" s="343"/>
      <c r="R164" s="646">
        <v>0.04</v>
      </c>
      <c r="S164" s="157"/>
      <c r="T164" s="365">
        <v>13</v>
      </c>
      <c r="U164" s="378"/>
      <c r="V164" s="381"/>
      <c r="W164" s="565">
        <f t="shared" si="7"/>
        <v>0</v>
      </c>
    </row>
    <row r="165" spans="2:53">
      <c r="B165" s="616" t="s">
        <v>43</v>
      </c>
      <c r="C165" s="640">
        <v>2</v>
      </c>
      <c r="D165" s="640">
        <v>24</v>
      </c>
      <c r="E165" s="617" t="s">
        <v>11227</v>
      </c>
      <c r="F165" s="621">
        <v>1995</v>
      </c>
      <c r="G165" s="622">
        <v>67000000</v>
      </c>
      <c r="H165" s="606">
        <f>+VLOOKUP(B165,잔가등급!$D$35:$I$62,3,0)</f>
        <v>4.7E-2</v>
      </c>
      <c r="I165" s="606">
        <f>+VLOOKUP(B165,잔가등급!$D$35:$I$62,4,0)</f>
        <v>0.05</v>
      </c>
      <c r="J165" s="606">
        <f>+VLOOKUP(B165,잔가등급!$D$35:$I$62,5,0)</f>
        <v>5.8000000000000003E-2</v>
      </c>
      <c r="K165" s="607">
        <f>+VLOOKUP(B165,잔가등급!$D$35:$I$62,6,0)</f>
        <v>5.8000000000000003E-2</v>
      </c>
      <c r="L165" s="358"/>
      <c r="M165" s="157"/>
      <c r="N165" s="530">
        <v>3</v>
      </c>
      <c r="O165" s="359"/>
      <c r="P165" s="343"/>
      <c r="Q165" s="343"/>
      <c r="R165" s="646">
        <v>0.04</v>
      </c>
      <c r="S165" s="157"/>
      <c r="T165" s="365">
        <v>13</v>
      </c>
      <c r="U165" s="378"/>
      <c r="V165" s="381"/>
      <c r="W165" s="565">
        <f t="shared" si="7"/>
        <v>0</v>
      </c>
    </row>
    <row r="166" spans="2:53">
      <c r="B166" s="616" t="s">
        <v>43</v>
      </c>
      <c r="C166" s="640">
        <v>2</v>
      </c>
      <c r="D166" s="640">
        <v>25</v>
      </c>
      <c r="E166" s="617" t="s">
        <v>11228</v>
      </c>
      <c r="F166" s="621">
        <v>1998</v>
      </c>
      <c r="G166" s="622">
        <v>64800000</v>
      </c>
      <c r="H166" s="606">
        <f>+VLOOKUP(B166,잔가등급!$D$35:$I$62,3,0)</f>
        <v>4.7E-2</v>
      </c>
      <c r="I166" s="606">
        <f>+VLOOKUP(B166,잔가등급!$D$35:$I$62,4,0)</f>
        <v>0.05</v>
      </c>
      <c r="J166" s="606">
        <f>+VLOOKUP(B166,잔가등급!$D$35:$I$62,5,0)</f>
        <v>5.8000000000000003E-2</v>
      </c>
      <c r="K166" s="607">
        <f>+VLOOKUP(B166,잔가등급!$D$35:$I$62,6,0)</f>
        <v>5.8000000000000003E-2</v>
      </c>
      <c r="L166" s="358"/>
      <c r="N166" s="530">
        <v>3</v>
      </c>
      <c r="O166" s="359"/>
      <c r="P166" s="343"/>
      <c r="Q166" s="343"/>
      <c r="R166" s="646">
        <v>0.04</v>
      </c>
      <c r="T166" s="365">
        <v>13</v>
      </c>
      <c r="U166" s="378"/>
      <c r="V166" s="381"/>
      <c r="W166" s="565">
        <f t="shared" si="7"/>
        <v>0</v>
      </c>
    </row>
    <row r="167" spans="2:53">
      <c r="B167" s="616" t="s">
        <v>43</v>
      </c>
      <c r="C167" s="640">
        <v>2</v>
      </c>
      <c r="D167" s="640">
        <v>26</v>
      </c>
      <c r="E167" s="617" t="s">
        <v>11229</v>
      </c>
      <c r="F167" s="621">
        <v>1998</v>
      </c>
      <c r="G167" s="622">
        <v>64800000</v>
      </c>
      <c r="H167" s="606">
        <f>+VLOOKUP(B167,잔가등급!$D$35:$I$62,3,0)</f>
        <v>4.7E-2</v>
      </c>
      <c r="I167" s="606">
        <f>+VLOOKUP(B167,잔가등급!$D$35:$I$62,4,0)</f>
        <v>0.05</v>
      </c>
      <c r="J167" s="606">
        <f>+VLOOKUP(B167,잔가등급!$D$35:$I$62,5,0)</f>
        <v>5.8000000000000003E-2</v>
      </c>
      <c r="K167" s="607">
        <f>+VLOOKUP(B167,잔가등급!$D$35:$I$62,6,0)</f>
        <v>5.8000000000000003E-2</v>
      </c>
      <c r="L167" s="358"/>
      <c r="N167" s="530">
        <v>3</v>
      </c>
      <c r="O167" s="359"/>
      <c r="P167" s="343"/>
      <c r="Q167" s="343"/>
      <c r="R167" s="646">
        <v>0.04</v>
      </c>
      <c r="T167" s="365">
        <v>13</v>
      </c>
      <c r="U167" s="378"/>
      <c r="V167" s="381"/>
      <c r="W167" s="565">
        <f t="shared" si="7"/>
        <v>0</v>
      </c>
    </row>
    <row r="168" spans="2:53">
      <c r="B168" s="616" t="s">
        <v>43</v>
      </c>
      <c r="C168" s="640">
        <v>2</v>
      </c>
      <c r="D168" s="640">
        <v>27</v>
      </c>
      <c r="E168" s="617" t="s">
        <v>11230</v>
      </c>
      <c r="F168" s="621">
        <v>1998</v>
      </c>
      <c r="G168" s="622">
        <v>75500000</v>
      </c>
      <c r="H168" s="606">
        <f>+VLOOKUP(B168,잔가등급!$D$35:$I$62,3,0)</f>
        <v>4.7E-2</v>
      </c>
      <c r="I168" s="606">
        <f>+VLOOKUP(B168,잔가등급!$D$35:$I$62,4,0)</f>
        <v>0.05</v>
      </c>
      <c r="J168" s="606">
        <f>+VLOOKUP(B168,잔가등급!$D$35:$I$62,5,0)</f>
        <v>5.8000000000000003E-2</v>
      </c>
      <c r="K168" s="607">
        <f>+VLOOKUP(B168,잔가등급!$D$35:$I$62,6,0)</f>
        <v>5.8000000000000003E-2</v>
      </c>
      <c r="L168" s="358"/>
      <c r="N168" s="530">
        <v>3</v>
      </c>
      <c r="O168" s="359"/>
      <c r="P168" s="343"/>
      <c r="Q168" s="343"/>
      <c r="R168" s="646">
        <v>0.04</v>
      </c>
      <c r="T168" s="365">
        <v>13</v>
      </c>
      <c r="U168" s="378"/>
      <c r="V168" s="381"/>
      <c r="W168" s="565">
        <f t="shared" si="7"/>
        <v>0</v>
      </c>
    </row>
    <row r="169" spans="2:53">
      <c r="B169" s="616" t="s">
        <v>43</v>
      </c>
      <c r="C169" s="640">
        <v>2</v>
      </c>
      <c r="D169" s="640">
        <v>28</v>
      </c>
      <c r="E169" s="617" t="s">
        <v>11231</v>
      </c>
      <c r="F169" s="621">
        <v>1998</v>
      </c>
      <c r="G169" s="622">
        <v>69200000</v>
      </c>
      <c r="H169" s="606">
        <f>+VLOOKUP(B169,잔가등급!$D$35:$I$62,3,0)</f>
        <v>4.7E-2</v>
      </c>
      <c r="I169" s="606">
        <f>+VLOOKUP(B169,잔가등급!$D$35:$I$62,4,0)</f>
        <v>0.05</v>
      </c>
      <c r="J169" s="606">
        <f>+VLOOKUP(B169,잔가등급!$D$35:$I$62,5,0)</f>
        <v>5.8000000000000003E-2</v>
      </c>
      <c r="K169" s="607">
        <f>+VLOOKUP(B169,잔가등급!$D$35:$I$62,6,0)</f>
        <v>5.8000000000000003E-2</v>
      </c>
      <c r="L169" s="358"/>
      <c r="N169" s="530">
        <v>3</v>
      </c>
      <c r="O169" s="359"/>
      <c r="P169" s="343"/>
      <c r="Q169" s="343"/>
      <c r="R169" s="646">
        <v>0.04</v>
      </c>
      <c r="T169" s="365">
        <v>13</v>
      </c>
      <c r="U169" s="378"/>
      <c r="V169" s="381"/>
      <c r="W169" s="565">
        <f t="shared" si="7"/>
        <v>0</v>
      </c>
    </row>
    <row r="170" spans="2:53">
      <c r="B170" s="616" t="s">
        <v>43</v>
      </c>
      <c r="C170" s="640">
        <v>2</v>
      </c>
      <c r="D170" s="640">
        <v>29</v>
      </c>
      <c r="E170" s="617" t="s">
        <v>11232</v>
      </c>
      <c r="F170" s="621">
        <v>2998</v>
      </c>
      <c r="G170" s="622">
        <v>97500000</v>
      </c>
      <c r="H170" s="606">
        <f>+VLOOKUP(B170,잔가등급!$D$35:$I$62,3,0)</f>
        <v>4.7E-2</v>
      </c>
      <c r="I170" s="606">
        <f>+VLOOKUP(B170,잔가등급!$D$35:$I$62,4,0)</f>
        <v>0.05</v>
      </c>
      <c r="J170" s="606">
        <f>+VLOOKUP(B170,잔가등급!$D$35:$I$62,5,0)</f>
        <v>5.8000000000000003E-2</v>
      </c>
      <c r="K170" s="607">
        <f>+VLOOKUP(B170,잔가등급!$D$35:$I$62,6,0)</f>
        <v>5.8000000000000003E-2</v>
      </c>
      <c r="L170" s="358"/>
      <c r="N170" s="530">
        <v>6</v>
      </c>
      <c r="O170" s="359"/>
      <c r="P170" s="343"/>
      <c r="Q170" s="343"/>
      <c r="R170" s="646">
        <v>0.04</v>
      </c>
      <c r="T170" s="365">
        <v>19</v>
      </c>
      <c r="U170" s="378"/>
      <c r="V170" s="381"/>
      <c r="W170" s="565">
        <f t="shared" si="7"/>
        <v>0</v>
      </c>
    </row>
    <row r="171" spans="2:53">
      <c r="B171" s="616" t="s">
        <v>43</v>
      </c>
      <c r="C171" s="640">
        <v>2</v>
      </c>
      <c r="D171" s="640">
        <v>30</v>
      </c>
      <c r="E171" s="617" t="s">
        <v>11233</v>
      </c>
      <c r="F171" s="621">
        <v>2998</v>
      </c>
      <c r="G171" s="622">
        <v>91800000</v>
      </c>
      <c r="H171" s="606">
        <f>+VLOOKUP(B171,잔가등급!$D$35:$I$62,3,0)</f>
        <v>4.7E-2</v>
      </c>
      <c r="I171" s="606">
        <f>+VLOOKUP(B171,잔가등급!$D$35:$I$62,4,0)</f>
        <v>0.05</v>
      </c>
      <c r="J171" s="606">
        <f>+VLOOKUP(B171,잔가등급!$D$35:$I$62,5,0)</f>
        <v>5.8000000000000003E-2</v>
      </c>
      <c r="K171" s="607">
        <f>+VLOOKUP(B171,잔가등급!$D$35:$I$62,6,0)</f>
        <v>5.8000000000000003E-2</v>
      </c>
      <c r="L171" s="358"/>
      <c r="N171" s="530">
        <v>6</v>
      </c>
      <c r="O171" s="359"/>
      <c r="P171" s="343"/>
      <c r="Q171" s="343"/>
      <c r="R171" s="646">
        <v>0.04</v>
      </c>
      <c r="T171" s="365">
        <v>19</v>
      </c>
      <c r="U171" s="378"/>
      <c r="V171" s="381"/>
      <c r="W171" s="565">
        <f t="shared" si="7"/>
        <v>0</v>
      </c>
    </row>
    <row r="172" spans="2:53" s="429" customFormat="1">
      <c r="B172" s="616" t="s">
        <v>43</v>
      </c>
      <c r="C172" s="640">
        <v>2</v>
      </c>
      <c r="D172" s="640">
        <v>31</v>
      </c>
      <c r="E172" s="617" t="s">
        <v>11234</v>
      </c>
      <c r="F172" s="621">
        <v>1998</v>
      </c>
      <c r="G172" s="622">
        <v>69700000</v>
      </c>
      <c r="H172" s="606">
        <f>+VLOOKUP(B172,잔가등급!$D$35:$I$62,3,0)</f>
        <v>4.7E-2</v>
      </c>
      <c r="I172" s="606">
        <f>+VLOOKUP(B172,잔가등급!$D$35:$I$62,4,0)</f>
        <v>0.05</v>
      </c>
      <c r="J172" s="606">
        <f>+VLOOKUP(B172,잔가등급!$D$35:$I$62,5,0)</f>
        <v>5.8000000000000003E-2</v>
      </c>
      <c r="K172" s="607">
        <f>+VLOOKUP(B172,잔가등급!$D$35:$I$62,6,0)</f>
        <v>5.8000000000000003E-2</v>
      </c>
      <c r="L172" s="358"/>
      <c r="M172" s="337"/>
      <c r="N172" s="571">
        <v>1</v>
      </c>
      <c r="O172" s="504"/>
      <c r="P172" s="505"/>
      <c r="Q172" s="505"/>
      <c r="R172" s="646">
        <v>0.04</v>
      </c>
      <c r="S172" s="337"/>
      <c r="T172" s="365">
        <v>9</v>
      </c>
      <c r="U172" s="506"/>
      <c r="V172" s="507"/>
      <c r="W172" s="565">
        <f t="shared" si="7"/>
        <v>0</v>
      </c>
      <c r="BA172" s="508"/>
    </row>
    <row r="173" spans="2:53" s="429" customFormat="1">
      <c r="B173" s="616" t="s">
        <v>43</v>
      </c>
      <c r="C173" s="640">
        <v>2</v>
      </c>
      <c r="D173" s="640">
        <v>32</v>
      </c>
      <c r="E173" s="617" t="s">
        <v>11235</v>
      </c>
      <c r="F173" s="621">
        <v>1998</v>
      </c>
      <c r="G173" s="622">
        <v>68800000</v>
      </c>
      <c r="H173" s="606">
        <f>+VLOOKUP(B173,잔가등급!$D$35:$I$62,3,0)</f>
        <v>4.7E-2</v>
      </c>
      <c r="I173" s="606">
        <f>+VLOOKUP(B173,잔가등급!$D$35:$I$62,4,0)</f>
        <v>0.05</v>
      </c>
      <c r="J173" s="606">
        <f>+VLOOKUP(B173,잔가등급!$D$35:$I$62,5,0)</f>
        <v>5.8000000000000003E-2</v>
      </c>
      <c r="K173" s="607">
        <f>+VLOOKUP(B173,잔가등급!$D$35:$I$62,6,0)</f>
        <v>5.8000000000000003E-2</v>
      </c>
      <c r="L173" s="358"/>
      <c r="M173" s="337"/>
      <c r="N173" s="571">
        <v>1</v>
      </c>
      <c r="O173" s="504"/>
      <c r="P173" s="505"/>
      <c r="Q173" s="505"/>
      <c r="R173" s="646">
        <v>0.04</v>
      </c>
      <c r="S173" s="337"/>
      <c r="T173" s="365">
        <v>9</v>
      </c>
      <c r="U173" s="506"/>
      <c r="V173" s="507"/>
      <c r="W173" s="565">
        <f t="shared" si="7"/>
        <v>0</v>
      </c>
      <c r="BA173" s="508"/>
    </row>
    <row r="174" spans="2:53">
      <c r="B174" s="616" t="s">
        <v>43</v>
      </c>
      <c r="C174" s="640">
        <v>2</v>
      </c>
      <c r="D174" s="640">
        <v>33</v>
      </c>
      <c r="E174" s="617" t="s">
        <v>11236</v>
      </c>
      <c r="F174" s="621">
        <v>1998</v>
      </c>
      <c r="G174" s="622">
        <v>73300000</v>
      </c>
      <c r="H174" s="606">
        <f>+VLOOKUP(B174,잔가등급!$D$35:$I$62,3,0)</f>
        <v>4.7E-2</v>
      </c>
      <c r="I174" s="606">
        <f>+VLOOKUP(B174,잔가등급!$D$35:$I$62,4,0)</f>
        <v>0.05</v>
      </c>
      <c r="J174" s="606">
        <f>+VLOOKUP(B174,잔가등급!$D$35:$I$62,5,0)</f>
        <v>5.8000000000000003E-2</v>
      </c>
      <c r="K174" s="607">
        <f>+VLOOKUP(B174,잔가등급!$D$35:$I$62,6,0)</f>
        <v>5.8000000000000003E-2</v>
      </c>
      <c r="L174" s="358"/>
      <c r="N174" s="530">
        <v>1</v>
      </c>
      <c r="O174" s="359"/>
      <c r="P174" s="343"/>
      <c r="Q174" s="343"/>
      <c r="R174" s="646">
        <v>0.04</v>
      </c>
      <c r="T174" s="365">
        <v>9</v>
      </c>
      <c r="U174" s="378"/>
      <c r="V174" s="381"/>
      <c r="W174" s="565">
        <f t="shared" si="7"/>
        <v>0</v>
      </c>
    </row>
    <row r="175" spans="2:53">
      <c r="B175" s="616" t="s">
        <v>43</v>
      </c>
      <c r="C175" s="640">
        <v>2</v>
      </c>
      <c r="D175" s="640">
        <v>34</v>
      </c>
      <c r="E175" s="617" t="s">
        <v>11237</v>
      </c>
      <c r="F175" s="621">
        <v>1998</v>
      </c>
      <c r="G175" s="622">
        <v>74900000</v>
      </c>
      <c r="H175" s="606">
        <f>+VLOOKUP(B175,잔가등급!$D$35:$I$62,3,0)</f>
        <v>4.7E-2</v>
      </c>
      <c r="I175" s="606">
        <f>+VLOOKUP(B175,잔가등급!$D$35:$I$62,4,0)</f>
        <v>0.05</v>
      </c>
      <c r="J175" s="606">
        <f>+VLOOKUP(B175,잔가등급!$D$35:$I$62,5,0)</f>
        <v>5.8000000000000003E-2</v>
      </c>
      <c r="K175" s="607">
        <f>+VLOOKUP(B175,잔가등급!$D$35:$I$62,6,0)</f>
        <v>5.8000000000000003E-2</v>
      </c>
      <c r="L175" s="358"/>
      <c r="N175" s="530">
        <v>1</v>
      </c>
      <c r="O175" s="359"/>
      <c r="P175" s="343"/>
      <c r="Q175" s="343"/>
      <c r="R175" s="646">
        <v>0.04</v>
      </c>
      <c r="T175" s="365">
        <v>9</v>
      </c>
      <c r="U175" s="378"/>
      <c r="V175" s="381"/>
      <c r="W175" s="565">
        <f t="shared" si="7"/>
        <v>0</v>
      </c>
    </row>
    <row r="176" spans="2:53">
      <c r="B176" s="616" t="s">
        <v>43</v>
      </c>
      <c r="C176" s="640">
        <v>2</v>
      </c>
      <c r="D176" s="640">
        <v>35</v>
      </c>
      <c r="E176" s="617" t="s">
        <v>11238</v>
      </c>
      <c r="F176" s="621">
        <v>1995</v>
      </c>
      <c r="G176" s="622">
        <v>75800000</v>
      </c>
      <c r="H176" s="606">
        <f>+VLOOKUP(B176,잔가등급!$D$35:$I$62,3,0)</f>
        <v>4.7E-2</v>
      </c>
      <c r="I176" s="606">
        <f>+VLOOKUP(B176,잔가등급!$D$35:$I$62,4,0)</f>
        <v>0.05</v>
      </c>
      <c r="J176" s="606">
        <f>+VLOOKUP(B176,잔가등급!$D$35:$I$62,5,0)</f>
        <v>5.8000000000000003E-2</v>
      </c>
      <c r="K176" s="607">
        <f>+VLOOKUP(B176,잔가등급!$D$35:$I$62,6,0)</f>
        <v>5.8000000000000003E-2</v>
      </c>
      <c r="L176" s="358"/>
      <c r="N176" s="530">
        <v>1</v>
      </c>
      <c r="O176" s="359"/>
      <c r="P176" s="343"/>
      <c r="Q176" s="343"/>
      <c r="R176" s="646">
        <v>0.04</v>
      </c>
      <c r="T176" s="365">
        <v>9</v>
      </c>
      <c r="U176" s="378"/>
      <c r="V176" s="381"/>
      <c r="W176" s="565">
        <f t="shared" si="7"/>
        <v>0</v>
      </c>
    </row>
    <row r="177" spans="2:23">
      <c r="B177" s="616" t="s">
        <v>43</v>
      </c>
      <c r="C177" s="640">
        <v>2</v>
      </c>
      <c r="D177" s="640">
        <v>36</v>
      </c>
      <c r="E177" s="617" t="s">
        <v>11239</v>
      </c>
      <c r="F177" s="621">
        <v>1995</v>
      </c>
      <c r="G177" s="622">
        <v>80300000</v>
      </c>
      <c r="H177" s="606">
        <f>+VLOOKUP(B177,잔가등급!$D$35:$I$62,3,0)</f>
        <v>4.7E-2</v>
      </c>
      <c r="I177" s="606">
        <f>+VLOOKUP(B177,잔가등급!$D$35:$I$62,4,0)</f>
        <v>0.05</v>
      </c>
      <c r="J177" s="606">
        <f>+VLOOKUP(B177,잔가등급!$D$35:$I$62,5,0)</f>
        <v>5.8000000000000003E-2</v>
      </c>
      <c r="K177" s="607">
        <f>+VLOOKUP(B177,잔가등급!$D$35:$I$62,6,0)</f>
        <v>5.8000000000000003E-2</v>
      </c>
      <c r="L177" s="358"/>
      <c r="N177" s="530">
        <v>1</v>
      </c>
      <c r="O177" s="359"/>
      <c r="P177" s="343"/>
      <c r="Q177" s="343"/>
      <c r="R177" s="646">
        <v>0.04</v>
      </c>
      <c r="T177" s="365">
        <v>9</v>
      </c>
      <c r="U177" s="378"/>
      <c r="V177" s="381"/>
      <c r="W177" s="565">
        <f t="shared" si="7"/>
        <v>0</v>
      </c>
    </row>
    <row r="178" spans="2:23">
      <c r="B178" s="616" t="s">
        <v>43</v>
      </c>
      <c r="C178" s="640">
        <v>2</v>
      </c>
      <c r="D178" s="640">
        <v>37</v>
      </c>
      <c r="E178" s="617" t="s">
        <v>11240</v>
      </c>
      <c r="F178" s="621">
        <v>1995</v>
      </c>
      <c r="G178" s="622">
        <v>78800000</v>
      </c>
      <c r="H178" s="606">
        <f>+VLOOKUP(B178,잔가등급!$D$35:$I$62,3,0)</f>
        <v>4.7E-2</v>
      </c>
      <c r="I178" s="606">
        <f>+VLOOKUP(B178,잔가등급!$D$35:$I$62,4,0)</f>
        <v>0.05</v>
      </c>
      <c r="J178" s="606">
        <f>+VLOOKUP(B178,잔가등급!$D$35:$I$62,5,0)</f>
        <v>5.8000000000000003E-2</v>
      </c>
      <c r="K178" s="607">
        <f>+VLOOKUP(B178,잔가등급!$D$35:$I$62,6,0)</f>
        <v>5.8000000000000003E-2</v>
      </c>
      <c r="L178" s="358"/>
      <c r="N178" s="530">
        <v>1</v>
      </c>
      <c r="O178" s="359"/>
      <c r="P178" s="343"/>
      <c r="Q178" s="343"/>
      <c r="R178" s="646">
        <v>0.04</v>
      </c>
      <c r="T178" s="365">
        <v>9</v>
      </c>
      <c r="U178" s="378"/>
      <c r="V178" s="381"/>
      <c r="W178" s="565">
        <f t="shared" si="7"/>
        <v>0</v>
      </c>
    </row>
    <row r="179" spans="2:23">
      <c r="B179" s="616" t="s">
        <v>43</v>
      </c>
      <c r="C179" s="640">
        <v>2</v>
      </c>
      <c r="D179" s="640">
        <v>38</v>
      </c>
      <c r="E179" s="617" t="s">
        <v>11241</v>
      </c>
      <c r="F179" s="621">
        <v>1995</v>
      </c>
      <c r="G179" s="622">
        <v>83300000</v>
      </c>
      <c r="H179" s="606">
        <f>+VLOOKUP(B179,잔가등급!$D$35:$I$62,3,0)</f>
        <v>4.7E-2</v>
      </c>
      <c r="I179" s="606">
        <f>+VLOOKUP(B179,잔가등급!$D$35:$I$62,4,0)</f>
        <v>0.05</v>
      </c>
      <c r="J179" s="606">
        <f>+VLOOKUP(B179,잔가등급!$D$35:$I$62,5,0)</f>
        <v>5.8000000000000003E-2</v>
      </c>
      <c r="K179" s="607">
        <f>+VLOOKUP(B179,잔가등급!$D$35:$I$62,6,0)</f>
        <v>5.8000000000000003E-2</v>
      </c>
      <c r="L179" s="358"/>
      <c r="M179" s="383"/>
      <c r="N179" s="530">
        <v>1</v>
      </c>
      <c r="O179" s="359"/>
      <c r="P179" s="343"/>
      <c r="Q179" s="343"/>
      <c r="R179" s="646">
        <v>0.04</v>
      </c>
      <c r="S179" s="383"/>
      <c r="T179" s="365">
        <v>9</v>
      </c>
      <c r="U179" s="378"/>
      <c r="V179" s="380"/>
      <c r="W179" s="565">
        <f t="shared" si="7"/>
        <v>0</v>
      </c>
    </row>
    <row r="180" spans="2:23">
      <c r="B180" s="616" t="s">
        <v>43</v>
      </c>
      <c r="C180" s="640">
        <v>2</v>
      </c>
      <c r="D180" s="640">
        <v>39</v>
      </c>
      <c r="E180" s="617" t="s">
        <v>11242</v>
      </c>
      <c r="F180" s="621">
        <v>1998</v>
      </c>
      <c r="G180" s="622">
        <v>89200000</v>
      </c>
      <c r="H180" s="606">
        <f>+VLOOKUP(B180,잔가등급!$D$35:$I$62,3,0)</f>
        <v>4.7E-2</v>
      </c>
      <c r="I180" s="606">
        <f>+VLOOKUP(B180,잔가등급!$D$35:$I$62,4,0)</f>
        <v>0.05</v>
      </c>
      <c r="J180" s="606">
        <f>+VLOOKUP(B180,잔가등급!$D$35:$I$62,5,0)</f>
        <v>5.8000000000000003E-2</v>
      </c>
      <c r="K180" s="607">
        <f>+VLOOKUP(B180,잔가등급!$D$35:$I$62,6,0)</f>
        <v>5.8000000000000003E-2</v>
      </c>
      <c r="L180" s="358"/>
      <c r="M180" s="383"/>
      <c r="N180" s="530">
        <v>1</v>
      </c>
      <c r="O180" s="359"/>
      <c r="P180" s="343"/>
      <c r="Q180" s="343"/>
      <c r="R180" s="646">
        <v>0.04</v>
      </c>
      <c r="S180" s="383"/>
      <c r="T180" s="365">
        <v>9</v>
      </c>
      <c r="U180" s="378"/>
      <c r="V180" s="380"/>
      <c r="W180" s="565">
        <f t="shared" si="7"/>
        <v>0</v>
      </c>
    </row>
    <row r="181" spans="2:23">
      <c r="B181" s="616" t="s">
        <v>43</v>
      </c>
      <c r="C181" s="640">
        <v>2</v>
      </c>
      <c r="D181" s="640">
        <v>40</v>
      </c>
      <c r="E181" s="617" t="s">
        <v>11243</v>
      </c>
      <c r="F181" s="621">
        <v>1998</v>
      </c>
      <c r="G181" s="622">
        <v>92200000</v>
      </c>
      <c r="H181" s="606">
        <f>+VLOOKUP(B181,잔가등급!$D$35:$I$62,3,0)</f>
        <v>4.7E-2</v>
      </c>
      <c r="I181" s="606">
        <f>+VLOOKUP(B181,잔가등급!$D$35:$I$62,4,0)</f>
        <v>0.05</v>
      </c>
      <c r="J181" s="606">
        <f>+VLOOKUP(B181,잔가등급!$D$35:$I$62,5,0)</f>
        <v>5.8000000000000003E-2</v>
      </c>
      <c r="K181" s="607">
        <f>+VLOOKUP(B181,잔가등급!$D$35:$I$62,6,0)</f>
        <v>5.8000000000000003E-2</v>
      </c>
      <c r="L181" s="358"/>
      <c r="M181" s="383"/>
      <c r="N181" s="530">
        <v>1</v>
      </c>
      <c r="O181" s="359"/>
      <c r="P181" s="343"/>
      <c r="Q181" s="343"/>
      <c r="R181" s="646">
        <v>0.04</v>
      </c>
      <c r="S181" s="383"/>
      <c r="T181" s="365">
        <v>9</v>
      </c>
      <c r="U181" s="378"/>
      <c r="V181" s="380"/>
      <c r="W181" s="565">
        <f t="shared" si="7"/>
        <v>0</v>
      </c>
    </row>
    <row r="182" spans="2:23">
      <c r="B182" s="616" t="s">
        <v>43</v>
      </c>
      <c r="C182" s="640">
        <v>2</v>
      </c>
      <c r="D182" s="640">
        <v>41</v>
      </c>
      <c r="E182" s="617" t="s">
        <v>11244</v>
      </c>
      <c r="F182" s="621">
        <v>1998</v>
      </c>
      <c r="G182" s="622">
        <v>84200000</v>
      </c>
      <c r="H182" s="606">
        <f>+VLOOKUP(B182,잔가등급!$D$35:$I$62,3,0)</f>
        <v>4.7E-2</v>
      </c>
      <c r="I182" s="606">
        <f>+VLOOKUP(B182,잔가등급!$D$35:$I$62,4,0)</f>
        <v>0.05</v>
      </c>
      <c r="J182" s="606">
        <f>+VLOOKUP(B182,잔가등급!$D$35:$I$62,5,0)</f>
        <v>5.8000000000000003E-2</v>
      </c>
      <c r="K182" s="607">
        <f>+VLOOKUP(B182,잔가등급!$D$35:$I$62,6,0)</f>
        <v>5.8000000000000003E-2</v>
      </c>
      <c r="L182" s="358"/>
      <c r="M182" s="383"/>
      <c r="N182" s="530">
        <v>1</v>
      </c>
      <c r="O182" s="359"/>
      <c r="P182" s="343"/>
      <c r="Q182" s="343"/>
      <c r="R182" s="646">
        <v>0.04</v>
      </c>
      <c r="S182" s="383"/>
      <c r="T182" s="365">
        <v>9</v>
      </c>
      <c r="U182" s="378"/>
      <c r="V182" s="380"/>
      <c r="W182" s="565">
        <f t="shared" si="7"/>
        <v>0</v>
      </c>
    </row>
    <row r="183" spans="2:23">
      <c r="B183" s="616" t="s">
        <v>43</v>
      </c>
      <c r="C183" s="640">
        <v>2</v>
      </c>
      <c r="D183" s="640">
        <v>42</v>
      </c>
      <c r="E183" s="617" t="s">
        <v>11245</v>
      </c>
      <c r="F183" s="621">
        <v>1998</v>
      </c>
      <c r="G183" s="622">
        <v>88700000</v>
      </c>
      <c r="H183" s="606">
        <f>+VLOOKUP(B183,잔가등급!$D$35:$I$62,3,0)</f>
        <v>4.7E-2</v>
      </c>
      <c r="I183" s="606">
        <f>+VLOOKUP(B183,잔가등급!$D$35:$I$62,4,0)</f>
        <v>0.05</v>
      </c>
      <c r="J183" s="606">
        <f>+VLOOKUP(B183,잔가등급!$D$35:$I$62,5,0)</f>
        <v>5.8000000000000003E-2</v>
      </c>
      <c r="K183" s="607">
        <f>+VLOOKUP(B183,잔가등급!$D$35:$I$62,6,0)</f>
        <v>5.8000000000000003E-2</v>
      </c>
      <c r="L183" s="358"/>
      <c r="N183" s="530">
        <v>1</v>
      </c>
      <c r="O183" s="359"/>
      <c r="P183" s="343"/>
      <c r="Q183" s="343"/>
      <c r="R183" s="646">
        <v>0.04</v>
      </c>
      <c r="T183" s="365">
        <v>9</v>
      </c>
      <c r="U183" s="378"/>
      <c r="V183" s="381"/>
      <c r="W183" s="565">
        <f t="shared" si="7"/>
        <v>0</v>
      </c>
    </row>
    <row r="184" spans="2:23">
      <c r="B184" s="616" t="s">
        <v>43</v>
      </c>
      <c r="C184" s="640">
        <v>2</v>
      </c>
      <c r="D184" s="640">
        <v>43</v>
      </c>
      <c r="E184" s="617" t="s">
        <v>11246</v>
      </c>
      <c r="F184" s="621">
        <v>1995</v>
      </c>
      <c r="G184" s="622">
        <v>89600000</v>
      </c>
      <c r="H184" s="606">
        <f>+VLOOKUP(B184,잔가등급!$D$35:$I$62,3,0)</f>
        <v>4.7E-2</v>
      </c>
      <c r="I184" s="606">
        <f>+VLOOKUP(B184,잔가등급!$D$35:$I$62,4,0)</f>
        <v>0.05</v>
      </c>
      <c r="J184" s="606">
        <f>+VLOOKUP(B184,잔가등급!$D$35:$I$62,5,0)</f>
        <v>5.8000000000000003E-2</v>
      </c>
      <c r="K184" s="607">
        <f>+VLOOKUP(B184,잔가등급!$D$35:$I$62,6,0)</f>
        <v>5.8000000000000003E-2</v>
      </c>
      <c r="L184" s="358"/>
      <c r="N184" s="530">
        <v>3</v>
      </c>
      <c r="O184" s="359"/>
      <c r="P184" s="343"/>
      <c r="Q184" s="343"/>
      <c r="R184" s="646">
        <v>0.04</v>
      </c>
      <c r="T184" s="365">
        <v>15</v>
      </c>
      <c r="U184" s="378"/>
      <c r="V184" s="381"/>
      <c r="W184" s="565">
        <f t="shared" si="7"/>
        <v>0</v>
      </c>
    </row>
    <row r="185" spans="2:23">
      <c r="B185" s="616" t="s">
        <v>43</v>
      </c>
      <c r="C185" s="640">
        <v>2</v>
      </c>
      <c r="D185" s="640">
        <v>44</v>
      </c>
      <c r="E185" s="617" t="s">
        <v>11247</v>
      </c>
      <c r="F185" s="621">
        <v>1995</v>
      </c>
      <c r="G185" s="623">
        <v>86500000</v>
      </c>
      <c r="H185" s="606">
        <f>+VLOOKUP(B185,잔가등급!$D$35:$I$62,3,0)</f>
        <v>4.7E-2</v>
      </c>
      <c r="I185" s="606">
        <f>+VLOOKUP(B185,잔가등급!$D$35:$I$62,4,0)</f>
        <v>0.05</v>
      </c>
      <c r="J185" s="606">
        <f>+VLOOKUP(B185,잔가등급!$D$35:$I$62,5,0)</f>
        <v>5.8000000000000003E-2</v>
      </c>
      <c r="K185" s="607">
        <f>+VLOOKUP(B185,잔가등급!$D$35:$I$62,6,0)</f>
        <v>5.8000000000000003E-2</v>
      </c>
      <c r="L185" s="358"/>
      <c r="N185" s="530">
        <v>3</v>
      </c>
      <c r="O185" s="359"/>
      <c r="P185" s="343"/>
      <c r="Q185" s="343"/>
      <c r="R185" s="646">
        <v>0.04</v>
      </c>
      <c r="T185" s="365">
        <v>15</v>
      </c>
      <c r="U185" s="378"/>
      <c r="V185" s="381"/>
      <c r="W185" s="565">
        <f t="shared" si="7"/>
        <v>0</v>
      </c>
    </row>
    <row r="186" spans="2:23">
      <c r="B186" s="616" t="s">
        <v>43</v>
      </c>
      <c r="C186" s="640">
        <v>2</v>
      </c>
      <c r="D186" s="640">
        <v>45</v>
      </c>
      <c r="E186" s="617" t="s">
        <v>11248</v>
      </c>
      <c r="F186" s="621">
        <v>1996</v>
      </c>
      <c r="G186" s="623">
        <v>93900000</v>
      </c>
      <c r="H186" s="606">
        <f>+VLOOKUP(B186,잔가등급!$D$35:$I$62,3,0)</f>
        <v>4.7E-2</v>
      </c>
      <c r="I186" s="606">
        <f>+VLOOKUP(B186,잔가등급!$D$35:$I$62,4,0)</f>
        <v>0.05</v>
      </c>
      <c r="J186" s="606">
        <f>+VLOOKUP(B186,잔가등급!$D$35:$I$62,5,0)</f>
        <v>5.8000000000000003E-2</v>
      </c>
      <c r="K186" s="607">
        <f>+VLOOKUP(B186,잔가등급!$D$35:$I$62,6,0)</f>
        <v>5.8000000000000003E-2</v>
      </c>
      <c r="L186" s="358"/>
      <c r="N186" s="530">
        <v>3</v>
      </c>
      <c r="O186" s="359"/>
      <c r="P186" s="343"/>
      <c r="Q186" s="343"/>
      <c r="R186" s="646">
        <v>0.04</v>
      </c>
      <c r="T186" s="365">
        <v>15</v>
      </c>
      <c r="U186" s="378"/>
      <c r="V186" s="381"/>
      <c r="W186" s="565">
        <f t="shared" si="7"/>
        <v>0</v>
      </c>
    </row>
    <row r="187" spans="2:23">
      <c r="B187" s="616" t="s">
        <v>43</v>
      </c>
      <c r="C187" s="640">
        <v>2</v>
      </c>
      <c r="D187" s="640">
        <v>46</v>
      </c>
      <c r="E187" s="617" t="s">
        <v>11249</v>
      </c>
      <c r="F187" s="621">
        <v>1995</v>
      </c>
      <c r="G187" s="623">
        <v>90800000</v>
      </c>
      <c r="H187" s="606">
        <f>+VLOOKUP(B187,잔가등급!$D$35:$I$62,3,0)</f>
        <v>4.7E-2</v>
      </c>
      <c r="I187" s="606">
        <f>+VLOOKUP(B187,잔가등급!$D$35:$I$62,4,0)</f>
        <v>0.05</v>
      </c>
      <c r="J187" s="606">
        <f>+VLOOKUP(B187,잔가등급!$D$35:$I$62,5,0)</f>
        <v>5.8000000000000003E-2</v>
      </c>
      <c r="K187" s="607">
        <f>+VLOOKUP(B187,잔가등급!$D$35:$I$62,6,0)</f>
        <v>5.8000000000000003E-2</v>
      </c>
      <c r="L187" s="358"/>
      <c r="N187" s="530">
        <v>3</v>
      </c>
      <c r="O187" s="359"/>
      <c r="P187" s="343"/>
      <c r="Q187" s="343"/>
      <c r="R187" s="646">
        <v>0.04</v>
      </c>
      <c r="T187" s="365">
        <v>15</v>
      </c>
      <c r="U187" s="378"/>
      <c r="V187" s="381"/>
      <c r="W187" s="565">
        <f t="shared" si="7"/>
        <v>0</v>
      </c>
    </row>
    <row r="188" spans="2:23">
      <c r="B188" s="616" t="s">
        <v>43</v>
      </c>
      <c r="C188" s="640">
        <v>2</v>
      </c>
      <c r="D188" s="640">
        <v>47</v>
      </c>
      <c r="E188" s="617" t="s">
        <v>11250</v>
      </c>
      <c r="F188" s="621">
        <v>2998</v>
      </c>
      <c r="G188" s="623">
        <v>100300000</v>
      </c>
      <c r="H188" s="606">
        <f>+VLOOKUP(B188,잔가등급!$D$35:$I$62,3,0)</f>
        <v>4.7E-2</v>
      </c>
      <c r="I188" s="606">
        <f>+VLOOKUP(B188,잔가등급!$D$35:$I$62,4,0)</f>
        <v>0.05</v>
      </c>
      <c r="J188" s="606">
        <f>+VLOOKUP(B188,잔가등급!$D$35:$I$62,5,0)</f>
        <v>5.8000000000000003E-2</v>
      </c>
      <c r="K188" s="607">
        <f>+VLOOKUP(B188,잔가등급!$D$35:$I$62,6,0)</f>
        <v>5.8000000000000003E-2</v>
      </c>
      <c r="L188" s="358"/>
      <c r="N188" s="530">
        <v>3</v>
      </c>
      <c r="O188" s="359"/>
      <c r="P188" s="343"/>
      <c r="Q188" s="343"/>
      <c r="R188" s="646">
        <v>0.04</v>
      </c>
      <c r="T188" s="365">
        <v>15</v>
      </c>
      <c r="U188" s="378"/>
      <c r="V188" s="381"/>
      <c r="W188" s="565">
        <f t="shared" si="7"/>
        <v>0</v>
      </c>
    </row>
    <row r="189" spans="2:23">
      <c r="B189" s="616" t="s">
        <v>43</v>
      </c>
      <c r="C189" s="640">
        <v>2</v>
      </c>
      <c r="D189" s="640">
        <v>48</v>
      </c>
      <c r="E189" s="617" t="s">
        <v>11251</v>
      </c>
      <c r="F189" s="621">
        <v>2998</v>
      </c>
      <c r="G189" s="623">
        <v>95300000</v>
      </c>
      <c r="H189" s="606">
        <f>+VLOOKUP(B189,잔가등급!$D$35:$I$62,3,0)</f>
        <v>4.7E-2</v>
      </c>
      <c r="I189" s="606">
        <f>+VLOOKUP(B189,잔가등급!$D$35:$I$62,4,0)</f>
        <v>0.05</v>
      </c>
      <c r="J189" s="606">
        <f>+VLOOKUP(B189,잔가등급!$D$35:$I$62,5,0)</f>
        <v>5.8000000000000003E-2</v>
      </c>
      <c r="K189" s="607">
        <f>+VLOOKUP(B189,잔가등급!$D$35:$I$62,6,0)</f>
        <v>5.8000000000000003E-2</v>
      </c>
      <c r="L189" s="358"/>
      <c r="N189" s="530">
        <v>3</v>
      </c>
      <c r="O189" s="359"/>
      <c r="P189" s="343"/>
      <c r="Q189" s="343"/>
      <c r="R189" s="646">
        <v>0.04</v>
      </c>
      <c r="T189" s="365">
        <v>15</v>
      </c>
      <c r="U189" s="378"/>
      <c r="V189" s="381"/>
      <c r="W189" s="565">
        <f t="shared" si="7"/>
        <v>0</v>
      </c>
    </row>
    <row r="190" spans="2:23">
      <c r="B190" s="616" t="s">
        <v>43</v>
      </c>
      <c r="C190" s="640">
        <v>2</v>
      </c>
      <c r="D190" s="640">
        <v>49</v>
      </c>
      <c r="E190" s="617" t="s">
        <v>11252</v>
      </c>
      <c r="F190" s="621">
        <v>2998</v>
      </c>
      <c r="G190" s="623">
        <v>114500000</v>
      </c>
      <c r="H190" s="606">
        <f>+VLOOKUP(B190,잔가등급!$D$35:$I$62,3,0)</f>
        <v>4.7E-2</v>
      </c>
      <c r="I190" s="606">
        <f>+VLOOKUP(B190,잔가등급!$D$35:$I$62,4,0)</f>
        <v>0.05</v>
      </c>
      <c r="J190" s="606">
        <f>+VLOOKUP(B190,잔가등급!$D$35:$I$62,5,0)</f>
        <v>5.8000000000000003E-2</v>
      </c>
      <c r="K190" s="607">
        <f>+VLOOKUP(B190,잔가등급!$D$35:$I$62,6,0)</f>
        <v>5.8000000000000003E-2</v>
      </c>
      <c r="L190" s="358"/>
      <c r="N190" s="530">
        <v>3</v>
      </c>
      <c r="O190" s="359"/>
      <c r="P190" s="343"/>
      <c r="Q190" s="343"/>
      <c r="R190" s="646">
        <v>0.04</v>
      </c>
      <c r="T190" s="365">
        <v>15</v>
      </c>
      <c r="U190" s="378"/>
      <c r="V190" s="381"/>
      <c r="W190" s="565">
        <f t="shared" si="7"/>
        <v>0</v>
      </c>
    </row>
    <row r="191" spans="2:23">
      <c r="B191" s="616" t="s">
        <v>43</v>
      </c>
      <c r="C191" s="640">
        <v>2</v>
      </c>
      <c r="D191" s="640">
        <v>50</v>
      </c>
      <c r="E191" s="617" t="s">
        <v>11253</v>
      </c>
      <c r="F191" s="621">
        <v>2998</v>
      </c>
      <c r="G191" s="623">
        <v>110100000</v>
      </c>
      <c r="H191" s="606">
        <f>+VLOOKUP(B191,잔가등급!$D$35:$I$62,3,0)</f>
        <v>4.7E-2</v>
      </c>
      <c r="I191" s="606">
        <f>+VLOOKUP(B191,잔가등급!$D$35:$I$62,4,0)</f>
        <v>0.05</v>
      </c>
      <c r="J191" s="606">
        <f>+VLOOKUP(B191,잔가등급!$D$35:$I$62,5,0)</f>
        <v>5.8000000000000003E-2</v>
      </c>
      <c r="K191" s="607">
        <f>+VLOOKUP(B191,잔가등급!$D$35:$I$62,6,0)</f>
        <v>5.8000000000000003E-2</v>
      </c>
      <c r="L191" s="358"/>
      <c r="N191" s="530">
        <v>3</v>
      </c>
      <c r="O191" s="359"/>
      <c r="P191" s="343"/>
      <c r="Q191" s="343"/>
      <c r="R191" s="646">
        <v>0.04</v>
      </c>
      <c r="T191" s="365">
        <v>15</v>
      </c>
      <c r="U191" s="378"/>
      <c r="V191" s="381"/>
      <c r="W191" s="565">
        <f t="shared" si="7"/>
        <v>0</v>
      </c>
    </row>
    <row r="192" spans="2:23">
      <c r="B192" s="616" t="s">
        <v>43</v>
      </c>
      <c r="C192" s="640">
        <v>2</v>
      </c>
      <c r="D192" s="640">
        <v>51</v>
      </c>
      <c r="E192" s="617" t="s">
        <v>11254</v>
      </c>
      <c r="F192" s="621">
        <v>2993</v>
      </c>
      <c r="G192" s="623">
        <v>149900000</v>
      </c>
      <c r="H192" s="606">
        <f>+VLOOKUP(B192,잔가등급!$D$35:$I$62,3,0)</f>
        <v>4.7E-2</v>
      </c>
      <c r="I192" s="606">
        <f>+VLOOKUP(B192,잔가등급!$D$35:$I$62,4,0)</f>
        <v>0.05</v>
      </c>
      <c r="J192" s="606">
        <f>+VLOOKUP(B192,잔가등급!$D$35:$I$62,5,0)</f>
        <v>5.8000000000000003E-2</v>
      </c>
      <c r="K192" s="607">
        <f>+VLOOKUP(B192,잔가등급!$D$35:$I$62,6,0)</f>
        <v>5.8000000000000003E-2</v>
      </c>
      <c r="L192" s="358"/>
      <c r="N192" s="530">
        <v>6</v>
      </c>
      <c r="O192" s="359"/>
      <c r="P192" s="343"/>
      <c r="Q192" s="343"/>
      <c r="R192" s="646">
        <v>0.04</v>
      </c>
      <c r="T192" s="365">
        <v>17</v>
      </c>
      <c r="U192" s="378"/>
      <c r="V192" s="381"/>
      <c r="W192" s="565">
        <f t="shared" si="7"/>
        <v>0</v>
      </c>
    </row>
    <row r="193" spans="2:23">
      <c r="B193" s="616" t="s">
        <v>43</v>
      </c>
      <c r="C193" s="640">
        <v>2</v>
      </c>
      <c r="D193" s="640">
        <v>52</v>
      </c>
      <c r="E193" s="617" t="s">
        <v>11255</v>
      </c>
      <c r="F193" s="621">
        <v>2998</v>
      </c>
      <c r="G193" s="623">
        <v>174900000</v>
      </c>
      <c r="H193" s="606">
        <f>+VLOOKUP(B193,잔가등급!$D$35:$I$62,3,0)</f>
        <v>4.7E-2</v>
      </c>
      <c r="I193" s="606">
        <f>+VLOOKUP(B193,잔가등급!$D$35:$I$62,4,0)</f>
        <v>0.05</v>
      </c>
      <c r="J193" s="606">
        <f>+VLOOKUP(B193,잔가등급!$D$35:$I$62,5,0)</f>
        <v>5.8000000000000003E-2</v>
      </c>
      <c r="K193" s="607">
        <f>+VLOOKUP(B193,잔가등급!$D$35:$I$62,6,0)</f>
        <v>5.8000000000000003E-2</v>
      </c>
      <c r="L193" s="358"/>
      <c r="N193" s="530">
        <v>5</v>
      </c>
      <c r="O193" s="359"/>
      <c r="P193" s="343"/>
      <c r="Q193" s="343"/>
      <c r="R193" s="646">
        <v>0.04</v>
      </c>
      <c r="T193" s="365">
        <v>17</v>
      </c>
      <c r="U193" s="378"/>
      <c r="V193" s="381"/>
      <c r="W193" s="565">
        <f t="shared" si="7"/>
        <v>0</v>
      </c>
    </row>
    <row r="194" spans="2:23">
      <c r="B194" s="616" t="s">
        <v>43</v>
      </c>
      <c r="C194" s="640">
        <v>2</v>
      </c>
      <c r="D194" s="640">
        <v>53</v>
      </c>
      <c r="E194" s="617" t="s">
        <v>11256</v>
      </c>
      <c r="F194" s="621">
        <v>2998</v>
      </c>
      <c r="G194" s="623">
        <v>159900000</v>
      </c>
      <c r="H194" s="606">
        <f>+VLOOKUP(B194,잔가등급!$D$35:$I$62,3,0)</f>
        <v>4.7E-2</v>
      </c>
      <c r="I194" s="606">
        <f>+VLOOKUP(B194,잔가등급!$D$35:$I$62,4,0)</f>
        <v>0.05</v>
      </c>
      <c r="J194" s="606">
        <f>+VLOOKUP(B194,잔가등급!$D$35:$I$62,5,0)</f>
        <v>5.8000000000000003E-2</v>
      </c>
      <c r="K194" s="607">
        <f>+VLOOKUP(B194,잔가등급!$D$35:$I$62,6,0)</f>
        <v>5.8000000000000003E-2</v>
      </c>
      <c r="L194" s="358"/>
      <c r="N194" s="530">
        <v>5</v>
      </c>
      <c r="O194" s="359"/>
      <c r="P194" s="343"/>
      <c r="Q194" s="343"/>
      <c r="R194" s="646">
        <v>0.04</v>
      </c>
      <c r="T194" s="365">
        <v>17</v>
      </c>
      <c r="U194" s="378"/>
      <c r="V194" s="381"/>
      <c r="W194" s="565">
        <f t="shared" si="7"/>
        <v>0</v>
      </c>
    </row>
    <row r="195" spans="2:23">
      <c r="B195" s="616" t="s">
        <v>43</v>
      </c>
      <c r="C195" s="640">
        <v>2</v>
      </c>
      <c r="D195" s="640">
        <v>54</v>
      </c>
      <c r="E195" s="617" t="s">
        <v>11257</v>
      </c>
      <c r="F195" s="621">
        <v>2998</v>
      </c>
      <c r="G195" s="623">
        <v>202800000</v>
      </c>
      <c r="H195" s="606">
        <f>+VLOOKUP(B195,잔가등급!$D$35:$I$62,3,0)</f>
        <v>4.7E-2</v>
      </c>
      <c r="I195" s="606">
        <f>+VLOOKUP(B195,잔가등급!$D$35:$I$62,4,0)</f>
        <v>0.05</v>
      </c>
      <c r="J195" s="606">
        <f>+VLOOKUP(B195,잔가등급!$D$35:$I$62,5,0)</f>
        <v>5.8000000000000003E-2</v>
      </c>
      <c r="K195" s="607">
        <f>+VLOOKUP(B195,잔가등급!$D$35:$I$62,6,0)</f>
        <v>5.8000000000000003E-2</v>
      </c>
      <c r="L195" s="358"/>
      <c r="M195" s="157"/>
      <c r="N195" s="530">
        <v>4</v>
      </c>
      <c r="O195" s="359"/>
      <c r="P195" s="343"/>
      <c r="Q195" s="343"/>
      <c r="R195" s="646">
        <v>0.04</v>
      </c>
      <c r="S195" s="157"/>
      <c r="T195" s="365">
        <v>17</v>
      </c>
      <c r="U195" s="378"/>
      <c r="V195" s="381"/>
      <c r="W195" s="565">
        <f t="shared" si="7"/>
        <v>0</v>
      </c>
    </row>
    <row r="196" spans="2:23">
      <c r="B196" s="616" t="s">
        <v>43</v>
      </c>
      <c r="C196" s="640">
        <v>2</v>
      </c>
      <c r="D196" s="640">
        <v>55</v>
      </c>
      <c r="E196" s="617" t="s">
        <v>11258</v>
      </c>
      <c r="F196" s="621">
        <v>2998</v>
      </c>
      <c r="G196" s="623">
        <v>199800000</v>
      </c>
      <c r="H196" s="606">
        <f>+VLOOKUP(B196,잔가등급!$D$35:$I$62,3,0)</f>
        <v>4.7E-2</v>
      </c>
      <c r="I196" s="606">
        <f>+VLOOKUP(B196,잔가등급!$D$35:$I$62,4,0)</f>
        <v>0.05</v>
      </c>
      <c r="J196" s="606">
        <f>+VLOOKUP(B196,잔가등급!$D$35:$I$62,5,0)</f>
        <v>5.8000000000000003E-2</v>
      </c>
      <c r="K196" s="607">
        <f>+VLOOKUP(B196,잔가등급!$D$35:$I$62,6,0)</f>
        <v>5.8000000000000003E-2</v>
      </c>
      <c r="L196" s="358"/>
      <c r="M196" s="157"/>
      <c r="N196" s="530">
        <v>4</v>
      </c>
      <c r="O196" s="359"/>
      <c r="P196" s="343"/>
      <c r="Q196" s="343"/>
      <c r="R196" s="646">
        <v>0.04</v>
      </c>
      <c r="S196" s="157"/>
      <c r="T196" s="365">
        <v>17</v>
      </c>
      <c r="U196" s="378"/>
      <c r="V196" s="381"/>
      <c r="W196" s="565">
        <f t="shared" si="7"/>
        <v>0</v>
      </c>
    </row>
    <row r="197" spans="2:23">
      <c r="B197" s="616" t="s">
        <v>43</v>
      </c>
      <c r="C197" s="640">
        <v>2</v>
      </c>
      <c r="D197" s="640">
        <v>56</v>
      </c>
      <c r="E197" s="617" t="s">
        <v>11259</v>
      </c>
      <c r="F197" s="621">
        <v>4395</v>
      </c>
      <c r="G197" s="623">
        <v>144600000</v>
      </c>
      <c r="H197" s="606">
        <f>+VLOOKUP(B197,잔가등급!$D$35:$I$62,3,0)</f>
        <v>4.7E-2</v>
      </c>
      <c r="I197" s="606">
        <f>+VLOOKUP(B197,잔가등급!$D$35:$I$62,4,0)</f>
        <v>0.05</v>
      </c>
      <c r="J197" s="606">
        <f>+VLOOKUP(B197,잔가등급!$D$35:$I$62,5,0)</f>
        <v>5.8000000000000003E-2</v>
      </c>
      <c r="K197" s="607">
        <f>+VLOOKUP(B197,잔가등급!$D$35:$I$62,6,0)</f>
        <v>5.8000000000000003E-2</v>
      </c>
      <c r="L197" s="358"/>
      <c r="M197" s="157"/>
      <c r="N197" s="530">
        <v>6</v>
      </c>
      <c r="O197" s="359"/>
      <c r="P197" s="343"/>
      <c r="Q197" s="343"/>
      <c r="R197" s="646">
        <v>0.04</v>
      </c>
      <c r="S197" s="157"/>
      <c r="T197" s="365">
        <v>17</v>
      </c>
      <c r="U197" s="378"/>
      <c r="V197" s="381"/>
      <c r="W197" s="565">
        <f t="shared" si="7"/>
        <v>0</v>
      </c>
    </row>
    <row r="198" spans="2:23">
      <c r="B198" s="616" t="s">
        <v>43</v>
      </c>
      <c r="C198" s="640">
        <v>2</v>
      </c>
      <c r="D198" s="640">
        <v>57</v>
      </c>
      <c r="E198" s="617" t="s">
        <v>11260</v>
      </c>
      <c r="F198" s="621">
        <v>4395</v>
      </c>
      <c r="G198" s="624">
        <v>148500000</v>
      </c>
      <c r="H198" s="606">
        <f>+VLOOKUP(B198,잔가등급!$D$35:$I$62,3,0)</f>
        <v>4.7E-2</v>
      </c>
      <c r="I198" s="606">
        <f>+VLOOKUP(B198,잔가등급!$D$35:$I$62,4,0)</f>
        <v>0.05</v>
      </c>
      <c r="J198" s="606">
        <f>+VLOOKUP(B198,잔가등급!$D$35:$I$62,5,0)</f>
        <v>5.8000000000000003E-2</v>
      </c>
      <c r="K198" s="607">
        <f>+VLOOKUP(B198,잔가등급!$D$35:$I$62,6,0)</f>
        <v>5.8000000000000003E-2</v>
      </c>
      <c r="L198" s="358"/>
      <c r="M198" s="157"/>
      <c r="N198" s="530">
        <v>6</v>
      </c>
      <c r="O198" s="359"/>
      <c r="P198" s="343"/>
      <c r="Q198" s="343"/>
      <c r="R198" s="646">
        <v>0.04</v>
      </c>
      <c r="S198" s="157"/>
      <c r="T198" s="365">
        <v>17</v>
      </c>
      <c r="U198" s="378"/>
      <c r="V198" s="381"/>
      <c r="W198" s="565">
        <f t="shared" si="7"/>
        <v>0</v>
      </c>
    </row>
    <row r="199" spans="2:23">
      <c r="B199" s="616" t="s">
        <v>43</v>
      </c>
      <c r="C199" s="640">
        <v>2</v>
      </c>
      <c r="D199" s="640">
        <v>58</v>
      </c>
      <c r="E199" s="617" t="s">
        <v>11261</v>
      </c>
      <c r="F199" s="621">
        <v>0</v>
      </c>
      <c r="G199" s="623">
        <v>80800000</v>
      </c>
      <c r="H199" s="606">
        <f>+VLOOKUP(B199,잔가등급!$D$35:$I$62,3,0)</f>
        <v>4.7E-2</v>
      </c>
      <c r="I199" s="606">
        <f>+VLOOKUP(B199,잔가등급!$D$35:$I$62,4,0)</f>
        <v>0.05</v>
      </c>
      <c r="J199" s="606">
        <f>+VLOOKUP(B199,잔가등급!$D$35:$I$62,5,0)</f>
        <v>5.8000000000000003E-2</v>
      </c>
      <c r="K199" s="607">
        <f>+VLOOKUP(B199,잔가등급!$D$35:$I$62,6,0)</f>
        <v>5.8000000000000003E-2</v>
      </c>
      <c r="L199" s="358"/>
      <c r="M199" s="157"/>
      <c r="N199" s="530">
        <v>6</v>
      </c>
      <c r="O199" s="359"/>
      <c r="P199" s="343"/>
      <c r="Q199" s="343"/>
      <c r="R199" s="646">
        <v>0.04</v>
      </c>
      <c r="S199" s="157"/>
      <c r="T199" s="365">
        <v>19</v>
      </c>
      <c r="U199" s="378"/>
      <c r="V199" s="381"/>
      <c r="W199" s="565">
        <f t="shared" si="7"/>
        <v>0</v>
      </c>
    </row>
    <row r="200" spans="2:23">
      <c r="B200" s="616" t="s">
        <v>43</v>
      </c>
      <c r="C200" s="640">
        <v>2</v>
      </c>
      <c r="D200" s="640">
        <v>59</v>
      </c>
      <c r="E200" s="617" t="s">
        <v>11262</v>
      </c>
      <c r="F200" s="621">
        <v>0</v>
      </c>
      <c r="G200" s="623">
        <v>84900000</v>
      </c>
      <c r="H200" s="606">
        <f>+VLOOKUP(B200,잔가등급!$D$35:$I$62,3,0)</f>
        <v>4.7E-2</v>
      </c>
      <c r="I200" s="606">
        <f>+VLOOKUP(B200,잔가등급!$D$35:$I$62,4,0)</f>
        <v>0.05</v>
      </c>
      <c r="J200" s="606">
        <f>+VLOOKUP(B200,잔가등급!$D$35:$I$62,5,0)</f>
        <v>5.8000000000000003E-2</v>
      </c>
      <c r="K200" s="607">
        <f>+VLOOKUP(B200,잔가등급!$D$35:$I$62,6,0)</f>
        <v>5.8000000000000003E-2</v>
      </c>
      <c r="L200" s="358"/>
      <c r="M200" s="157"/>
      <c r="N200" s="530">
        <v>6</v>
      </c>
      <c r="O200" s="359"/>
      <c r="P200" s="343"/>
      <c r="Q200" s="343"/>
      <c r="R200" s="646">
        <v>0.04</v>
      </c>
      <c r="S200" s="157"/>
      <c r="T200" s="365">
        <v>19</v>
      </c>
      <c r="U200" s="378"/>
      <c r="V200" s="381"/>
      <c r="W200" s="565">
        <f t="shared" si="7"/>
        <v>0</v>
      </c>
    </row>
    <row r="201" spans="2:23">
      <c r="B201" s="616" t="s">
        <v>43</v>
      </c>
      <c r="C201" s="640">
        <v>2</v>
      </c>
      <c r="D201" s="640">
        <v>60</v>
      </c>
      <c r="E201" s="617" t="s">
        <v>11263</v>
      </c>
      <c r="F201" s="621">
        <v>0</v>
      </c>
      <c r="G201" s="623">
        <v>90700000</v>
      </c>
      <c r="H201" s="606">
        <f>+VLOOKUP(B201,잔가등급!$D$35:$I$62,3,0)</f>
        <v>4.7E-2</v>
      </c>
      <c r="I201" s="606">
        <f>+VLOOKUP(B201,잔가등급!$D$35:$I$62,4,0)</f>
        <v>0.05</v>
      </c>
      <c r="J201" s="606">
        <f>+VLOOKUP(B201,잔가등급!$D$35:$I$62,5,0)</f>
        <v>5.8000000000000003E-2</v>
      </c>
      <c r="K201" s="607">
        <f>+VLOOKUP(B201,잔가등급!$D$35:$I$62,6,0)</f>
        <v>5.8000000000000003E-2</v>
      </c>
      <c r="L201" s="358"/>
      <c r="M201" s="157"/>
      <c r="N201" s="530">
        <v>6</v>
      </c>
      <c r="O201" s="359"/>
      <c r="P201" s="343"/>
      <c r="Q201" s="343"/>
      <c r="R201" s="646">
        <v>0.04</v>
      </c>
      <c r="S201" s="157"/>
      <c r="T201" s="365">
        <v>19</v>
      </c>
      <c r="U201" s="378"/>
      <c r="V201" s="381"/>
      <c r="W201" s="565">
        <f t="shared" ref="W201:W265" si="8">+U201</f>
        <v>0</v>
      </c>
    </row>
    <row r="202" spans="2:23">
      <c r="B202" s="616" t="s">
        <v>43</v>
      </c>
      <c r="C202" s="640">
        <v>2</v>
      </c>
      <c r="D202" s="640">
        <v>61</v>
      </c>
      <c r="E202" s="620" t="s">
        <v>11264</v>
      </c>
      <c r="F202" s="621">
        <v>0</v>
      </c>
      <c r="G202" s="624">
        <v>93900000</v>
      </c>
      <c r="H202" s="606">
        <f>+VLOOKUP(B202,잔가등급!$D$35:$I$62,3,0)</f>
        <v>4.7E-2</v>
      </c>
      <c r="I202" s="606">
        <f>+VLOOKUP(B202,잔가등급!$D$35:$I$62,4,0)</f>
        <v>0.05</v>
      </c>
      <c r="J202" s="606">
        <f>+VLOOKUP(B202,잔가등급!$D$35:$I$62,5,0)</f>
        <v>5.8000000000000003E-2</v>
      </c>
      <c r="K202" s="607">
        <f>+VLOOKUP(B202,잔가등급!$D$35:$I$62,6,0)</f>
        <v>5.8000000000000003E-2</v>
      </c>
      <c r="L202" s="358"/>
      <c r="M202" s="157"/>
      <c r="N202" s="530">
        <v>3</v>
      </c>
      <c r="O202" s="359"/>
      <c r="P202" s="343"/>
      <c r="Q202" s="343"/>
      <c r="R202" s="646">
        <v>0.04</v>
      </c>
      <c r="S202" s="157"/>
      <c r="T202" s="365">
        <v>16</v>
      </c>
      <c r="U202" s="378"/>
      <c r="V202" s="381"/>
      <c r="W202" s="565">
        <f t="shared" si="8"/>
        <v>0</v>
      </c>
    </row>
    <row r="203" spans="2:23">
      <c r="B203" s="616" t="s">
        <v>43</v>
      </c>
      <c r="C203" s="640">
        <v>2</v>
      </c>
      <c r="D203" s="640">
        <v>62</v>
      </c>
      <c r="E203" s="617" t="s">
        <v>11265</v>
      </c>
      <c r="F203" s="621">
        <v>0</v>
      </c>
      <c r="G203" s="623">
        <v>96900000</v>
      </c>
      <c r="H203" s="606">
        <f>+VLOOKUP(B203,잔가등급!$D$35:$I$62,3,0)</f>
        <v>4.7E-2</v>
      </c>
      <c r="I203" s="606">
        <f>+VLOOKUP(B203,잔가등급!$D$35:$I$62,4,0)</f>
        <v>0.05</v>
      </c>
      <c r="J203" s="606">
        <f>+VLOOKUP(B203,잔가등급!$D$35:$I$62,5,0)</f>
        <v>5.8000000000000003E-2</v>
      </c>
      <c r="K203" s="607">
        <f>+VLOOKUP(B203,잔가등급!$D$35:$I$62,6,0)</f>
        <v>5.8000000000000003E-2</v>
      </c>
      <c r="L203" s="358"/>
      <c r="M203" s="157"/>
      <c r="N203" s="530">
        <v>3</v>
      </c>
      <c r="O203" s="359"/>
      <c r="P203" s="343"/>
      <c r="Q203" s="343"/>
      <c r="R203" s="646">
        <v>0.04</v>
      </c>
      <c r="S203" s="157"/>
      <c r="T203" s="365">
        <v>16</v>
      </c>
      <c r="U203" s="378"/>
      <c r="V203" s="381"/>
      <c r="W203" s="565">
        <f t="shared" si="8"/>
        <v>0</v>
      </c>
    </row>
    <row r="204" spans="2:23">
      <c r="B204" s="616" t="s">
        <v>43</v>
      </c>
      <c r="C204" s="640">
        <v>2</v>
      </c>
      <c r="D204" s="640">
        <v>63</v>
      </c>
      <c r="E204" s="617" t="s">
        <v>11266</v>
      </c>
      <c r="F204" s="621">
        <v>0</v>
      </c>
      <c r="G204" s="623">
        <v>101700000</v>
      </c>
      <c r="H204" s="606">
        <f>+VLOOKUP(B204,잔가등급!$D$35:$I$62,3,0)</f>
        <v>4.7E-2</v>
      </c>
      <c r="I204" s="606">
        <f>+VLOOKUP(B204,잔가등급!$D$35:$I$62,4,0)</f>
        <v>0.05</v>
      </c>
      <c r="J204" s="606">
        <f>+VLOOKUP(B204,잔가등급!$D$35:$I$62,5,0)</f>
        <v>5.8000000000000003E-2</v>
      </c>
      <c r="K204" s="607">
        <f>+VLOOKUP(B204,잔가등급!$D$35:$I$62,6,0)</f>
        <v>5.8000000000000003E-2</v>
      </c>
      <c r="L204" s="358"/>
      <c r="M204" s="157"/>
      <c r="N204" s="530">
        <v>3</v>
      </c>
      <c r="O204" s="359"/>
      <c r="P204" s="343"/>
      <c r="Q204" s="343"/>
      <c r="R204" s="646">
        <v>0.04</v>
      </c>
      <c r="S204" s="157"/>
      <c r="T204" s="365">
        <v>16</v>
      </c>
      <c r="U204" s="378"/>
      <c r="V204" s="381"/>
      <c r="W204" s="565">
        <f t="shared" si="8"/>
        <v>0</v>
      </c>
    </row>
    <row r="205" spans="2:23">
      <c r="B205" s="616" t="s">
        <v>43</v>
      </c>
      <c r="C205" s="640">
        <v>2</v>
      </c>
      <c r="D205" s="640">
        <v>64</v>
      </c>
      <c r="E205" s="617" t="s">
        <v>11267</v>
      </c>
      <c r="F205" s="621">
        <v>0</v>
      </c>
      <c r="G205" s="623">
        <v>138900000</v>
      </c>
      <c r="H205" s="606">
        <f>+VLOOKUP(B205,잔가등급!$D$35:$I$62,3,0)</f>
        <v>4.7E-2</v>
      </c>
      <c r="I205" s="606">
        <f>+VLOOKUP(B205,잔가등급!$D$35:$I$62,4,0)</f>
        <v>0.05</v>
      </c>
      <c r="J205" s="606">
        <f>+VLOOKUP(B205,잔가등급!$D$35:$I$62,5,0)</f>
        <v>5.8000000000000003E-2</v>
      </c>
      <c r="K205" s="607">
        <f>+VLOOKUP(B205,잔가등급!$D$35:$I$62,6,0)</f>
        <v>5.8000000000000003E-2</v>
      </c>
      <c r="L205" s="358"/>
      <c r="M205" s="157"/>
      <c r="N205" s="530">
        <v>3</v>
      </c>
      <c r="O205" s="359"/>
      <c r="P205" s="343"/>
      <c r="Q205" s="343"/>
      <c r="R205" s="646">
        <v>0.04</v>
      </c>
      <c r="S205" s="157"/>
      <c r="T205" s="365">
        <v>16</v>
      </c>
      <c r="U205" s="378"/>
      <c r="V205" s="381"/>
      <c r="W205" s="565">
        <f t="shared" si="8"/>
        <v>0</v>
      </c>
    </row>
    <row r="206" spans="2:23">
      <c r="B206" s="616" t="s">
        <v>43</v>
      </c>
      <c r="C206" s="640">
        <v>2</v>
      </c>
      <c r="D206" s="640">
        <v>65</v>
      </c>
      <c r="E206" s="617" t="s">
        <v>11268</v>
      </c>
      <c r="F206" s="621">
        <v>0</v>
      </c>
      <c r="G206" s="623">
        <v>181900000</v>
      </c>
      <c r="H206" s="606">
        <f>+VLOOKUP(B206,잔가등급!$D$35:$I$62,3,0)</f>
        <v>4.7E-2</v>
      </c>
      <c r="I206" s="606">
        <f>+VLOOKUP(B206,잔가등급!$D$35:$I$62,4,0)</f>
        <v>0.05</v>
      </c>
      <c r="J206" s="606">
        <f>+VLOOKUP(B206,잔가등급!$D$35:$I$62,5,0)</f>
        <v>5.8000000000000003E-2</v>
      </c>
      <c r="K206" s="607">
        <f>+VLOOKUP(B206,잔가등급!$D$35:$I$62,6,0)</f>
        <v>5.8000000000000003E-2</v>
      </c>
      <c r="L206" s="358"/>
      <c r="M206" s="157"/>
      <c r="N206" s="530">
        <v>4</v>
      </c>
      <c r="O206" s="359"/>
      <c r="P206" s="343"/>
      <c r="Q206" s="343"/>
      <c r="R206" s="646">
        <v>0.04</v>
      </c>
      <c r="S206" s="157"/>
      <c r="T206" s="365">
        <v>17</v>
      </c>
      <c r="U206" s="378"/>
      <c r="V206" s="381"/>
      <c r="W206" s="565">
        <f t="shared" si="8"/>
        <v>0</v>
      </c>
    </row>
    <row r="207" spans="2:23">
      <c r="B207" s="616" t="s">
        <v>43</v>
      </c>
      <c r="C207" s="640">
        <v>2</v>
      </c>
      <c r="D207" s="640">
        <v>66</v>
      </c>
      <c r="E207" s="617" t="s">
        <v>11269</v>
      </c>
      <c r="F207" s="621">
        <v>0</v>
      </c>
      <c r="G207" s="623">
        <v>166900000</v>
      </c>
      <c r="H207" s="606">
        <f>+VLOOKUP(B207,잔가등급!$D$35:$I$62,3,0)</f>
        <v>4.7E-2</v>
      </c>
      <c r="I207" s="606">
        <f>+VLOOKUP(B207,잔가등급!$D$35:$I$62,4,0)</f>
        <v>0.05</v>
      </c>
      <c r="J207" s="606">
        <f>+VLOOKUP(B207,잔가등급!$D$35:$I$62,5,0)</f>
        <v>5.8000000000000003E-2</v>
      </c>
      <c r="K207" s="607">
        <f>+VLOOKUP(B207,잔가등급!$D$35:$I$62,6,0)</f>
        <v>5.8000000000000003E-2</v>
      </c>
      <c r="L207" s="358"/>
      <c r="M207" s="157"/>
      <c r="N207" s="530">
        <v>4</v>
      </c>
      <c r="O207" s="359"/>
      <c r="P207" s="343"/>
      <c r="Q207" s="343"/>
      <c r="R207" s="646">
        <v>0.04</v>
      </c>
      <c r="S207" s="157"/>
      <c r="T207" s="365">
        <v>17</v>
      </c>
      <c r="U207" s="378"/>
      <c r="V207" s="381"/>
      <c r="W207" s="565">
        <f t="shared" si="8"/>
        <v>0</v>
      </c>
    </row>
    <row r="208" spans="2:23">
      <c r="B208" s="616" t="s">
        <v>43</v>
      </c>
      <c r="C208" s="640">
        <v>2</v>
      </c>
      <c r="D208" s="640">
        <v>67</v>
      </c>
      <c r="E208" s="617" t="s">
        <v>11270</v>
      </c>
      <c r="F208" s="621">
        <v>0</v>
      </c>
      <c r="G208" s="623">
        <v>231800000</v>
      </c>
      <c r="H208" s="606">
        <f>+VLOOKUP(B208,잔가등급!$D$35:$I$62,3,0)</f>
        <v>4.7E-2</v>
      </c>
      <c r="I208" s="606">
        <f>+VLOOKUP(B208,잔가등급!$D$35:$I$62,4,0)</f>
        <v>0.05</v>
      </c>
      <c r="J208" s="606">
        <f>+VLOOKUP(B208,잔가등급!$D$35:$I$62,5,0)</f>
        <v>5.8000000000000003E-2</v>
      </c>
      <c r="K208" s="607">
        <f>+VLOOKUP(B208,잔가등급!$D$35:$I$62,6,0)</f>
        <v>5.8000000000000003E-2</v>
      </c>
      <c r="L208" s="358"/>
      <c r="M208" s="157"/>
      <c r="N208" s="530">
        <v>6</v>
      </c>
      <c r="O208" s="359"/>
      <c r="P208" s="343"/>
      <c r="Q208" s="343"/>
      <c r="R208" s="646">
        <v>0.04</v>
      </c>
      <c r="S208" s="157"/>
      <c r="T208" s="365">
        <v>18</v>
      </c>
      <c r="U208" s="378"/>
      <c r="V208" s="381"/>
      <c r="W208" s="565">
        <f t="shared" si="8"/>
        <v>0</v>
      </c>
    </row>
    <row r="209" spans="2:53">
      <c r="B209" s="616" t="s">
        <v>43</v>
      </c>
      <c r="C209" s="640">
        <v>2</v>
      </c>
      <c r="D209" s="640">
        <v>68</v>
      </c>
      <c r="E209" s="617" t="s">
        <v>11271</v>
      </c>
      <c r="F209" s="621">
        <v>0</v>
      </c>
      <c r="G209" s="623">
        <v>233000000</v>
      </c>
      <c r="H209" s="606">
        <f>+VLOOKUP(B209,잔가등급!$D$35:$I$62,3,0)</f>
        <v>4.7E-2</v>
      </c>
      <c r="I209" s="606">
        <f>+VLOOKUP(B209,잔가등급!$D$35:$I$62,4,0)</f>
        <v>0.05</v>
      </c>
      <c r="J209" s="606">
        <f>+VLOOKUP(B209,잔가등급!$D$35:$I$62,5,0)</f>
        <v>5.8000000000000003E-2</v>
      </c>
      <c r="K209" s="607">
        <f>+VLOOKUP(B209,잔가등급!$D$35:$I$62,6,0)</f>
        <v>5.8000000000000003E-2</v>
      </c>
      <c r="L209" s="358"/>
      <c r="M209" s="157"/>
      <c r="N209" s="530">
        <v>6</v>
      </c>
      <c r="O209" s="359"/>
      <c r="P209" s="343"/>
      <c r="Q209" s="343"/>
      <c r="R209" s="646">
        <v>0.04</v>
      </c>
      <c r="S209" s="157"/>
      <c r="T209" s="365">
        <v>18</v>
      </c>
      <c r="U209" s="378"/>
      <c r="V209" s="381"/>
      <c r="W209" s="565">
        <f t="shared" si="8"/>
        <v>0</v>
      </c>
    </row>
    <row r="210" spans="2:53">
      <c r="B210" s="616" t="s">
        <v>43</v>
      </c>
      <c r="C210" s="640">
        <v>2</v>
      </c>
      <c r="D210" s="640">
        <v>69</v>
      </c>
      <c r="E210" s="617" t="s">
        <v>11272</v>
      </c>
      <c r="F210" s="621">
        <v>0</v>
      </c>
      <c r="G210" s="623">
        <v>215900000</v>
      </c>
      <c r="H210" s="606">
        <f>+VLOOKUP(B210,잔가등급!$D$35:$I$62,3,0)</f>
        <v>4.7E-2</v>
      </c>
      <c r="I210" s="606">
        <f>+VLOOKUP(B210,잔가등급!$D$35:$I$62,4,0)</f>
        <v>0.05</v>
      </c>
      <c r="J210" s="606">
        <f>+VLOOKUP(B210,잔가등급!$D$35:$I$62,5,0)</f>
        <v>5.8000000000000003E-2</v>
      </c>
      <c r="K210" s="607">
        <f>+VLOOKUP(B210,잔가등급!$D$35:$I$62,6,0)</f>
        <v>5.8000000000000003E-2</v>
      </c>
      <c r="L210" s="358"/>
      <c r="M210" s="157"/>
      <c r="N210" s="530">
        <v>4</v>
      </c>
      <c r="O210" s="359"/>
      <c r="P210" s="343"/>
      <c r="Q210" s="343"/>
      <c r="R210" s="646">
        <v>0.04</v>
      </c>
      <c r="S210" s="157"/>
      <c r="T210" s="365">
        <v>17</v>
      </c>
      <c r="U210" s="378"/>
      <c r="V210" s="381"/>
      <c r="W210" s="565">
        <f t="shared" si="8"/>
        <v>0</v>
      </c>
    </row>
    <row r="211" spans="2:53">
      <c r="B211" s="616" t="s">
        <v>43</v>
      </c>
      <c r="C211" s="640">
        <v>2</v>
      </c>
      <c r="D211" s="640">
        <v>70</v>
      </c>
      <c r="E211" s="617" t="s">
        <v>11273</v>
      </c>
      <c r="F211" s="621">
        <v>0</v>
      </c>
      <c r="G211" s="623">
        <v>212900000</v>
      </c>
      <c r="H211" s="606">
        <f>+VLOOKUP(B211,잔가등급!$D$35:$I$62,3,0)</f>
        <v>4.7E-2</v>
      </c>
      <c r="I211" s="606">
        <f>+VLOOKUP(B211,잔가등급!$D$35:$I$62,4,0)</f>
        <v>0.05</v>
      </c>
      <c r="J211" s="606">
        <f>+VLOOKUP(B211,잔가등급!$D$35:$I$62,5,0)</f>
        <v>5.8000000000000003E-2</v>
      </c>
      <c r="K211" s="607">
        <f>+VLOOKUP(B211,잔가등급!$D$35:$I$62,6,0)</f>
        <v>5.8000000000000003E-2</v>
      </c>
      <c r="L211" s="358"/>
      <c r="M211" s="157"/>
      <c r="N211" s="530">
        <v>4</v>
      </c>
      <c r="O211" s="359"/>
      <c r="P211" s="343"/>
      <c r="Q211" s="343"/>
      <c r="R211" s="646">
        <v>0.04</v>
      </c>
      <c r="S211" s="157"/>
      <c r="T211" s="365">
        <v>17</v>
      </c>
      <c r="U211" s="378"/>
      <c r="V211" s="381"/>
      <c r="W211" s="565">
        <f t="shared" si="8"/>
        <v>0</v>
      </c>
    </row>
    <row r="212" spans="2:53">
      <c r="B212" s="616" t="s">
        <v>43</v>
      </c>
      <c r="C212" s="640">
        <v>2</v>
      </c>
      <c r="D212" s="640">
        <v>71</v>
      </c>
      <c r="E212" s="617" t="s">
        <v>11274</v>
      </c>
      <c r="F212" s="621">
        <v>0</v>
      </c>
      <c r="G212" s="623">
        <v>149900000</v>
      </c>
      <c r="H212" s="606">
        <f>+VLOOKUP(B212,잔가등급!$D$35:$I$62,3,0)</f>
        <v>4.7E-2</v>
      </c>
      <c r="I212" s="606">
        <f>+VLOOKUP(B212,잔가등급!$D$35:$I$62,4,0)</f>
        <v>0.05</v>
      </c>
      <c r="J212" s="606">
        <f>+VLOOKUP(B212,잔가등급!$D$35:$I$62,5,0)</f>
        <v>5.8000000000000003E-2</v>
      </c>
      <c r="K212" s="607">
        <f>+VLOOKUP(B212,잔가등급!$D$35:$I$62,6,0)</f>
        <v>5.8000000000000003E-2</v>
      </c>
      <c r="L212" s="358"/>
      <c r="M212" s="157"/>
      <c r="N212" s="530">
        <v>2</v>
      </c>
      <c r="O212" s="359"/>
      <c r="P212" s="343"/>
      <c r="Q212" s="343"/>
      <c r="R212" s="646">
        <v>0.04</v>
      </c>
      <c r="S212" s="157"/>
      <c r="T212" s="365">
        <v>15</v>
      </c>
      <c r="U212" s="378"/>
      <c r="V212" s="381"/>
      <c r="W212" s="565">
        <f t="shared" si="8"/>
        <v>0</v>
      </c>
    </row>
    <row r="213" spans="2:53">
      <c r="B213" s="616" t="s">
        <v>43</v>
      </c>
      <c r="C213" s="640">
        <v>2</v>
      </c>
      <c r="D213" s="640">
        <v>72</v>
      </c>
      <c r="E213" s="617" t="s">
        <v>11275</v>
      </c>
      <c r="F213" s="621">
        <v>0</v>
      </c>
      <c r="G213" s="623">
        <v>163900000</v>
      </c>
      <c r="H213" s="606">
        <f>+VLOOKUP(B213,잔가등급!$D$35:$I$62,3,0)</f>
        <v>4.7E-2</v>
      </c>
      <c r="I213" s="606">
        <f>+VLOOKUP(B213,잔가등급!$D$35:$I$62,4,0)</f>
        <v>0.05</v>
      </c>
      <c r="J213" s="606">
        <f>+VLOOKUP(B213,잔가등급!$D$35:$I$62,5,0)</f>
        <v>5.8000000000000003E-2</v>
      </c>
      <c r="K213" s="607">
        <f>+VLOOKUP(B213,잔가등급!$D$35:$I$62,6,0)</f>
        <v>5.8000000000000003E-2</v>
      </c>
      <c r="L213" s="358"/>
      <c r="M213" s="157"/>
      <c r="N213" s="530">
        <v>4</v>
      </c>
      <c r="O213" s="359"/>
      <c r="P213" s="343"/>
      <c r="Q213" s="364"/>
      <c r="R213" s="646">
        <v>0.04</v>
      </c>
      <c r="S213" s="157"/>
      <c r="T213" s="365">
        <v>15</v>
      </c>
      <c r="U213" s="378"/>
      <c r="V213" s="381"/>
      <c r="W213" s="565">
        <f t="shared" si="8"/>
        <v>0</v>
      </c>
    </row>
    <row r="214" spans="2:53">
      <c r="B214" s="616" t="s">
        <v>43</v>
      </c>
      <c r="C214" s="640">
        <v>2</v>
      </c>
      <c r="D214" s="640">
        <v>73</v>
      </c>
      <c r="E214" s="617" t="s">
        <v>11276</v>
      </c>
      <c r="F214" s="621">
        <v>0</v>
      </c>
      <c r="G214" s="623">
        <v>149900000</v>
      </c>
      <c r="H214" s="606">
        <f>+VLOOKUP(B214,잔가등급!$D$35:$I$62,3,0)</f>
        <v>4.7E-2</v>
      </c>
      <c r="I214" s="606">
        <f>+VLOOKUP(B214,잔가등급!$D$35:$I$62,4,0)</f>
        <v>0.05</v>
      </c>
      <c r="J214" s="606">
        <f>+VLOOKUP(B214,잔가등급!$D$35:$I$62,5,0)</f>
        <v>5.8000000000000003E-2</v>
      </c>
      <c r="K214" s="607">
        <f>+VLOOKUP(B214,잔가등급!$D$35:$I$62,6,0)</f>
        <v>5.8000000000000003E-2</v>
      </c>
      <c r="L214" s="358"/>
      <c r="M214" s="157"/>
      <c r="N214" s="530">
        <v>2</v>
      </c>
      <c r="O214" s="359"/>
      <c r="P214" s="343"/>
      <c r="Q214" s="364"/>
      <c r="R214" s="646">
        <v>0.04</v>
      </c>
      <c r="S214" s="157"/>
      <c r="T214" s="365">
        <v>15</v>
      </c>
      <c r="U214" s="378"/>
      <c r="V214" s="381"/>
      <c r="W214" s="565">
        <f t="shared" si="8"/>
        <v>0</v>
      </c>
    </row>
    <row r="215" spans="2:53">
      <c r="B215" s="616" t="s">
        <v>43</v>
      </c>
      <c r="C215" s="640">
        <v>2</v>
      </c>
      <c r="D215" s="640">
        <v>74</v>
      </c>
      <c r="E215" s="617" t="s">
        <v>11277</v>
      </c>
      <c r="F215" s="621">
        <v>0</v>
      </c>
      <c r="G215" s="623">
        <v>69500000</v>
      </c>
      <c r="H215" s="606">
        <f>+VLOOKUP(B215,잔가등급!$D$35:$I$62,3,0)</f>
        <v>4.7E-2</v>
      </c>
      <c r="I215" s="606">
        <f>+VLOOKUP(B215,잔가등급!$D$35:$I$62,4,0)</f>
        <v>0.05</v>
      </c>
      <c r="J215" s="606">
        <f>+VLOOKUP(B215,잔가등급!$D$35:$I$62,5,0)</f>
        <v>5.8000000000000003E-2</v>
      </c>
      <c r="K215" s="607">
        <f>+VLOOKUP(B215,잔가등급!$D$35:$I$62,6,0)</f>
        <v>5.8000000000000003E-2</v>
      </c>
      <c r="L215" s="358"/>
      <c r="M215" s="157"/>
      <c r="N215" s="530">
        <v>2</v>
      </c>
      <c r="O215" s="359"/>
      <c r="P215" s="343"/>
      <c r="Q215" s="361"/>
      <c r="R215" s="646">
        <v>0.04</v>
      </c>
      <c r="S215" s="157"/>
      <c r="T215" s="365">
        <v>15</v>
      </c>
      <c r="U215" s="378"/>
      <c r="V215" s="381"/>
      <c r="W215" s="565">
        <f t="shared" si="8"/>
        <v>0</v>
      </c>
    </row>
    <row r="216" spans="2:53">
      <c r="B216" s="616" t="s">
        <v>43</v>
      </c>
      <c r="C216" s="640">
        <v>2</v>
      </c>
      <c r="D216" s="640">
        <v>75</v>
      </c>
      <c r="E216" s="617" t="s">
        <v>11278</v>
      </c>
      <c r="F216" s="621">
        <v>0</v>
      </c>
      <c r="G216" s="623">
        <v>66900000</v>
      </c>
      <c r="H216" s="606">
        <f>+VLOOKUP(B216,잔가등급!$D$35:$I$62,3,0)</f>
        <v>4.7E-2</v>
      </c>
      <c r="I216" s="606">
        <f>+VLOOKUP(B216,잔가등급!$D$35:$I$62,4,0)</f>
        <v>0.05</v>
      </c>
      <c r="J216" s="606">
        <f>+VLOOKUP(B216,잔가등급!$D$35:$I$62,5,0)</f>
        <v>5.8000000000000003E-2</v>
      </c>
      <c r="K216" s="607">
        <f>+VLOOKUP(B216,잔가등급!$D$35:$I$62,6,0)</f>
        <v>5.8000000000000003E-2</v>
      </c>
      <c r="L216" s="358"/>
      <c r="M216" s="157"/>
      <c r="N216" s="530">
        <v>2</v>
      </c>
      <c r="O216" s="359"/>
      <c r="P216" s="343"/>
      <c r="Q216" s="361"/>
      <c r="R216" s="646">
        <v>0.04</v>
      </c>
      <c r="S216" s="157"/>
      <c r="T216" s="365">
        <v>15</v>
      </c>
      <c r="U216" s="378"/>
      <c r="V216" s="381"/>
      <c r="W216" s="565">
        <f t="shared" si="8"/>
        <v>0</v>
      </c>
    </row>
    <row r="217" spans="2:53">
      <c r="B217" s="616" t="s">
        <v>43</v>
      </c>
      <c r="C217" s="640">
        <v>2</v>
      </c>
      <c r="D217" s="640">
        <v>76</v>
      </c>
      <c r="E217" s="617" t="s">
        <v>11279</v>
      </c>
      <c r="F217" s="621">
        <v>0</v>
      </c>
      <c r="G217" s="623">
        <v>82600000</v>
      </c>
      <c r="H217" s="606">
        <f>+VLOOKUP(B217,잔가등급!$D$35:$I$62,3,0)</f>
        <v>4.7E-2</v>
      </c>
      <c r="I217" s="606">
        <f>+VLOOKUP(B217,잔가등급!$D$35:$I$62,4,0)</f>
        <v>0.05</v>
      </c>
      <c r="J217" s="606">
        <f>+VLOOKUP(B217,잔가등급!$D$35:$I$62,5,0)</f>
        <v>5.8000000000000003E-2</v>
      </c>
      <c r="K217" s="607">
        <f>+VLOOKUP(B217,잔가등급!$D$35:$I$62,6,0)</f>
        <v>5.8000000000000003E-2</v>
      </c>
      <c r="L217" s="358"/>
      <c r="M217" s="157"/>
      <c r="N217" s="530">
        <v>1</v>
      </c>
      <c r="O217" s="359"/>
      <c r="P217" s="343"/>
      <c r="Q217" s="343"/>
      <c r="R217" s="646">
        <v>0.04</v>
      </c>
      <c r="S217" s="157"/>
      <c r="T217" s="365">
        <v>15</v>
      </c>
      <c r="U217" s="378"/>
      <c r="V217" s="381"/>
      <c r="W217" s="565">
        <f t="shared" si="8"/>
        <v>0</v>
      </c>
    </row>
    <row r="218" spans="2:53">
      <c r="B218" s="616" t="s">
        <v>43</v>
      </c>
      <c r="C218" s="640">
        <v>2</v>
      </c>
      <c r="D218" s="640">
        <v>77</v>
      </c>
      <c r="E218" s="617" t="s">
        <v>11280</v>
      </c>
      <c r="F218" s="621">
        <v>2993</v>
      </c>
      <c r="G218" s="623">
        <v>89900000</v>
      </c>
      <c r="H218" s="606">
        <f>+VLOOKUP(B218,잔가등급!$D$35:$I$62,3,0)</f>
        <v>4.7E-2</v>
      </c>
      <c r="I218" s="606">
        <f>+VLOOKUP(B218,잔가등급!$D$35:$I$62,4,0)</f>
        <v>0.05</v>
      </c>
      <c r="J218" s="606">
        <f>+VLOOKUP(B218,잔가등급!$D$35:$I$62,5,0)</f>
        <v>5.8000000000000003E-2</v>
      </c>
      <c r="K218" s="607">
        <f>+VLOOKUP(B218,잔가등급!$D$35:$I$62,6,0)</f>
        <v>5.8000000000000003E-2</v>
      </c>
      <c r="L218" s="358"/>
      <c r="M218" s="157"/>
      <c r="N218" s="530">
        <v>7</v>
      </c>
      <c r="O218" s="359"/>
      <c r="P218" s="343"/>
      <c r="Q218" s="343"/>
      <c r="R218" s="646">
        <v>0.04</v>
      </c>
      <c r="S218" s="157"/>
      <c r="T218" s="365">
        <v>26</v>
      </c>
      <c r="U218" s="378"/>
      <c r="V218" s="381"/>
      <c r="W218" s="565">
        <f t="shared" si="8"/>
        <v>0</v>
      </c>
    </row>
    <row r="219" spans="2:53">
      <c r="B219" s="616" t="s">
        <v>43</v>
      </c>
      <c r="C219" s="640">
        <v>2</v>
      </c>
      <c r="D219" s="640">
        <v>78</v>
      </c>
      <c r="E219" s="617" t="s">
        <v>11281</v>
      </c>
      <c r="F219" s="621">
        <v>2993</v>
      </c>
      <c r="G219" s="623">
        <v>89900000</v>
      </c>
      <c r="H219" s="606">
        <f>+VLOOKUP(B219,잔가등급!$D$35:$I$62,3,0)</f>
        <v>4.7E-2</v>
      </c>
      <c r="I219" s="606">
        <f>+VLOOKUP(B219,잔가등급!$D$35:$I$62,4,0)</f>
        <v>0.05</v>
      </c>
      <c r="J219" s="606">
        <f>+VLOOKUP(B219,잔가등급!$D$35:$I$62,5,0)</f>
        <v>5.8000000000000003E-2</v>
      </c>
      <c r="K219" s="607">
        <f>+VLOOKUP(B219,잔가등급!$D$35:$I$62,6,0)</f>
        <v>5.8000000000000003E-2</v>
      </c>
      <c r="L219" s="358"/>
      <c r="M219" s="157"/>
      <c r="N219" s="530">
        <v>7</v>
      </c>
      <c r="O219" s="359"/>
      <c r="P219" s="343"/>
      <c r="Q219" s="343"/>
      <c r="R219" s="646">
        <v>0.04</v>
      </c>
      <c r="S219" s="157"/>
      <c r="T219" s="365">
        <v>26</v>
      </c>
      <c r="U219" s="378"/>
      <c r="V219" s="381"/>
      <c r="W219" s="565">
        <f t="shared" si="8"/>
        <v>0</v>
      </c>
    </row>
    <row r="220" spans="2:53" s="429" customFormat="1">
      <c r="B220" s="616" t="s">
        <v>43</v>
      </c>
      <c r="C220" s="640">
        <v>2</v>
      </c>
      <c r="D220" s="640">
        <v>79</v>
      </c>
      <c r="E220" s="617" t="s">
        <v>11282</v>
      </c>
      <c r="F220" s="621">
        <v>2993</v>
      </c>
      <c r="G220" s="623">
        <v>137700000</v>
      </c>
      <c r="H220" s="606">
        <f>+VLOOKUP(B220,잔가등급!$D$35:$I$62,3,0)</f>
        <v>4.7E-2</v>
      </c>
      <c r="I220" s="606">
        <f>+VLOOKUP(B220,잔가등급!$D$35:$I$62,4,0)</f>
        <v>0.05</v>
      </c>
      <c r="J220" s="606">
        <f>+VLOOKUP(B220,잔가등급!$D$35:$I$62,5,0)</f>
        <v>5.8000000000000003E-2</v>
      </c>
      <c r="K220" s="607">
        <f>+VLOOKUP(B220,잔가등급!$D$35:$I$62,6,0)</f>
        <v>5.8000000000000003E-2</v>
      </c>
      <c r="L220" s="358"/>
      <c r="M220" s="503"/>
      <c r="N220" s="571">
        <v>7</v>
      </c>
      <c r="O220" s="504"/>
      <c r="P220" s="505"/>
      <c r="Q220" s="505"/>
      <c r="R220" s="646">
        <v>0.04</v>
      </c>
      <c r="S220" s="503"/>
      <c r="T220" s="365">
        <v>26</v>
      </c>
      <c r="U220" s="506"/>
      <c r="V220" s="507"/>
      <c r="W220" s="565">
        <f t="shared" si="8"/>
        <v>0</v>
      </c>
      <c r="BA220" s="508"/>
    </row>
    <row r="221" spans="2:53">
      <c r="B221" s="616" t="s">
        <v>43</v>
      </c>
      <c r="C221" s="640">
        <v>2</v>
      </c>
      <c r="D221" s="640">
        <v>80</v>
      </c>
      <c r="E221" s="617" t="s">
        <v>11283</v>
      </c>
      <c r="F221" s="621">
        <v>2993</v>
      </c>
      <c r="G221" s="623">
        <v>138200000</v>
      </c>
      <c r="H221" s="606">
        <f>+VLOOKUP(B221,잔가등급!$D$35:$I$62,3,0)</f>
        <v>4.7E-2</v>
      </c>
      <c r="I221" s="606">
        <f>+VLOOKUP(B221,잔가등급!$D$35:$I$62,4,0)</f>
        <v>0.05</v>
      </c>
      <c r="J221" s="606">
        <f>+VLOOKUP(B221,잔가등급!$D$35:$I$62,5,0)</f>
        <v>5.8000000000000003E-2</v>
      </c>
      <c r="K221" s="607">
        <f>+VLOOKUP(B221,잔가등급!$D$35:$I$62,6,0)</f>
        <v>5.8000000000000003E-2</v>
      </c>
      <c r="L221" s="358"/>
      <c r="M221" s="157"/>
      <c r="N221" s="530">
        <v>7</v>
      </c>
      <c r="O221" s="359"/>
      <c r="P221" s="343"/>
      <c r="Q221" s="343"/>
      <c r="R221" s="646">
        <v>0.04</v>
      </c>
      <c r="S221" s="157"/>
      <c r="T221" s="365">
        <v>26</v>
      </c>
      <c r="U221" s="378"/>
      <c r="V221" s="381"/>
      <c r="W221" s="565">
        <f t="shared" si="8"/>
        <v>0</v>
      </c>
    </row>
    <row r="222" spans="2:53">
      <c r="B222" s="616" t="s">
        <v>43</v>
      </c>
      <c r="C222" s="640">
        <v>2</v>
      </c>
      <c r="D222" s="640">
        <v>81</v>
      </c>
      <c r="E222" s="617" t="s">
        <v>11284</v>
      </c>
      <c r="F222" s="621">
        <v>2993</v>
      </c>
      <c r="G222" s="623">
        <v>136400000</v>
      </c>
      <c r="H222" s="606">
        <f>+VLOOKUP(B222,잔가등급!$D$35:$I$62,3,0)</f>
        <v>4.7E-2</v>
      </c>
      <c r="I222" s="606">
        <f>+VLOOKUP(B222,잔가등급!$D$35:$I$62,4,0)</f>
        <v>0.05</v>
      </c>
      <c r="J222" s="606">
        <f>+VLOOKUP(B222,잔가등급!$D$35:$I$62,5,0)</f>
        <v>5.8000000000000003E-2</v>
      </c>
      <c r="K222" s="607">
        <f>+VLOOKUP(B222,잔가등급!$D$35:$I$62,6,0)</f>
        <v>5.8000000000000003E-2</v>
      </c>
      <c r="L222" s="358"/>
      <c r="M222" s="157"/>
      <c r="N222" s="530">
        <v>7</v>
      </c>
      <c r="O222" s="359"/>
      <c r="P222" s="343"/>
      <c r="Q222" s="343"/>
      <c r="R222" s="646">
        <v>0.04</v>
      </c>
      <c r="S222" s="157"/>
      <c r="T222" s="365">
        <v>26</v>
      </c>
      <c r="U222" s="378"/>
      <c r="V222" s="381"/>
      <c r="W222" s="565">
        <f t="shared" si="8"/>
        <v>0</v>
      </c>
    </row>
    <row r="223" spans="2:53">
      <c r="B223" s="616" t="s">
        <v>43</v>
      </c>
      <c r="C223" s="640">
        <v>2</v>
      </c>
      <c r="D223" s="640">
        <v>82</v>
      </c>
      <c r="E223" s="617" t="s">
        <v>11285</v>
      </c>
      <c r="F223" s="621">
        <v>2993</v>
      </c>
      <c r="G223" s="623">
        <v>141400000</v>
      </c>
      <c r="H223" s="606">
        <f>+VLOOKUP(B223,잔가등급!$D$35:$I$62,3,0)</f>
        <v>4.7E-2</v>
      </c>
      <c r="I223" s="606">
        <f>+VLOOKUP(B223,잔가등급!$D$35:$I$62,4,0)</f>
        <v>0.05</v>
      </c>
      <c r="J223" s="606">
        <f>+VLOOKUP(B223,잔가등급!$D$35:$I$62,5,0)</f>
        <v>5.8000000000000003E-2</v>
      </c>
      <c r="K223" s="607">
        <f>+VLOOKUP(B223,잔가등급!$D$35:$I$62,6,0)</f>
        <v>5.8000000000000003E-2</v>
      </c>
      <c r="L223" s="358"/>
      <c r="M223" s="157"/>
      <c r="N223" s="530">
        <v>7</v>
      </c>
      <c r="O223" s="359"/>
      <c r="P223" s="343"/>
      <c r="Q223" s="343"/>
      <c r="R223" s="646">
        <v>0.04</v>
      </c>
      <c r="S223" s="157"/>
      <c r="T223" s="365">
        <v>26</v>
      </c>
      <c r="U223" s="378"/>
      <c r="V223" s="381"/>
      <c r="W223" s="565">
        <f t="shared" si="8"/>
        <v>0</v>
      </c>
    </row>
    <row r="224" spans="2:53">
      <c r="B224" s="616" t="s">
        <v>43</v>
      </c>
      <c r="C224" s="640">
        <v>2</v>
      </c>
      <c r="D224" s="640">
        <v>83</v>
      </c>
      <c r="E224" s="617" t="s">
        <v>11286</v>
      </c>
      <c r="F224" s="621">
        <v>2993</v>
      </c>
      <c r="G224" s="623">
        <v>143000000</v>
      </c>
      <c r="H224" s="606">
        <f>+VLOOKUP(B224,잔가등급!$D$35:$I$62,3,0)</f>
        <v>4.7E-2</v>
      </c>
      <c r="I224" s="606">
        <f>+VLOOKUP(B224,잔가등급!$D$35:$I$62,4,0)</f>
        <v>0.05</v>
      </c>
      <c r="J224" s="606">
        <f>+VLOOKUP(B224,잔가등급!$D$35:$I$62,5,0)</f>
        <v>5.8000000000000003E-2</v>
      </c>
      <c r="K224" s="607">
        <f>+VLOOKUP(B224,잔가등급!$D$35:$I$62,6,0)</f>
        <v>5.8000000000000003E-2</v>
      </c>
      <c r="L224" s="358"/>
      <c r="M224" s="157"/>
      <c r="N224" s="530">
        <v>7</v>
      </c>
      <c r="O224" s="359"/>
      <c r="P224" s="343"/>
      <c r="Q224" s="343"/>
      <c r="R224" s="646">
        <v>0.04</v>
      </c>
      <c r="S224" s="157"/>
      <c r="T224" s="365">
        <v>26</v>
      </c>
      <c r="U224" s="378"/>
      <c r="V224" s="381"/>
      <c r="W224" s="565">
        <f t="shared" si="8"/>
        <v>0</v>
      </c>
    </row>
    <row r="225" spans="2:53">
      <c r="B225" s="616" t="s">
        <v>43</v>
      </c>
      <c r="C225" s="640">
        <v>2</v>
      </c>
      <c r="D225" s="640">
        <v>84</v>
      </c>
      <c r="E225" s="617" t="s">
        <v>11287</v>
      </c>
      <c r="F225" s="621">
        <v>4395</v>
      </c>
      <c r="G225" s="623">
        <v>170900000</v>
      </c>
      <c r="H225" s="606">
        <f>+VLOOKUP(B225,잔가등급!$D$35:$I$62,3,0)</f>
        <v>4.7E-2</v>
      </c>
      <c r="I225" s="606">
        <f>+VLOOKUP(B225,잔가등급!$D$35:$I$62,4,0)</f>
        <v>0.05</v>
      </c>
      <c r="J225" s="606">
        <f>+VLOOKUP(B225,잔가등급!$D$35:$I$62,5,0)</f>
        <v>5.8000000000000003E-2</v>
      </c>
      <c r="K225" s="607">
        <f>+VLOOKUP(B225,잔가등급!$D$35:$I$62,6,0)</f>
        <v>5.8000000000000003E-2</v>
      </c>
      <c r="L225" s="358"/>
      <c r="M225" s="157"/>
      <c r="N225" s="530">
        <v>7</v>
      </c>
      <c r="O225" s="359"/>
      <c r="P225" s="343"/>
      <c r="Q225" s="343"/>
      <c r="R225" s="646">
        <v>0.04</v>
      </c>
      <c r="S225" s="157"/>
      <c r="T225" s="365">
        <v>27</v>
      </c>
      <c r="U225" s="378"/>
      <c r="V225" s="381"/>
      <c r="W225" s="565">
        <f t="shared" si="8"/>
        <v>0</v>
      </c>
    </row>
    <row r="226" spans="2:53">
      <c r="B226" s="616" t="s">
        <v>43</v>
      </c>
      <c r="C226" s="640">
        <v>2</v>
      </c>
      <c r="D226" s="640">
        <v>85</v>
      </c>
      <c r="E226" s="617" t="s">
        <v>11288</v>
      </c>
      <c r="F226" s="621">
        <v>4395</v>
      </c>
      <c r="G226" s="623">
        <v>249100000</v>
      </c>
      <c r="H226" s="606">
        <f>+VLOOKUP(B226,잔가등급!$D$35:$I$62,3,0)</f>
        <v>4.7E-2</v>
      </c>
      <c r="I226" s="606">
        <f>+VLOOKUP(B226,잔가등급!$D$35:$I$62,4,0)</f>
        <v>0.05</v>
      </c>
      <c r="J226" s="606">
        <f>+VLOOKUP(B226,잔가등급!$D$35:$I$62,5,0)</f>
        <v>5.8000000000000003E-2</v>
      </c>
      <c r="K226" s="607">
        <f>+VLOOKUP(B226,잔가등급!$D$35:$I$62,6,0)</f>
        <v>5.8000000000000003E-2</v>
      </c>
      <c r="L226" s="358"/>
      <c r="M226" s="157"/>
      <c r="N226" s="530">
        <v>7</v>
      </c>
      <c r="O226" s="359"/>
      <c r="P226" s="343"/>
      <c r="Q226" s="361"/>
      <c r="R226" s="646">
        <v>0.04</v>
      </c>
      <c r="S226" s="157"/>
      <c r="T226" s="365">
        <v>27</v>
      </c>
      <c r="U226" s="378"/>
      <c r="V226" s="381"/>
      <c r="W226" s="565">
        <f t="shared" si="8"/>
        <v>0</v>
      </c>
    </row>
    <row r="227" spans="2:53">
      <c r="B227" s="616" t="s">
        <v>43</v>
      </c>
      <c r="C227" s="640">
        <v>2</v>
      </c>
      <c r="D227" s="640">
        <v>86</v>
      </c>
      <c r="E227" s="617" t="s">
        <v>11289</v>
      </c>
      <c r="F227" s="621">
        <v>4395</v>
      </c>
      <c r="G227" s="623">
        <v>249400000</v>
      </c>
      <c r="H227" s="606">
        <f>+VLOOKUP(B227,잔가등급!$D$35:$I$62,3,0)</f>
        <v>4.7E-2</v>
      </c>
      <c r="I227" s="606">
        <f>+VLOOKUP(B227,잔가등급!$D$35:$I$62,4,0)</f>
        <v>0.05</v>
      </c>
      <c r="J227" s="606">
        <f>+VLOOKUP(B227,잔가등급!$D$35:$I$62,5,0)</f>
        <v>5.8000000000000003E-2</v>
      </c>
      <c r="K227" s="607">
        <f>+VLOOKUP(B227,잔가등급!$D$35:$I$62,6,0)</f>
        <v>5.8000000000000003E-2</v>
      </c>
      <c r="L227" s="358"/>
      <c r="M227" s="157"/>
      <c r="N227" s="530">
        <v>7</v>
      </c>
      <c r="O227" s="359"/>
      <c r="P227" s="343"/>
      <c r="Q227" s="343"/>
      <c r="R227" s="646">
        <v>0.04</v>
      </c>
      <c r="S227" s="157"/>
      <c r="T227" s="365">
        <v>27</v>
      </c>
      <c r="U227" s="378"/>
      <c r="V227" s="381"/>
      <c r="W227" s="565">
        <f t="shared" si="8"/>
        <v>0</v>
      </c>
    </row>
    <row r="228" spans="2:53">
      <c r="B228" s="616" t="s">
        <v>43</v>
      </c>
      <c r="C228" s="640">
        <v>2</v>
      </c>
      <c r="D228" s="640">
        <v>87</v>
      </c>
      <c r="E228" s="617" t="s">
        <v>11290</v>
      </c>
      <c r="F228" s="621">
        <v>1998</v>
      </c>
      <c r="G228" s="623">
        <v>71500000</v>
      </c>
      <c r="H228" s="606">
        <f>+VLOOKUP(B228,잔가등급!$D$35:$I$62,3,0)</f>
        <v>4.7E-2</v>
      </c>
      <c r="I228" s="606">
        <f>+VLOOKUP(B228,잔가등급!$D$35:$I$62,4,0)</f>
        <v>0.05</v>
      </c>
      <c r="J228" s="606">
        <f>+VLOOKUP(B228,잔가등급!$D$35:$I$62,5,0)</f>
        <v>5.8000000000000003E-2</v>
      </c>
      <c r="K228" s="607">
        <f>+VLOOKUP(B228,잔가등급!$D$35:$I$62,6,0)</f>
        <v>5.8000000000000003E-2</v>
      </c>
      <c r="L228" s="358"/>
      <c r="M228" s="157"/>
      <c r="N228" s="530">
        <v>5</v>
      </c>
      <c r="O228" s="359"/>
      <c r="P228" s="343"/>
      <c r="Q228" s="343"/>
      <c r="R228" s="646">
        <v>0.04</v>
      </c>
      <c r="S228" s="157"/>
      <c r="T228" s="365">
        <v>15</v>
      </c>
      <c r="U228" s="378"/>
      <c r="V228" s="381"/>
      <c r="W228" s="565">
        <f t="shared" si="8"/>
        <v>0</v>
      </c>
    </row>
    <row r="229" spans="2:53" s="429" customFormat="1">
      <c r="B229" s="616" t="s">
        <v>43</v>
      </c>
      <c r="C229" s="640">
        <v>2</v>
      </c>
      <c r="D229" s="640">
        <v>88</v>
      </c>
      <c r="E229" s="617" t="s">
        <v>11291</v>
      </c>
      <c r="F229" s="621">
        <v>1998</v>
      </c>
      <c r="G229" s="623">
        <v>75800000</v>
      </c>
      <c r="H229" s="606">
        <f>+VLOOKUP(B229,잔가등급!$D$35:$I$62,3,0)</f>
        <v>4.7E-2</v>
      </c>
      <c r="I229" s="606">
        <f>+VLOOKUP(B229,잔가등급!$D$35:$I$62,4,0)</f>
        <v>0.05</v>
      </c>
      <c r="J229" s="606">
        <f>+VLOOKUP(B229,잔가등급!$D$35:$I$62,5,0)</f>
        <v>5.8000000000000003E-2</v>
      </c>
      <c r="K229" s="607">
        <f>+VLOOKUP(B229,잔가등급!$D$35:$I$62,6,0)</f>
        <v>5.8000000000000003E-2</v>
      </c>
      <c r="L229" s="358"/>
      <c r="M229" s="503"/>
      <c r="N229" s="530">
        <v>5</v>
      </c>
      <c r="O229" s="504"/>
      <c r="P229" s="505"/>
      <c r="Q229" s="505"/>
      <c r="R229" s="646">
        <v>0.04</v>
      </c>
      <c r="S229" s="503"/>
      <c r="T229" s="365">
        <v>15</v>
      </c>
      <c r="U229" s="506"/>
      <c r="V229" s="507"/>
      <c r="W229" s="565">
        <f t="shared" si="8"/>
        <v>0</v>
      </c>
      <c r="BA229" s="508"/>
    </row>
    <row r="230" spans="2:53">
      <c r="B230" s="616" t="s">
        <v>43</v>
      </c>
      <c r="C230" s="640">
        <v>2</v>
      </c>
      <c r="D230" s="640">
        <v>89</v>
      </c>
      <c r="E230" s="617" t="s">
        <v>11292</v>
      </c>
      <c r="F230" s="621">
        <v>1995</v>
      </c>
      <c r="G230" s="623">
        <v>62900000</v>
      </c>
      <c r="H230" s="606">
        <f>+VLOOKUP(B230,잔가등급!$D$35:$I$62,3,0)</f>
        <v>4.7E-2</v>
      </c>
      <c r="I230" s="606">
        <f>+VLOOKUP(B230,잔가등급!$D$35:$I$62,4,0)</f>
        <v>0.05</v>
      </c>
      <c r="J230" s="606">
        <f>+VLOOKUP(B230,잔가등급!$D$35:$I$62,5,0)</f>
        <v>5.8000000000000003E-2</v>
      </c>
      <c r="K230" s="607">
        <f>+VLOOKUP(B230,잔가등급!$D$35:$I$62,6,0)</f>
        <v>5.8000000000000003E-2</v>
      </c>
      <c r="L230" s="358"/>
      <c r="M230" s="157"/>
      <c r="N230" s="530">
        <v>2</v>
      </c>
      <c r="O230" s="359"/>
      <c r="P230" s="343"/>
      <c r="Q230" s="343"/>
      <c r="R230" s="646">
        <v>0.04</v>
      </c>
      <c r="S230" s="157"/>
      <c r="T230" s="365">
        <v>13</v>
      </c>
      <c r="U230" s="378"/>
      <c r="V230" s="381"/>
      <c r="W230" s="565">
        <f t="shared" si="8"/>
        <v>0</v>
      </c>
    </row>
    <row r="231" spans="2:53">
      <c r="B231" s="616" t="s">
        <v>43</v>
      </c>
      <c r="C231" s="640">
        <v>2</v>
      </c>
      <c r="D231" s="640">
        <v>90</v>
      </c>
      <c r="E231" s="617" t="s">
        <v>11819</v>
      </c>
      <c r="F231" s="621">
        <v>1995</v>
      </c>
      <c r="G231" s="623">
        <v>58200000</v>
      </c>
      <c r="H231" s="606">
        <f>+VLOOKUP(B231,잔가등급!$D$35:$I$62,3,0)</f>
        <v>4.7E-2</v>
      </c>
      <c r="I231" s="606">
        <f>+VLOOKUP(B231,잔가등급!$D$35:$I$62,4,0)</f>
        <v>0.05</v>
      </c>
      <c r="J231" s="606">
        <f>+VLOOKUP(B231,잔가등급!$D$35:$I$62,5,0)</f>
        <v>5.8000000000000003E-2</v>
      </c>
      <c r="K231" s="607">
        <f>+VLOOKUP(B231,잔가등급!$D$35:$I$62,6,0)</f>
        <v>5.8000000000000003E-2</v>
      </c>
      <c r="L231" s="358"/>
      <c r="M231" s="157"/>
      <c r="N231" s="530">
        <v>2</v>
      </c>
      <c r="O231" s="359"/>
      <c r="P231" s="343"/>
      <c r="Q231" s="343"/>
      <c r="R231" s="646">
        <v>0.04</v>
      </c>
      <c r="S231" s="157"/>
      <c r="T231" s="365">
        <v>13</v>
      </c>
      <c r="U231" s="378"/>
      <c r="V231" s="381"/>
      <c r="W231" s="565">
        <f t="shared" ref="W231" si="9">+U231</f>
        <v>0</v>
      </c>
    </row>
    <row r="232" spans="2:53">
      <c r="B232" s="616" t="s">
        <v>43</v>
      </c>
      <c r="C232" s="640">
        <v>2</v>
      </c>
      <c r="D232" s="640">
        <v>91</v>
      </c>
      <c r="E232" s="617" t="s">
        <v>11293</v>
      </c>
      <c r="F232" s="621">
        <v>1998</v>
      </c>
      <c r="G232" s="623">
        <v>63900000</v>
      </c>
      <c r="H232" s="606">
        <f>+VLOOKUP(B232,잔가등급!$D$35:$I$62,3,0)</f>
        <v>4.7E-2</v>
      </c>
      <c r="I232" s="606">
        <f>+VLOOKUP(B232,잔가등급!$D$35:$I$62,4,0)</f>
        <v>0.05</v>
      </c>
      <c r="J232" s="606">
        <f>+VLOOKUP(B232,잔가등급!$D$35:$I$62,5,0)</f>
        <v>5.8000000000000003E-2</v>
      </c>
      <c r="K232" s="607">
        <f>+VLOOKUP(B232,잔가등급!$D$35:$I$62,6,0)</f>
        <v>5.8000000000000003E-2</v>
      </c>
      <c r="L232" s="358"/>
      <c r="M232" s="157"/>
      <c r="N232" s="530">
        <v>2</v>
      </c>
      <c r="O232" s="359"/>
      <c r="P232" s="343"/>
      <c r="Q232" s="343"/>
      <c r="R232" s="646">
        <v>0.04</v>
      </c>
      <c r="S232" s="157"/>
      <c r="T232" s="365">
        <v>13</v>
      </c>
      <c r="U232" s="378"/>
      <c r="V232" s="381"/>
      <c r="W232" s="565">
        <f t="shared" si="8"/>
        <v>0</v>
      </c>
    </row>
    <row r="233" spans="2:53">
      <c r="B233" s="616" t="s">
        <v>43</v>
      </c>
      <c r="C233" s="640">
        <v>2</v>
      </c>
      <c r="D233" s="640">
        <v>92</v>
      </c>
      <c r="E233" s="617" t="s">
        <v>11294</v>
      </c>
      <c r="F233" s="621">
        <v>1998</v>
      </c>
      <c r="G233" s="623">
        <v>59200000</v>
      </c>
      <c r="H233" s="606">
        <f>+VLOOKUP(B233,잔가등급!$D$35:$I$62,3,0)</f>
        <v>4.7E-2</v>
      </c>
      <c r="I233" s="606">
        <f>+VLOOKUP(B233,잔가등급!$D$35:$I$62,4,0)</f>
        <v>0.05</v>
      </c>
      <c r="J233" s="606">
        <f>+VLOOKUP(B233,잔가등급!$D$35:$I$62,5,0)</f>
        <v>5.8000000000000003E-2</v>
      </c>
      <c r="K233" s="607">
        <f>+VLOOKUP(B233,잔가등급!$D$35:$I$62,6,0)</f>
        <v>5.8000000000000003E-2</v>
      </c>
      <c r="L233" s="358"/>
      <c r="M233" s="157"/>
      <c r="N233" s="530">
        <v>2</v>
      </c>
      <c r="O233" s="359"/>
      <c r="P233" s="343"/>
      <c r="Q233" s="343"/>
      <c r="R233" s="646">
        <v>0.04</v>
      </c>
      <c r="S233" s="157"/>
      <c r="T233" s="365">
        <v>13</v>
      </c>
      <c r="U233" s="378"/>
      <c r="V233" s="381"/>
      <c r="W233" s="565">
        <f t="shared" si="8"/>
        <v>0</v>
      </c>
    </row>
    <row r="234" spans="2:53">
      <c r="B234" s="616" t="s">
        <v>43</v>
      </c>
      <c r="C234" s="640">
        <v>2</v>
      </c>
      <c r="D234" s="640">
        <v>93</v>
      </c>
      <c r="E234" s="617" t="s">
        <v>11295</v>
      </c>
      <c r="F234" s="621">
        <v>1998</v>
      </c>
      <c r="G234" s="623">
        <v>66800000</v>
      </c>
      <c r="H234" s="606">
        <f>+VLOOKUP(B234,잔가등급!$D$35:$I$62,3,0)</f>
        <v>4.7E-2</v>
      </c>
      <c r="I234" s="606">
        <f>+VLOOKUP(B234,잔가등급!$D$35:$I$62,4,0)</f>
        <v>0.05</v>
      </c>
      <c r="J234" s="606">
        <f>+VLOOKUP(B234,잔가등급!$D$35:$I$62,5,0)</f>
        <v>5.8000000000000003E-2</v>
      </c>
      <c r="K234" s="607">
        <f>+VLOOKUP(B234,잔가등급!$D$35:$I$62,6,0)</f>
        <v>5.8000000000000003E-2</v>
      </c>
      <c r="L234" s="358"/>
      <c r="M234" s="157"/>
      <c r="N234" s="530">
        <v>2</v>
      </c>
      <c r="O234" s="359"/>
      <c r="P234" s="343"/>
      <c r="Q234" s="343"/>
      <c r="R234" s="646">
        <v>0.04</v>
      </c>
      <c r="S234" s="157"/>
      <c r="T234" s="365">
        <v>13</v>
      </c>
      <c r="U234" s="378"/>
      <c r="V234" s="381"/>
      <c r="W234" s="565">
        <f t="shared" si="8"/>
        <v>0</v>
      </c>
    </row>
    <row r="235" spans="2:53">
      <c r="B235" s="616" t="s">
        <v>43</v>
      </c>
      <c r="C235" s="640">
        <v>2</v>
      </c>
      <c r="D235" s="640">
        <v>94</v>
      </c>
      <c r="E235" s="617" t="s">
        <v>11296</v>
      </c>
      <c r="F235" s="621">
        <v>1998</v>
      </c>
      <c r="G235" s="623">
        <v>62100000</v>
      </c>
      <c r="H235" s="606">
        <f>+VLOOKUP(B235,잔가등급!$D$35:$I$62,3,0)</f>
        <v>4.7E-2</v>
      </c>
      <c r="I235" s="606">
        <f>+VLOOKUP(B235,잔가등급!$D$35:$I$62,4,0)</f>
        <v>0.05</v>
      </c>
      <c r="J235" s="606">
        <f>+VLOOKUP(B235,잔가등급!$D$35:$I$62,5,0)</f>
        <v>5.8000000000000003E-2</v>
      </c>
      <c r="K235" s="607">
        <f>+VLOOKUP(B235,잔가등급!$D$35:$I$62,6,0)</f>
        <v>5.8000000000000003E-2</v>
      </c>
      <c r="L235" s="358"/>
      <c r="M235" s="157"/>
      <c r="N235" s="530">
        <v>2</v>
      </c>
      <c r="O235" s="359"/>
      <c r="P235" s="343"/>
      <c r="Q235" s="343"/>
      <c r="R235" s="646">
        <v>0.04</v>
      </c>
      <c r="S235" s="157"/>
      <c r="T235" s="365">
        <v>13</v>
      </c>
      <c r="U235" s="378"/>
      <c r="V235" s="381"/>
      <c r="W235" s="565">
        <f t="shared" si="8"/>
        <v>0</v>
      </c>
    </row>
    <row r="236" spans="2:53">
      <c r="B236" s="616" t="s">
        <v>43</v>
      </c>
      <c r="C236" s="640">
        <v>2</v>
      </c>
      <c r="D236" s="640">
        <v>95</v>
      </c>
      <c r="E236" s="617" t="s">
        <v>11297</v>
      </c>
      <c r="F236" s="621">
        <v>1998</v>
      </c>
      <c r="G236" s="623">
        <v>72900000</v>
      </c>
      <c r="H236" s="606">
        <f>+VLOOKUP(B236,잔가등급!$D$35:$I$62,3,0)</f>
        <v>4.7E-2</v>
      </c>
      <c r="I236" s="606">
        <f>+VLOOKUP(B236,잔가등급!$D$35:$I$62,4,0)</f>
        <v>0.05</v>
      </c>
      <c r="J236" s="606">
        <f>+VLOOKUP(B236,잔가등급!$D$35:$I$62,5,0)</f>
        <v>5.8000000000000003E-2</v>
      </c>
      <c r="K236" s="607">
        <f>+VLOOKUP(B236,잔가등급!$D$35:$I$62,6,0)</f>
        <v>5.8000000000000003E-2</v>
      </c>
      <c r="L236" s="358"/>
      <c r="M236" s="157"/>
      <c r="N236" s="530">
        <v>5</v>
      </c>
      <c r="O236" s="359"/>
      <c r="P236" s="343"/>
      <c r="Q236" s="343"/>
      <c r="R236" s="646">
        <v>0.04</v>
      </c>
      <c r="S236" s="157"/>
      <c r="T236" s="365">
        <v>15</v>
      </c>
      <c r="U236" s="378"/>
      <c r="V236" s="381"/>
      <c r="W236" s="565">
        <f t="shared" si="8"/>
        <v>0</v>
      </c>
    </row>
    <row r="237" spans="2:53">
      <c r="B237" s="616" t="s">
        <v>43</v>
      </c>
      <c r="C237" s="640">
        <v>2</v>
      </c>
      <c r="D237" s="640">
        <v>96</v>
      </c>
      <c r="E237" s="617" t="s">
        <v>11298</v>
      </c>
      <c r="F237" s="621">
        <v>1998</v>
      </c>
      <c r="G237" s="623">
        <v>60100000</v>
      </c>
      <c r="H237" s="606">
        <f>+VLOOKUP(B237,잔가등급!$D$35:$I$62,3,0)</f>
        <v>4.7E-2</v>
      </c>
      <c r="I237" s="606">
        <f>+VLOOKUP(B237,잔가등급!$D$35:$I$62,4,0)</f>
        <v>0.05</v>
      </c>
      <c r="J237" s="606">
        <f>+VLOOKUP(B237,잔가등급!$D$35:$I$62,5,0)</f>
        <v>5.8000000000000003E-2</v>
      </c>
      <c r="K237" s="607">
        <f>+VLOOKUP(B237,잔가등급!$D$35:$I$62,6,0)</f>
        <v>5.8000000000000003E-2</v>
      </c>
      <c r="L237" s="358"/>
      <c r="M237" s="157"/>
      <c r="N237" s="530">
        <v>2</v>
      </c>
      <c r="O237" s="359"/>
      <c r="P237" s="343"/>
      <c r="Q237" s="343"/>
      <c r="R237" s="646">
        <v>0.04</v>
      </c>
      <c r="S237" s="157"/>
      <c r="T237" s="365">
        <v>15</v>
      </c>
      <c r="U237" s="378"/>
      <c r="V237" s="381"/>
      <c r="W237" s="565">
        <f t="shared" si="8"/>
        <v>0</v>
      </c>
    </row>
    <row r="238" spans="2:53">
      <c r="B238" s="616" t="s">
        <v>43</v>
      </c>
      <c r="C238" s="640">
        <v>2</v>
      </c>
      <c r="D238" s="640">
        <v>97</v>
      </c>
      <c r="E238" s="617" t="s">
        <v>11299</v>
      </c>
      <c r="F238" s="621">
        <v>2993</v>
      </c>
      <c r="G238" s="623">
        <v>124900000</v>
      </c>
      <c r="H238" s="606">
        <f>+VLOOKUP(B238,잔가등급!$D$35:$I$62,3,0)</f>
        <v>4.7E-2</v>
      </c>
      <c r="I238" s="606">
        <f>+VLOOKUP(B238,잔가등급!$D$35:$I$62,4,0)</f>
        <v>0.05</v>
      </c>
      <c r="J238" s="606">
        <f>+VLOOKUP(B238,잔가등급!$D$35:$I$62,5,0)</f>
        <v>5.8000000000000003E-2</v>
      </c>
      <c r="K238" s="607">
        <f>+VLOOKUP(B238,잔가등급!$D$35:$I$62,6,0)</f>
        <v>5.8000000000000003E-2</v>
      </c>
      <c r="L238" s="358"/>
      <c r="M238" s="157"/>
      <c r="N238" s="530">
        <v>5</v>
      </c>
      <c r="O238" s="359"/>
      <c r="P238" s="343"/>
      <c r="Q238" s="343"/>
      <c r="R238" s="646">
        <v>0.04</v>
      </c>
      <c r="S238" s="157"/>
      <c r="T238" s="365">
        <v>18</v>
      </c>
      <c r="U238" s="378"/>
      <c r="V238" s="381"/>
      <c r="W238" s="565">
        <f t="shared" si="8"/>
        <v>0</v>
      </c>
    </row>
    <row r="239" spans="2:53">
      <c r="B239" s="616" t="s">
        <v>43</v>
      </c>
      <c r="C239" s="640">
        <v>2</v>
      </c>
      <c r="D239" s="640">
        <v>98</v>
      </c>
      <c r="E239" s="617" t="s">
        <v>11300</v>
      </c>
      <c r="F239" s="621">
        <v>2993</v>
      </c>
      <c r="G239" s="623">
        <v>124900000</v>
      </c>
      <c r="H239" s="606">
        <f>+VLOOKUP(B239,잔가등급!$D$35:$I$62,3,0)</f>
        <v>4.7E-2</v>
      </c>
      <c r="I239" s="606">
        <f>+VLOOKUP(B239,잔가등급!$D$35:$I$62,4,0)</f>
        <v>0.05</v>
      </c>
      <c r="J239" s="606">
        <f>+VLOOKUP(B239,잔가등급!$D$35:$I$62,5,0)</f>
        <v>5.8000000000000003E-2</v>
      </c>
      <c r="K239" s="607">
        <f>+VLOOKUP(B239,잔가등급!$D$35:$I$62,6,0)</f>
        <v>5.8000000000000003E-2</v>
      </c>
      <c r="L239" s="358"/>
      <c r="M239" s="157"/>
      <c r="N239" s="530">
        <v>5</v>
      </c>
      <c r="O239" s="359"/>
      <c r="P239" s="343"/>
      <c r="Q239" s="343"/>
      <c r="R239" s="646">
        <v>0.04</v>
      </c>
      <c r="S239" s="157"/>
      <c r="T239" s="365">
        <v>18</v>
      </c>
      <c r="U239" s="378"/>
      <c r="V239" s="381"/>
      <c r="W239" s="565">
        <f t="shared" si="8"/>
        <v>0</v>
      </c>
    </row>
    <row r="240" spans="2:53">
      <c r="B240" s="616" t="s">
        <v>43</v>
      </c>
      <c r="C240" s="640">
        <v>2</v>
      </c>
      <c r="D240" s="640">
        <v>99</v>
      </c>
      <c r="E240" s="617" t="s">
        <v>11301</v>
      </c>
      <c r="F240" s="621">
        <v>2998</v>
      </c>
      <c r="G240" s="623">
        <v>98900000</v>
      </c>
      <c r="H240" s="606">
        <f>+VLOOKUP(B240,잔가등급!$D$35:$I$62,3,0)</f>
        <v>4.7E-2</v>
      </c>
      <c r="I240" s="606">
        <f>+VLOOKUP(B240,잔가등급!$D$35:$I$62,4,0)</f>
        <v>0.05</v>
      </c>
      <c r="J240" s="606">
        <f>+VLOOKUP(B240,잔가등급!$D$35:$I$62,5,0)</f>
        <v>5.8000000000000003E-2</v>
      </c>
      <c r="K240" s="607">
        <f>+VLOOKUP(B240,잔가등급!$D$35:$I$62,6,0)</f>
        <v>5.8000000000000003E-2</v>
      </c>
      <c r="L240" s="358"/>
      <c r="M240" s="157"/>
      <c r="N240" s="530">
        <v>5</v>
      </c>
      <c r="O240" s="359"/>
      <c r="P240" s="343"/>
      <c r="Q240" s="343"/>
      <c r="R240" s="646">
        <v>0.04</v>
      </c>
      <c r="S240" s="157"/>
      <c r="T240" s="365">
        <v>15</v>
      </c>
      <c r="U240" s="378"/>
      <c r="V240" s="381"/>
      <c r="W240" s="565">
        <f t="shared" si="8"/>
        <v>0</v>
      </c>
    </row>
    <row r="241" spans="2:53">
      <c r="B241" s="616" t="s">
        <v>43</v>
      </c>
      <c r="C241" s="640">
        <v>2</v>
      </c>
      <c r="D241" s="640">
        <v>100</v>
      </c>
      <c r="E241" s="617" t="s">
        <v>11302</v>
      </c>
      <c r="F241" s="621">
        <v>1995</v>
      </c>
      <c r="G241" s="623">
        <v>78600000</v>
      </c>
      <c r="H241" s="606">
        <f>+VLOOKUP(B241,잔가등급!$D$35:$I$62,3,0)</f>
        <v>4.7E-2</v>
      </c>
      <c r="I241" s="606">
        <f>+VLOOKUP(B241,잔가등급!$D$35:$I$62,4,0)</f>
        <v>0.05</v>
      </c>
      <c r="J241" s="606">
        <f>+VLOOKUP(B241,잔가등급!$D$35:$I$62,5,0)</f>
        <v>5.8000000000000003E-2</v>
      </c>
      <c r="K241" s="607">
        <f>+VLOOKUP(B241,잔가등급!$D$35:$I$62,6,0)</f>
        <v>5.8000000000000003E-2</v>
      </c>
      <c r="L241" s="358"/>
      <c r="M241" s="157"/>
      <c r="N241" s="530">
        <v>1</v>
      </c>
      <c r="O241" s="359"/>
      <c r="P241" s="343"/>
      <c r="Q241" s="343"/>
      <c r="R241" s="646">
        <v>0.04</v>
      </c>
      <c r="S241" s="157"/>
      <c r="T241" s="365">
        <v>9</v>
      </c>
      <c r="U241" s="378"/>
      <c r="V241" s="381"/>
      <c r="W241" s="565">
        <f t="shared" si="8"/>
        <v>0</v>
      </c>
    </row>
    <row r="242" spans="2:53">
      <c r="B242" s="616" t="s">
        <v>43</v>
      </c>
      <c r="C242" s="640">
        <v>2</v>
      </c>
      <c r="D242" s="640">
        <v>101</v>
      </c>
      <c r="E242" s="617" t="s">
        <v>11303</v>
      </c>
      <c r="F242" s="621">
        <v>1995</v>
      </c>
      <c r="G242" s="623">
        <v>83000000</v>
      </c>
      <c r="H242" s="606">
        <f>+VLOOKUP(B242,잔가등급!$D$35:$I$62,3,0)</f>
        <v>4.7E-2</v>
      </c>
      <c r="I242" s="606">
        <f>+VLOOKUP(B242,잔가등급!$D$35:$I$62,4,0)</f>
        <v>0.05</v>
      </c>
      <c r="J242" s="606">
        <f>+VLOOKUP(B242,잔가등급!$D$35:$I$62,5,0)</f>
        <v>5.8000000000000003E-2</v>
      </c>
      <c r="K242" s="607">
        <f>+VLOOKUP(B242,잔가등급!$D$35:$I$62,6,0)</f>
        <v>5.8000000000000003E-2</v>
      </c>
      <c r="L242" s="358"/>
      <c r="M242" s="157"/>
      <c r="N242" s="530">
        <v>1</v>
      </c>
      <c r="O242" s="359"/>
      <c r="P242" s="343"/>
      <c r="Q242" s="343"/>
      <c r="R242" s="646">
        <v>0.04</v>
      </c>
      <c r="S242" s="157"/>
      <c r="T242" s="365">
        <v>9</v>
      </c>
      <c r="U242" s="378"/>
      <c r="V242" s="381"/>
      <c r="W242" s="565">
        <f t="shared" si="8"/>
        <v>0</v>
      </c>
    </row>
    <row r="243" spans="2:53">
      <c r="B243" s="616" t="s">
        <v>43</v>
      </c>
      <c r="C243" s="640">
        <v>2</v>
      </c>
      <c r="D243" s="640">
        <v>102</v>
      </c>
      <c r="E243" s="617" t="s">
        <v>11304</v>
      </c>
      <c r="F243" s="621">
        <v>1995</v>
      </c>
      <c r="G243" s="623">
        <v>75100000</v>
      </c>
      <c r="H243" s="606">
        <f>+VLOOKUP(B243,잔가등급!$D$35:$I$62,3,0)</f>
        <v>4.7E-2</v>
      </c>
      <c r="I243" s="606">
        <f>+VLOOKUP(B243,잔가등급!$D$35:$I$62,4,0)</f>
        <v>0.05</v>
      </c>
      <c r="J243" s="606">
        <f>+VLOOKUP(B243,잔가등급!$D$35:$I$62,5,0)</f>
        <v>5.8000000000000003E-2</v>
      </c>
      <c r="K243" s="607">
        <f>+VLOOKUP(B243,잔가등급!$D$35:$I$62,6,0)</f>
        <v>5.8000000000000003E-2</v>
      </c>
      <c r="L243" s="358"/>
      <c r="N243" s="530">
        <v>1</v>
      </c>
      <c r="O243" s="359"/>
      <c r="P243" s="343"/>
      <c r="Q243" s="343"/>
      <c r="R243" s="646">
        <v>0.04</v>
      </c>
      <c r="T243" s="365">
        <v>9</v>
      </c>
      <c r="U243" s="378"/>
      <c r="V243" s="381"/>
      <c r="W243" s="565">
        <f t="shared" si="8"/>
        <v>0</v>
      </c>
    </row>
    <row r="244" spans="2:53">
      <c r="B244" s="616" t="s">
        <v>43</v>
      </c>
      <c r="C244" s="640">
        <v>2</v>
      </c>
      <c r="D244" s="640">
        <v>103</v>
      </c>
      <c r="E244" s="617" t="s">
        <v>11305</v>
      </c>
      <c r="F244" s="621">
        <v>1998</v>
      </c>
      <c r="G244" s="623">
        <v>73400000</v>
      </c>
      <c r="H244" s="606">
        <f>+VLOOKUP(B244,잔가등급!$D$35:$I$62,3,0)</f>
        <v>4.7E-2</v>
      </c>
      <c r="I244" s="606">
        <f>+VLOOKUP(B244,잔가등급!$D$35:$I$62,4,0)</f>
        <v>0.05</v>
      </c>
      <c r="J244" s="606">
        <f>+VLOOKUP(B244,잔가등급!$D$35:$I$62,5,0)</f>
        <v>5.8000000000000003E-2</v>
      </c>
      <c r="K244" s="607">
        <f>+VLOOKUP(B244,잔가등급!$D$35:$I$62,6,0)</f>
        <v>5.8000000000000003E-2</v>
      </c>
      <c r="L244" s="358"/>
      <c r="N244" s="530">
        <v>1</v>
      </c>
      <c r="O244" s="359"/>
      <c r="P244" s="343"/>
      <c r="Q244" s="343"/>
      <c r="R244" s="646">
        <v>0.04</v>
      </c>
      <c r="T244" s="365">
        <v>9</v>
      </c>
      <c r="U244" s="378"/>
      <c r="V244" s="381"/>
      <c r="W244" s="565">
        <f t="shared" si="8"/>
        <v>0</v>
      </c>
    </row>
    <row r="245" spans="2:53">
      <c r="B245" s="616" t="s">
        <v>43</v>
      </c>
      <c r="C245" s="640">
        <v>2</v>
      </c>
      <c r="D245" s="640">
        <v>104</v>
      </c>
      <c r="E245" s="617" t="s">
        <v>11306</v>
      </c>
      <c r="F245" s="621">
        <v>1998</v>
      </c>
      <c r="G245" s="623">
        <v>79200000</v>
      </c>
      <c r="H245" s="606">
        <f>+VLOOKUP(B245,잔가등급!$D$35:$I$62,3,0)</f>
        <v>4.7E-2</v>
      </c>
      <c r="I245" s="606">
        <f>+VLOOKUP(B245,잔가등급!$D$35:$I$62,4,0)</f>
        <v>0.05</v>
      </c>
      <c r="J245" s="606">
        <f>+VLOOKUP(B245,잔가등급!$D$35:$I$62,5,0)</f>
        <v>5.8000000000000003E-2</v>
      </c>
      <c r="K245" s="607">
        <f>+VLOOKUP(B245,잔가등급!$D$35:$I$62,6,0)</f>
        <v>5.8000000000000003E-2</v>
      </c>
      <c r="L245" s="358"/>
      <c r="N245" s="530">
        <v>1</v>
      </c>
      <c r="O245" s="359"/>
      <c r="P245" s="343"/>
      <c r="Q245" s="343"/>
      <c r="R245" s="646">
        <v>0.04</v>
      </c>
      <c r="T245" s="365">
        <v>9</v>
      </c>
      <c r="U245" s="378"/>
      <c r="V245" s="381"/>
      <c r="W245" s="565">
        <f t="shared" si="8"/>
        <v>0</v>
      </c>
    </row>
    <row r="246" spans="2:53">
      <c r="B246" s="616" t="s">
        <v>43</v>
      </c>
      <c r="C246" s="640">
        <v>2</v>
      </c>
      <c r="D246" s="640">
        <v>105</v>
      </c>
      <c r="E246" s="617" t="s">
        <v>11307</v>
      </c>
      <c r="F246" s="621">
        <v>1998</v>
      </c>
      <c r="G246" s="623">
        <v>70000000</v>
      </c>
      <c r="H246" s="606">
        <f>+VLOOKUP(B246,잔가등급!$D$35:$I$62,3,0)</f>
        <v>4.7E-2</v>
      </c>
      <c r="I246" s="606">
        <f>+VLOOKUP(B246,잔가등급!$D$35:$I$62,4,0)</f>
        <v>0.05</v>
      </c>
      <c r="J246" s="606">
        <f>+VLOOKUP(B246,잔가등급!$D$35:$I$62,5,0)</f>
        <v>5.8000000000000003E-2</v>
      </c>
      <c r="K246" s="607">
        <f>+VLOOKUP(B246,잔가등급!$D$35:$I$62,6,0)</f>
        <v>5.8000000000000003E-2</v>
      </c>
      <c r="L246" s="358"/>
      <c r="N246" s="530">
        <v>1</v>
      </c>
      <c r="O246" s="359"/>
      <c r="P246" s="343"/>
      <c r="Q246" s="343"/>
      <c r="R246" s="646">
        <v>0.04</v>
      </c>
      <c r="T246" s="365">
        <v>9</v>
      </c>
      <c r="U246" s="378"/>
      <c r="V246" s="381"/>
      <c r="W246" s="565">
        <f t="shared" si="8"/>
        <v>0</v>
      </c>
    </row>
    <row r="247" spans="2:53">
      <c r="B247" s="616" t="s">
        <v>43</v>
      </c>
      <c r="C247" s="640">
        <v>2</v>
      </c>
      <c r="D247" s="640">
        <v>106</v>
      </c>
      <c r="E247" s="617" t="s">
        <v>11308</v>
      </c>
      <c r="F247" s="621">
        <v>1998</v>
      </c>
      <c r="G247" s="623">
        <v>88400000</v>
      </c>
      <c r="H247" s="606">
        <f>+VLOOKUP(B247,잔가등급!$D$35:$I$62,3,0)</f>
        <v>4.7E-2</v>
      </c>
      <c r="I247" s="606">
        <f>+VLOOKUP(B247,잔가등급!$D$35:$I$62,4,0)</f>
        <v>0.05</v>
      </c>
      <c r="J247" s="606">
        <f>+VLOOKUP(B247,잔가등급!$D$35:$I$62,5,0)</f>
        <v>5.8000000000000003E-2</v>
      </c>
      <c r="K247" s="607">
        <f>+VLOOKUP(B247,잔가등급!$D$35:$I$62,6,0)</f>
        <v>5.8000000000000003E-2</v>
      </c>
      <c r="L247" s="358"/>
      <c r="N247" s="530">
        <v>1</v>
      </c>
      <c r="O247" s="359"/>
      <c r="P247" s="343"/>
      <c r="Q247" s="343"/>
      <c r="R247" s="646">
        <v>0.04</v>
      </c>
      <c r="T247" s="365">
        <v>15</v>
      </c>
      <c r="U247" s="378"/>
      <c r="V247" s="381"/>
      <c r="W247" s="565">
        <f t="shared" si="8"/>
        <v>0</v>
      </c>
    </row>
    <row r="248" spans="2:53">
      <c r="B248" s="616" t="s">
        <v>43</v>
      </c>
      <c r="C248" s="640">
        <v>2</v>
      </c>
      <c r="D248" s="640">
        <v>107</v>
      </c>
      <c r="E248" s="617" t="s">
        <v>11309</v>
      </c>
      <c r="F248" s="621">
        <v>1998</v>
      </c>
      <c r="G248" s="623">
        <v>90600000</v>
      </c>
      <c r="H248" s="606">
        <f>+VLOOKUP(B248,잔가등급!$D$35:$I$62,3,0)</f>
        <v>4.7E-2</v>
      </c>
      <c r="I248" s="606">
        <f>+VLOOKUP(B248,잔가등급!$D$35:$I$62,4,0)</f>
        <v>0.05</v>
      </c>
      <c r="J248" s="606">
        <f>+VLOOKUP(B248,잔가등급!$D$35:$I$62,5,0)</f>
        <v>5.8000000000000003E-2</v>
      </c>
      <c r="K248" s="607">
        <f>+VLOOKUP(B248,잔가등급!$D$35:$I$62,6,0)</f>
        <v>5.8000000000000003E-2</v>
      </c>
      <c r="L248" s="358"/>
      <c r="N248" s="530">
        <v>1</v>
      </c>
      <c r="O248" s="359"/>
      <c r="P248" s="343"/>
      <c r="Q248" s="343"/>
      <c r="R248" s="646">
        <v>0.04</v>
      </c>
      <c r="T248" s="365">
        <v>15</v>
      </c>
      <c r="U248" s="378"/>
      <c r="V248" s="381"/>
      <c r="W248" s="565">
        <f t="shared" si="8"/>
        <v>0</v>
      </c>
    </row>
    <row r="249" spans="2:53">
      <c r="B249" s="616" t="s">
        <v>43</v>
      </c>
      <c r="C249" s="640">
        <v>2</v>
      </c>
      <c r="D249" s="640">
        <v>108</v>
      </c>
      <c r="E249" s="617" t="s">
        <v>11310</v>
      </c>
      <c r="F249" s="621">
        <v>1998</v>
      </c>
      <c r="G249" s="623">
        <v>84300000</v>
      </c>
      <c r="H249" s="606">
        <f>+VLOOKUP(B249,잔가등급!$D$35:$I$62,3,0)</f>
        <v>4.7E-2</v>
      </c>
      <c r="I249" s="606">
        <f>+VLOOKUP(B249,잔가등급!$D$35:$I$62,4,0)</f>
        <v>0.05</v>
      </c>
      <c r="J249" s="606">
        <f>+VLOOKUP(B249,잔가등급!$D$35:$I$62,5,0)</f>
        <v>5.8000000000000003E-2</v>
      </c>
      <c r="K249" s="607">
        <f>+VLOOKUP(B249,잔가등급!$D$35:$I$62,6,0)</f>
        <v>5.8000000000000003E-2</v>
      </c>
      <c r="L249" s="358"/>
      <c r="N249" s="530">
        <v>1</v>
      </c>
      <c r="O249" s="359"/>
      <c r="P249" s="343"/>
      <c r="Q249" s="343"/>
      <c r="R249" s="646">
        <v>0.04</v>
      </c>
      <c r="T249" s="365">
        <v>15</v>
      </c>
      <c r="U249" s="378"/>
      <c r="V249" s="381"/>
      <c r="W249" s="565">
        <f t="shared" si="8"/>
        <v>0</v>
      </c>
    </row>
    <row r="250" spans="2:53">
      <c r="B250" s="616" t="s">
        <v>43</v>
      </c>
      <c r="C250" s="640">
        <v>2</v>
      </c>
      <c r="D250" s="640">
        <v>109</v>
      </c>
      <c r="E250" s="617" t="s">
        <v>11311</v>
      </c>
      <c r="F250" s="621">
        <v>2993</v>
      </c>
      <c r="G250" s="623">
        <v>129200000</v>
      </c>
      <c r="H250" s="606">
        <f>+VLOOKUP(B250,잔가등급!$D$35:$I$62,3,0)</f>
        <v>4.7E-2</v>
      </c>
      <c r="I250" s="606">
        <f>+VLOOKUP(B250,잔가등급!$D$35:$I$62,4,0)</f>
        <v>0.05</v>
      </c>
      <c r="J250" s="606">
        <f>+VLOOKUP(B250,잔가등급!$D$35:$I$62,5,0)</f>
        <v>5.8000000000000003E-2</v>
      </c>
      <c r="K250" s="607">
        <f>+VLOOKUP(B250,잔가등급!$D$35:$I$62,6,0)</f>
        <v>5.8000000000000003E-2</v>
      </c>
      <c r="L250" s="358"/>
      <c r="N250" s="530">
        <v>5</v>
      </c>
      <c r="O250" s="359"/>
      <c r="P250" s="343"/>
      <c r="Q250" s="343"/>
      <c r="R250" s="646">
        <v>0.04</v>
      </c>
      <c r="T250" s="365">
        <v>18</v>
      </c>
      <c r="U250" s="378"/>
      <c r="V250" s="381"/>
      <c r="W250" s="565">
        <f t="shared" si="8"/>
        <v>0</v>
      </c>
    </row>
    <row r="251" spans="2:53">
      <c r="B251" s="616" t="s">
        <v>43</v>
      </c>
      <c r="C251" s="640">
        <v>2</v>
      </c>
      <c r="D251" s="640">
        <v>110</v>
      </c>
      <c r="E251" s="617" t="s">
        <v>11312</v>
      </c>
      <c r="F251" s="621">
        <v>2998</v>
      </c>
      <c r="G251" s="623">
        <v>101600000</v>
      </c>
      <c r="H251" s="606">
        <f>+VLOOKUP(B251,잔가등급!$D$35:$I$62,3,0)</f>
        <v>4.7E-2</v>
      </c>
      <c r="I251" s="606">
        <f>+VLOOKUP(B251,잔가등급!$D$35:$I$62,4,0)</f>
        <v>0.05</v>
      </c>
      <c r="J251" s="606">
        <f>+VLOOKUP(B251,잔가등급!$D$35:$I$62,5,0)</f>
        <v>5.8000000000000003E-2</v>
      </c>
      <c r="K251" s="607">
        <f>+VLOOKUP(B251,잔가등급!$D$35:$I$62,6,0)</f>
        <v>5.8000000000000003E-2</v>
      </c>
      <c r="L251" s="358"/>
      <c r="N251" s="530">
        <v>5</v>
      </c>
      <c r="O251" s="359"/>
      <c r="P251" s="343"/>
      <c r="Q251" s="343"/>
      <c r="R251" s="646">
        <v>0.04</v>
      </c>
      <c r="T251" s="365">
        <v>15</v>
      </c>
      <c r="U251" s="378"/>
      <c r="V251" s="381"/>
      <c r="W251" s="565">
        <f t="shared" si="8"/>
        <v>0</v>
      </c>
    </row>
    <row r="252" spans="2:53">
      <c r="B252" s="616" t="s">
        <v>43</v>
      </c>
      <c r="C252" s="640">
        <v>2</v>
      </c>
      <c r="D252" s="640">
        <v>111</v>
      </c>
      <c r="E252" s="617" t="s">
        <v>11313</v>
      </c>
      <c r="F252" s="621">
        <v>1995</v>
      </c>
      <c r="G252" s="623">
        <v>80800000</v>
      </c>
      <c r="H252" s="606">
        <f>+VLOOKUP(B252,잔가등급!$D$35:$I$62,3,0)</f>
        <v>4.7E-2</v>
      </c>
      <c r="I252" s="606">
        <f>+VLOOKUP(B252,잔가등급!$D$35:$I$62,4,0)</f>
        <v>0.05</v>
      </c>
      <c r="J252" s="606">
        <f>+VLOOKUP(B252,잔가등급!$D$35:$I$62,5,0)</f>
        <v>5.8000000000000003E-2</v>
      </c>
      <c r="K252" s="607">
        <f>+VLOOKUP(B252,잔가등급!$D$35:$I$62,6,0)</f>
        <v>5.8000000000000003E-2</v>
      </c>
      <c r="L252" s="358"/>
      <c r="N252" s="530">
        <v>2</v>
      </c>
      <c r="O252" s="359"/>
      <c r="P252" s="343"/>
      <c r="Q252" s="343"/>
      <c r="R252" s="646">
        <v>0.04</v>
      </c>
      <c r="T252" s="365">
        <v>9</v>
      </c>
      <c r="U252" s="378"/>
      <c r="V252" s="381"/>
      <c r="W252" s="565">
        <f t="shared" si="8"/>
        <v>0</v>
      </c>
    </row>
    <row r="253" spans="2:53" s="429" customFormat="1">
      <c r="B253" s="616" t="s">
        <v>43</v>
      </c>
      <c r="C253" s="640">
        <v>2</v>
      </c>
      <c r="D253" s="640">
        <v>112</v>
      </c>
      <c r="E253" s="617" t="s">
        <v>11314</v>
      </c>
      <c r="F253" s="621">
        <v>1995</v>
      </c>
      <c r="G253" s="623">
        <v>86000000</v>
      </c>
      <c r="H253" s="606">
        <f>+VLOOKUP(B253,잔가등급!$D$35:$I$62,3,0)</f>
        <v>4.7E-2</v>
      </c>
      <c r="I253" s="606">
        <f>+VLOOKUP(B253,잔가등급!$D$35:$I$62,4,0)</f>
        <v>0.05</v>
      </c>
      <c r="J253" s="606">
        <f>+VLOOKUP(B253,잔가등급!$D$35:$I$62,5,0)</f>
        <v>5.8000000000000003E-2</v>
      </c>
      <c r="K253" s="607">
        <f>+VLOOKUP(B253,잔가등급!$D$35:$I$62,6,0)</f>
        <v>5.8000000000000003E-2</v>
      </c>
      <c r="L253" s="358"/>
      <c r="M253" s="337"/>
      <c r="N253" s="530">
        <v>2</v>
      </c>
      <c r="O253" s="504"/>
      <c r="P253" s="505"/>
      <c r="Q253" s="505"/>
      <c r="R253" s="646">
        <v>0.04</v>
      </c>
      <c r="S253" s="337"/>
      <c r="T253" s="365">
        <v>9</v>
      </c>
      <c r="U253" s="506"/>
      <c r="V253" s="507"/>
      <c r="W253" s="565">
        <f t="shared" si="8"/>
        <v>0</v>
      </c>
      <c r="BA253" s="508"/>
    </row>
    <row r="254" spans="2:53">
      <c r="B254" s="616" t="s">
        <v>43</v>
      </c>
      <c r="C254" s="640">
        <v>2</v>
      </c>
      <c r="D254" s="640">
        <v>113</v>
      </c>
      <c r="E254" s="617" t="s">
        <v>11315</v>
      </c>
      <c r="F254" s="621">
        <v>1995</v>
      </c>
      <c r="G254" s="623">
        <v>77400000</v>
      </c>
      <c r="H254" s="606">
        <f>+VLOOKUP(B254,잔가등급!$D$35:$I$62,3,0)</f>
        <v>4.7E-2</v>
      </c>
      <c r="I254" s="606">
        <f>+VLOOKUP(B254,잔가등급!$D$35:$I$62,4,0)</f>
        <v>0.05</v>
      </c>
      <c r="J254" s="606">
        <f>+VLOOKUP(B254,잔가등급!$D$35:$I$62,5,0)</f>
        <v>5.8000000000000003E-2</v>
      </c>
      <c r="K254" s="607">
        <f>+VLOOKUP(B254,잔가등급!$D$35:$I$62,6,0)</f>
        <v>5.8000000000000003E-2</v>
      </c>
      <c r="L254" s="358"/>
      <c r="N254" s="530">
        <v>2</v>
      </c>
      <c r="O254" s="359"/>
      <c r="P254" s="343"/>
      <c r="Q254" s="343"/>
      <c r="R254" s="646">
        <v>0.04</v>
      </c>
      <c r="T254" s="365">
        <v>9</v>
      </c>
      <c r="U254" s="378"/>
      <c r="V254" s="381"/>
      <c r="W254" s="565">
        <f t="shared" si="8"/>
        <v>0</v>
      </c>
    </row>
    <row r="255" spans="2:53">
      <c r="B255" s="616" t="s">
        <v>43</v>
      </c>
      <c r="C255" s="640">
        <v>2</v>
      </c>
      <c r="D255" s="640">
        <v>114</v>
      </c>
      <c r="E255" s="617" t="s">
        <v>11316</v>
      </c>
      <c r="F255" s="621">
        <v>1999</v>
      </c>
      <c r="G255" s="623">
        <v>75700000</v>
      </c>
      <c r="H255" s="606">
        <f>+VLOOKUP(B255,잔가등급!$D$35:$I$62,3,0)</f>
        <v>4.7E-2</v>
      </c>
      <c r="I255" s="606">
        <f>+VLOOKUP(B255,잔가등급!$D$35:$I$62,4,0)</f>
        <v>0.05</v>
      </c>
      <c r="J255" s="606">
        <f>+VLOOKUP(B255,잔가등급!$D$35:$I$62,5,0)</f>
        <v>5.8000000000000003E-2</v>
      </c>
      <c r="K255" s="607">
        <f>+VLOOKUP(B255,잔가등급!$D$35:$I$62,6,0)</f>
        <v>5.8000000000000003E-2</v>
      </c>
      <c r="L255" s="358"/>
      <c r="N255" s="530">
        <v>2</v>
      </c>
      <c r="O255" s="359"/>
      <c r="P255" s="343"/>
      <c r="Q255" s="343"/>
      <c r="R255" s="646">
        <v>0.04</v>
      </c>
      <c r="T255" s="365">
        <v>9</v>
      </c>
      <c r="U255" s="378"/>
      <c r="V255" s="381"/>
      <c r="W255" s="565">
        <f t="shared" si="8"/>
        <v>0</v>
      </c>
    </row>
    <row r="256" spans="2:53">
      <c r="B256" s="616" t="s">
        <v>43</v>
      </c>
      <c r="C256" s="640">
        <v>2</v>
      </c>
      <c r="D256" s="640">
        <v>115</v>
      </c>
      <c r="E256" s="617" t="s">
        <v>11317</v>
      </c>
      <c r="F256" s="621">
        <v>1999</v>
      </c>
      <c r="G256" s="623">
        <v>82600000</v>
      </c>
      <c r="H256" s="606">
        <f>+VLOOKUP(B256,잔가등급!$D$35:$I$62,3,0)</f>
        <v>4.7E-2</v>
      </c>
      <c r="I256" s="606">
        <f>+VLOOKUP(B256,잔가등급!$D$35:$I$62,4,0)</f>
        <v>0.05</v>
      </c>
      <c r="J256" s="606">
        <f>+VLOOKUP(B256,잔가등급!$D$35:$I$62,5,0)</f>
        <v>5.8000000000000003E-2</v>
      </c>
      <c r="K256" s="607">
        <f>+VLOOKUP(B256,잔가등급!$D$35:$I$62,6,0)</f>
        <v>5.8000000000000003E-2</v>
      </c>
      <c r="L256" s="358"/>
      <c r="M256" s="157"/>
      <c r="N256" s="530">
        <v>2</v>
      </c>
      <c r="O256" s="359"/>
      <c r="P256" s="343"/>
      <c r="Q256" s="343"/>
      <c r="R256" s="646">
        <v>0.04</v>
      </c>
      <c r="S256" s="157"/>
      <c r="T256" s="365">
        <v>9</v>
      </c>
      <c r="U256" s="378"/>
      <c r="V256" s="381"/>
      <c r="W256" s="565">
        <f t="shared" si="8"/>
        <v>0</v>
      </c>
    </row>
    <row r="257" spans="2:23">
      <c r="B257" s="616" t="s">
        <v>43</v>
      </c>
      <c r="C257" s="640">
        <v>2</v>
      </c>
      <c r="D257" s="640">
        <v>116</v>
      </c>
      <c r="E257" s="617" t="s">
        <v>11318</v>
      </c>
      <c r="F257" s="621">
        <v>1998</v>
      </c>
      <c r="G257" s="623">
        <v>72100000</v>
      </c>
      <c r="H257" s="606">
        <f>+VLOOKUP(B257,잔가등급!$D$35:$I$62,3,0)</f>
        <v>4.7E-2</v>
      </c>
      <c r="I257" s="606">
        <f>+VLOOKUP(B257,잔가등급!$D$35:$I$62,4,0)</f>
        <v>0.05</v>
      </c>
      <c r="J257" s="606">
        <f>+VLOOKUP(B257,잔가등급!$D$35:$I$62,5,0)</f>
        <v>5.8000000000000003E-2</v>
      </c>
      <c r="K257" s="607">
        <f>+VLOOKUP(B257,잔가등급!$D$35:$I$62,6,0)</f>
        <v>5.8000000000000003E-2</v>
      </c>
      <c r="L257" s="358"/>
      <c r="M257" s="157"/>
      <c r="N257" s="530">
        <v>2</v>
      </c>
      <c r="O257" s="359"/>
      <c r="P257" s="343"/>
      <c r="Q257" s="361"/>
      <c r="R257" s="646">
        <v>0.04</v>
      </c>
      <c r="S257" s="157"/>
      <c r="T257" s="365">
        <v>9</v>
      </c>
      <c r="U257" s="378"/>
      <c r="V257" s="381"/>
      <c r="W257" s="565">
        <f t="shared" si="8"/>
        <v>0</v>
      </c>
    </row>
    <row r="258" spans="2:23">
      <c r="B258" s="616" t="s">
        <v>43</v>
      </c>
      <c r="C258" s="640">
        <v>2</v>
      </c>
      <c r="D258" s="640">
        <v>117</v>
      </c>
      <c r="E258" s="617" t="s">
        <v>11319</v>
      </c>
      <c r="F258" s="621">
        <v>4395</v>
      </c>
      <c r="G258" s="623">
        <v>189900000</v>
      </c>
      <c r="H258" s="606">
        <f>+VLOOKUP(B258,잔가등급!$D$35:$I$62,3,0)</f>
        <v>4.7E-2</v>
      </c>
      <c r="I258" s="606">
        <f>+VLOOKUP(B258,잔가등급!$D$35:$I$62,4,0)</f>
        <v>0.05</v>
      </c>
      <c r="J258" s="606">
        <f>+VLOOKUP(B258,잔가등급!$D$35:$I$62,5,0)</f>
        <v>5.8000000000000003E-2</v>
      </c>
      <c r="K258" s="607">
        <f>+VLOOKUP(B258,잔가등급!$D$35:$I$62,6,0)</f>
        <v>5.8000000000000003E-2</v>
      </c>
      <c r="L258" s="358"/>
      <c r="M258" s="157"/>
      <c r="N258" s="530">
        <v>6</v>
      </c>
      <c r="O258" s="359"/>
      <c r="P258" s="343"/>
      <c r="Q258" s="343"/>
      <c r="R258" s="646">
        <v>0.04</v>
      </c>
      <c r="S258" s="157"/>
      <c r="T258" s="365">
        <v>19</v>
      </c>
      <c r="U258" s="378"/>
      <c r="V258" s="381"/>
      <c r="W258" s="565">
        <f t="shared" si="8"/>
        <v>0</v>
      </c>
    </row>
    <row r="259" spans="2:23">
      <c r="B259" s="616" t="s">
        <v>43</v>
      </c>
      <c r="C259" s="640">
        <v>2</v>
      </c>
      <c r="D259" s="640">
        <v>118</v>
      </c>
      <c r="E259" s="617" t="s">
        <v>11320</v>
      </c>
      <c r="F259" s="621">
        <v>4395</v>
      </c>
      <c r="G259" s="623">
        <v>158000000</v>
      </c>
      <c r="H259" s="606">
        <f>+VLOOKUP(B259,잔가등급!$D$35:$I$62,3,0)</f>
        <v>4.7E-2</v>
      </c>
      <c r="I259" s="606">
        <f>+VLOOKUP(B259,잔가등급!$D$35:$I$62,4,0)</f>
        <v>0.05</v>
      </c>
      <c r="J259" s="606">
        <f>+VLOOKUP(B259,잔가등급!$D$35:$I$62,5,0)</f>
        <v>5.8000000000000003E-2</v>
      </c>
      <c r="K259" s="607">
        <f>+VLOOKUP(B259,잔가등급!$D$35:$I$62,6,0)</f>
        <v>5.8000000000000003E-2</v>
      </c>
      <c r="L259" s="358"/>
      <c r="M259" s="157"/>
      <c r="N259" s="530">
        <v>6</v>
      </c>
      <c r="O259" s="359"/>
      <c r="P259" s="343"/>
      <c r="Q259" s="343"/>
      <c r="R259" s="646">
        <v>0.04</v>
      </c>
      <c r="S259" s="157"/>
      <c r="T259" s="365">
        <v>18</v>
      </c>
      <c r="U259" s="378"/>
      <c r="V259" s="381"/>
      <c r="W259" s="565">
        <f t="shared" si="8"/>
        <v>0</v>
      </c>
    </row>
    <row r="260" spans="2:23">
      <c r="B260" s="616" t="s">
        <v>43</v>
      </c>
      <c r="C260" s="640">
        <v>2</v>
      </c>
      <c r="D260" s="640">
        <v>119</v>
      </c>
      <c r="E260" s="617" t="s">
        <v>11321</v>
      </c>
      <c r="F260" s="621">
        <v>2993</v>
      </c>
      <c r="G260" s="623">
        <v>121100000</v>
      </c>
      <c r="H260" s="606">
        <f>+VLOOKUP(B260,잔가등급!$D$35:$I$62,3,0)</f>
        <v>4.7E-2</v>
      </c>
      <c r="I260" s="606">
        <f>+VLOOKUP(B260,잔가등급!$D$35:$I$62,4,0)</f>
        <v>0.05</v>
      </c>
      <c r="J260" s="606">
        <f>+VLOOKUP(B260,잔가등급!$D$35:$I$62,5,0)</f>
        <v>5.8000000000000003E-2</v>
      </c>
      <c r="K260" s="607">
        <f>+VLOOKUP(B260,잔가등급!$D$35:$I$62,6,0)</f>
        <v>5.8000000000000003E-2</v>
      </c>
      <c r="L260" s="358"/>
      <c r="M260" s="157"/>
      <c r="N260" s="530">
        <v>1</v>
      </c>
      <c r="O260" s="359"/>
      <c r="P260" s="343"/>
      <c r="Q260" s="343"/>
      <c r="R260" s="646">
        <v>0.04</v>
      </c>
      <c r="S260" s="157"/>
      <c r="T260" s="365">
        <v>9</v>
      </c>
      <c r="U260" s="378"/>
      <c r="V260" s="381"/>
      <c r="W260" s="565">
        <f t="shared" si="8"/>
        <v>0</v>
      </c>
    </row>
    <row r="261" spans="2:23">
      <c r="B261" s="616" t="s">
        <v>43</v>
      </c>
      <c r="C261" s="640">
        <v>2</v>
      </c>
      <c r="D261" s="640">
        <v>120</v>
      </c>
      <c r="E261" s="617" t="s">
        <v>11322</v>
      </c>
      <c r="F261" s="621">
        <v>2993</v>
      </c>
      <c r="G261" s="623">
        <v>123600000</v>
      </c>
      <c r="H261" s="606">
        <f>+VLOOKUP(B261,잔가등급!$D$35:$I$62,3,0)</f>
        <v>4.7E-2</v>
      </c>
      <c r="I261" s="606">
        <f>+VLOOKUP(B261,잔가등급!$D$35:$I$62,4,0)</f>
        <v>0.05</v>
      </c>
      <c r="J261" s="606">
        <f>+VLOOKUP(B261,잔가등급!$D$35:$I$62,5,0)</f>
        <v>5.8000000000000003E-2</v>
      </c>
      <c r="K261" s="607">
        <f>+VLOOKUP(B261,잔가등급!$D$35:$I$62,6,0)</f>
        <v>5.8000000000000003E-2</v>
      </c>
      <c r="L261" s="358"/>
      <c r="M261" s="157"/>
      <c r="N261" s="530">
        <v>1</v>
      </c>
      <c r="O261" s="359"/>
      <c r="P261" s="343"/>
      <c r="Q261" s="343"/>
      <c r="R261" s="646">
        <v>0.04</v>
      </c>
      <c r="S261" s="157"/>
      <c r="T261" s="365">
        <v>9</v>
      </c>
      <c r="U261" s="378"/>
      <c r="V261" s="381"/>
      <c r="W261" s="565">
        <f t="shared" si="8"/>
        <v>0</v>
      </c>
    </row>
    <row r="262" spans="2:23">
      <c r="B262" s="616" t="s">
        <v>43</v>
      </c>
      <c r="C262" s="640">
        <v>2</v>
      </c>
      <c r="D262" s="640">
        <v>121</v>
      </c>
      <c r="E262" s="617" t="s">
        <v>11323</v>
      </c>
      <c r="F262" s="621">
        <v>2993</v>
      </c>
      <c r="G262" s="623">
        <v>126600000</v>
      </c>
      <c r="H262" s="606">
        <f>+VLOOKUP(B262,잔가등급!$D$35:$I$62,3,0)</f>
        <v>4.7E-2</v>
      </c>
      <c r="I262" s="606">
        <f>+VLOOKUP(B262,잔가등급!$D$35:$I$62,4,0)</f>
        <v>0.05</v>
      </c>
      <c r="J262" s="606">
        <f>+VLOOKUP(B262,잔가등급!$D$35:$I$62,5,0)</f>
        <v>5.8000000000000003E-2</v>
      </c>
      <c r="K262" s="607">
        <f>+VLOOKUP(B262,잔가등급!$D$35:$I$62,6,0)</f>
        <v>5.8000000000000003E-2</v>
      </c>
      <c r="L262" s="358"/>
      <c r="M262" s="157"/>
      <c r="N262" s="530">
        <v>1</v>
      </c>
      <c r="O262" s="359"/>
      <c r="P262" s="343"/>
      <c r="Q262" s="343"/>
      <c r="R262" s="646">
        <v>0.04</v>
      </c>
      <c r="S262" s="157"/>
      <c r="T262" s="365">
        <v>9</v>
      </c>
      <c r="U262" s="378"/>
      <c r="V262" s="381"/>
      <c r="W262" s="565">
        <f t="shared" si="8"/>
        <v>0</v>
      </c>
    </row>
    <row r="263" spans="2:23">
      <c r="B263" s="616" t="s">
        <v>43</v>
      </c>
      <c r="C263" s="640">
        <v>2</v>
      </c>
      <c r="D263" s="640">
        <v>122</v>
      </c>
      <c r="E263" s="617" t="s">
        <v>11324</v>
      </c>
      <c r="F263" s="621">
        <v>2993</v>
      </c>
      <c r="G263" s="623">
        <v>116100000</v>
      </c>
      <c r="H263" s="606">
        <f>+VLOOKUP(B263,잔가등급!$D$35:$I$62,3,0)</f>
        <v>4.7E-2</v>
      </c>
      <c r="I263" s="606">
        <f>+VLOOKUP(B263,잔가등급!$D$35:$I$62,4,0)</f>
        <v>0.05</v>
      </c>
      <c r="J263" s="606">
        <f>+VLOOKUP(B263,잔가등급!$D$35:$I$62,5,0)</f>
        <v>5.8000000000000003E-2</v>
      </c>
      <c r="K263" s="607">
        <f>+VLOOKUP(B263,잔가등급!$D$35:$I$62,6,0)</f>
        <v>5.8000000000000003E-2</v>
      </c>
      <c r="L263" s="358"/>
      <c r="M263" s="157"/>
      <c r="N263" s="530">
        <v>1</v>
      </c>
      <c r="O263" s="359"/>
      <c r="P263" s="343"/>
      <c r="Q263" s="343"/>
      <c r="R263" s="646">
        <v>0.04</v>
      </c>
      <c r="S263" s="157"/>
      <c r="T263" s="365">
        <v>9</v>
      </c>
      <c r="U263" s="378"/>
      <c r="V263" s="381"/>
      <c r="W263" s="565">
        <f t="shared" si="8"/>
        <v>0</v>
      </c>
    </row>
    <row r="264" spans="2:23" ht="17.25" thickBot="1">
      <c r="B264" s="616" t="s">
        <v>43</v>
      </c>
      <c r="C264" s="640">
        <v>2</v>
      </c>
      <c r="D264" s="640">
        <v>123</v>
      </c>
      <c r="E264" s="617" t="s">
        <v>11325</v>
      </c>
      <c r="F264" s="621">
        <v>2993</v>
      </c>
      <c r="G264" s="623">
        <v>131000000</v>
      </c>
      <c r="H264" s="606">
        <f>+VLOOKUP(B264,잔가등급!$D$35:$I$62,3,0)</f>
        <v>4.7E-2</v>
      </c>
      <c r="I264" s="606">
        <f>+VLOOKUP(B264,잔가등급!$D$35:$I$62,4,0)</f>
        <v>0.05</v>
      </c>
      <c r="J264" s="606">
        <f>+VLOOKUP(B264,잔가등급!$D$35:$I$62,5,0)</f>
        <v>5.8000000000000003E-2</v>
      </c>
      <c r="K264" s="607">
        <f>+VLOOKUP(B264,잔가등급!$D$35:$I$62,6,0)</f>
        <v>5.8000000000000003E-2</v>
      </c>
      <c r="L264" s="358"/>
      <c r="M264" s="157"/>
      <c r="N264" s="531">
        <v>1</v>
      </c>
      <c r="O264" s="408"/>
      <c r="P264" s="409"/>
      <c r="Q264" s="534"/>
      <c r="R264" s="646">
        <v>0.04</v>
      </c>
      <c r="S264" s="414"/>
      <c r="T264" s="535">
        <v>9</v>
      </c>
      <c r="U264" s="387"/>
      <c r="V264" s="411"/>
      <c r="W264" s="565">
        <f t="shared" si="8"/>
        <v>0</v>
      </c>
    </row>
    <row r="265" spans="2:23">
      <c r="B265" s="616" t="s">
        <v>43</v>
      </c>
      <c r="C265" s="640">
        <v>2</v>
      </c>
      <c r="D265" s="640">
        <v>124</v>
      </c>
      <c r="E265" s="617" t="s">
        <v>11326</v>
      </c>
      <c r="F265" s="621">
        <v>2993</v>
      </c>
      <c r="G265" s="622">
        <v>131000000</v>
      </c>
      <c r="H265" s="606">
        <f>+VLOOKUP(B265,잔가등급!$D$35:$I$62,3,0)</f>
        <v>4.7E-2</v>
      </c>
      <c r="I265" s="606">
        <f>+VLOOKUP(B265,잔가등급!$D$35:$I$62,4,0)</f>
        <v>0.05</v>
      </c>
      <c r="J265" s="606">
        <f>+VLOOKUP(B265,잔가등급!$D$35:$I$62,5,0)</f>
        <v>5.8000000000000003E-2</v>
      </c>
      <c r="K265" s="607">
        <f>+VLOOKUP(B265,잔가등급!$D$35:$I$62,6,0)</f>
        <v>5.8000000000000003E-2</v>
      </c>
      <c r="L265" s="384"/>
      <c r="M265" s="589"/>
      <c r="N265" s="532">
        <v>1</v>
      </c>
      <c r="O265" s="389"/>
      <c r="P265" s="390"/>
      <c r="Q265" s="390"/>
      <c r="R265" s="646">
        <v>0.04</v>
      </c>
      <c r="T265" s="533">
        <v>9</v>
      </c>
      <c r="U265" s="395"/>
      <c r="V265" s="392"/>
      <c r="W265" s="565">
        <f t="shared" si="8"/>
        <v>0</v>
      </c>
    </row>
    <row r="266" spans="2:23">
      <c r="B266" s="616" t="s">
        <v>43</v>
      </c>
      <c r="C266" s="640">
        <v>2</v>
      </c>
      <c r="D266" s="640">
        <v>125</v>
      </c>
      <c r="E266" s="617" t="s">
        <v>11327</v>
      </c>
      <c r="F266" s="621">
        <v>2998</v>
      </c>
      <c r="G266" s="622">
        <v>127700000</v>
      </c>
      <c r="H266" s="606">
        <f>+VLOOKUP(B266,잔가등급!$D$35:$I$62,3,0)</f>
        <v>4.7E-2</v>
      </c>
      <c r="I266" s="606">
        <f>+VLOOKUP(B266,잔가등급!$D$35:$I$62,4,0)</f>
        <v>0.05</v>
      </c>
      <c r="J266" s="606">
        <f>+VLOOKUP(B266,잔가등급!$D$35:$I$62,5,0)</f>
        <v>5.8000000000000003E-2</v>
      </c>
      <c r="K266" s="607">
        <f>+VLOOKUP(B266,잔가등급!$D$35:$I$62,6,0)</f>
        <v>5.8000000000000003E-2</v>
      </c>
      <c r="L266" s="358"/>
      <c r="N266" s="530">
        <v>1</v>
      </c>
      <c r="O266" s="359"/>
      <c r="P266" s="343"/>
      <c r="Q266" s="343"/>
      <c r="R266" s="646">
        <v>0.04</v>
      </c>
      <c r="T266" s="365">
        <v>9</v>
      </c>
      <c r="U266" s="378"/>
      <c r="V266" s="381"/>
      <c r="W266" s="565">
        <f t="shared" ref="W266:W331" si="10">+U266</f>
        <v>0</v>
      </c>
    </row>
    <row r="267" spans="2:23">
      <c r="B267" s="616" t="s">
        <v>43</v>
      </c>
      <c r="C267" s="640">
        <v>2</v>
      </c>
      <c r="D267" s="640">
        <v>126</v>
      </c>
      <c r="E267" s="617" t="s">
        <v>11328</v>
      </c>
      <c r="F267" s="621">
        <v>2998</v>
      </c>
      <c r="G267" s="622">
        <v>130200000</v>
      </c>
      <c r="H267" s="606">
        <f>+VLOOKUP(B267,잔가등급!$D$35:$I$62,3,0)</f>
        <v>4.7E-2</v>
      </c>
      <c r="I267" s="606">
        <f>+VLOOKUP(B267,잔가등급!$D$35:$I$62,4,0)</f>
        <v>0.05</v>
      </c>
      <c r="J267" s="606">
        <f>+VLOOKUP(B267,잔가등급!$D$35:$I$62,5,0)</f>
        <v>5.8000000000000003E-2</v>
      </c>
      <c r="K267" s="607">
        <f>+VLOOKUP(B267,잔가등급!$D$35:$I$62,6,0)</f>
        <v>5.8000000000000003E-2</v>
      </c>
      <c r="L267" s="358"/>
      <c r="N267" s="530">
        <v>1</v>
      </c>
      <c r="O267" s="359"/>
      <c r="P267" s="343"/>
      <c r="Q267" s="343"/>
      <c r="R267" s="646">
        <v>0.04</v>
      </c>
      <c r="T267" s="365">
        <v>9</v>
      </c>
      <c r="U267" s="378"/>
      <c r="V267" s="381"/>
      <c r="W267" s="565">
        <f t="shared" si="10"/>
        <v>0</v>
      </c>
    </row>
    <row r="268" spans="2:23">
      <c r="B268" s="616" t="s">
        <v>43</v>
      </c>
      <c r="C268" s="640">
        <v>2</v>
      </c>
      <c r="D268" s="640">
        <v>127</v>
      </c>
      <c r="E268" s="617" t="s">
        <v>11329</v>
      </c>
      <c r="F268" s="621">
        <v>2998</v>
      </c>
      <c r="G268" s="622">
        <v>131400000</v>
      </c>
      <c r="H268" s="606">
        <f>+VLOOKUP(B268,잔가등급!$D$35:$I$62,3,0)</f>
        <v>4.7E-2</v>
      </c>
      <c r="I268" s="606">
        <f>+VLOOKUP(B268,잔가등급!$D$35:$I$62,4,0)</f>
        <v>0.05</v>
      </c>
      <c r="J268" s="606">
        <f>+VLOOKUP(B268,잔가등급!$D$35:$I$62,5,0)</f>
        <v>5.8000000000000003E-2</v>
      </c>
      <c r="K268" s="607">
        <f>+VLOOKUP(B268,잔가등급!$D$35:$I$62,6,0)</f>
        <v>5.8000000000000003E-2</v>
      </c>
      <c r="L268" s="358"/>
      <c r="N268" s="530">
        <v>1</v>
      </c>
      <c r="O268" s="359"/>
      <c r="P268" s="343"/>
      <c r="Q268" s="343"/>
      <c r="R268" s="646">
        <v>0.04</v>
      </c>
      <c r="T268" s="365">
        <v>9</v>
      </c>
      <c r="U268" s="378"/>
      <c r="V268" s="381"/>
      <c r="W268" s="565">
        <f t="shared" si="10"/>
        <v>0</v>
      </c>
    </row>
    <row r="269" spans="2:23">
      <c r="B269" s="616" t="s">
        <v>43</v>
      </c>
      <c r="C269" s="640">
        <v>2</v>
      </c>
      <c r="D269" s="640">
        <v>128</v>
      </c>
      <c r="E269" s="617" t="s">
        <v>11330</v>
      </c>
      <c r="F269" s="621">
        <v>2998</v>
      </c>
      <c r="G269" s="622">
        <v>122500000</v>
      </c>
      <c r="H269" s="606">
        <f>+VLOOKUP(B269,잔가등급!$D$35:$I$62,3,0)</f>
        <v>4.7E-2</v>
      </c>
      <c r="I269" s="606">
        <f>+VLOOKUP(B269,잔가등급!$D$35:$I$62,4,0)</f>
        <v>0.05</v>
      </c>
      <c r="J269" s="606">
        <f>+VLOOKUP(B269,잔가등급!$D$35:$I$62,5,0)</f>
        <v>5.8000000000000003E-2</v>
      </c>
      <c r="K269" s="607">
        <f>+VLOOKUP(B269,잔가등급!$D$35:$I$62,6,0)</f>
        <v>5.8000000000000003E-2</v>
      </c>
      <c r="L269" s="358"/>
      <c r="N269" s="530">
        <v>1</v>
      </c>
      <c r="O269" s="359"/>
      <c r="P269" s="343"/>
      <c r="Q269" s="343"/>
      <c r="R269" s="646">
        <v>0.04</v>
      </c>
      <c r="T269" s="365">
        <v>9</v>
      </c>
      <c r="U269" s="378"/>
      <c r="V269" s="381"/>
      <c r="W269" s="565">
        <f t="shared" si="10"/>
        <v>0</v>
      </c>
    </row>
    <row r="270" spans="2:23">
      <c r="B270" s="616" t="s">
        <v>43</v>
      </c>
      <c r="C270" s="640">
        <v>2</v>
      </c>
      <c r="D270" s="640">
        <v>129</v>
      </c>
      <c r="E270" s="617" t="s">
        <v>11331</v>
      </c>
      <c r="F270" s="621">
        <v>2998</v>
      </c>
      <c r="G270" s="622">
        <v>136200000</v>
      </c>
      <c r="H270" s="606">
        <f>+VLOOKUP(B270,잔가등급!$D$35:$I$62,3,0)</f>
        <v>4.7E-2</v>
      </c>
      <c r="I270" s="606">
        <f>+VLOOKUP(B270,잔가등급!$D$35:$I$62,4,0)</f>
        <v>0.05</v>
      </c>
      <c r="J270" s="606">
        <f>+VLOOKUP(B270,잔가등급!$D$35:$I$62,5,0)</f>
        <v>5.8000000000000003E-2</v>
      </c>
      <c r="K270" s="607">
        <f>+VLOOKUP(B270,잔가등급!$D$35:$I$62,6,0)</f>
        <v>5.8000000000000003E-2</v>
      </c>
      <c r="L270" s="358"/>
      <c r="N270" s="530">
        <v>1</v>
      </c>
      <c r="O270" s="359"/>
      <c r="P270" s="343"/>
      <c r="Q270" s="343"/>
      <c r="R270" s="646">
        <v>0.04</v>
      </c>
      <c r="T270" s="365">
        <v>9</v>
      </c>
      <c r="U270" s="378"/>
      <c r="V270" s="381"/>
      <c r="W270" s="565">
        <f t="shared" si="10"/>
        <v>0</v>
      </c>
    </row>
    <row r="271" spans="2:23">
      <c r="B271" s="616" t="s">
        <v>43</v>
      </c>
      <c r="C271" s="640">
        <v>2</v>
      </c>
      <c r="D271" s="640">
        <v>130</v>
      </c>
      <c r="E271" s="617" t="s">
        <v>11332</v>
      </c>
      <c r="F271" s="621">
        <v>2998</v>
      </c>
      <c r="G271" s="622">
        <v>143600000</v>
      </c>
      <c r="H271" s="606">
        <f>+VLOOKUP(B271,잔가등급!$D$35:$I$62,3,0)</f>
        <v>4.7E-2</v>
      </c>
      <c r="I271" s="606">
        <f>+VLOOKUP(B271,잔가등급!$D$35:$I$62,4,0)</f>
        <v>0.05</v>
      </c>
      <c r="J271" s="606">
        <f>+VLOOKUP(B271,잔가등급!$D$35:$I$62,5,0)</f>
        <v>5.8000000000000003E-2</v>
      </c>
      <c r="K271" s="607">
        <f>+VLOOKUP(B271,잔가등급!$D$35:$I$62,6,0)</f>
        <v>5.8000000000000003E-2</v>
      </c>
      <c r="L271" s="358"/>
      <c r="N271" s="530">
        <v>1</v>
      </c>
      <c r="O271" s="359"/>
      <c r="P271" s="343"/>
      <c r="Q271" s="343"/>
      <c r="R271" s="646">
        <v>0.04</v>
      </c>
      <c r="T271" s="365">
        <v>9</v>
      </c>
      <c r="U271" s="378"/>
      <c r="V271" s="381"/>
      <c r="W271" s="565">
        <f t="shared" si="10"/>
        <v>0</v>
      </c>
    </row>
    <row r="272" spans="2:23">
      <c r="B272" s="616" t="s">
        <v>43</v>
      </c>
      <c r="C272" s="640">
        <v>2</v>
      </c>
      <c r="D272" s="640">
        <v>131</v>
      </c>
      <c r="E272" s="617" t="s">
        <v>11333</v>
      </c>
      <c r="F272" s="621">
        <v>2998</v>
      </c>
      <c r="G272" s="622">
        <v>128000000</v>
      </c>
      <c r="H272" s="606">
        <f>+VLOOKUP(B272,잔가등급!$D$35:$I$62,3,0)</f>
        <v>4.7E-2</v>
      </c>
      <c r="I272" s="606">
        <f>+VLOOKUP(B272,잔가등급!$D$35:$I$62,4,0)</f>
        <v>0.05</v>
      </c>
      <c r="J272" s="606">
        <f>+VLOOKUP(B272,잔가등급!$D$35:$I$62,5,0)</f>
        <v>5.8000000000000003E-2</v>
      </c>
      <c r="K272" s="607">
        <f>+VLOOKUP(B272,잔가등급!$D$35:$I$62,6,0)</f>
        <v>5.8000000000000003E-2</v>
      </c>
      <c r="L272" s="358"/>
      <c r="N272" s="530">
        <v>1</v>
      </c>
      <c r="O272" s="359"/>
      <c r="P272" s="343"/>
      <c r="Q272" s="343"/>
      <c r="R272" s="646">
        <v>0.04</v>
      </c>
      <c r="T272" s="365">
        <v>9</v>
      </c>
      <c r="U272" s="378"/>
      <c r="V272" s="381"/>
      <c r="W272" s="565">
        <f t="shared" si="10"/>
        <v>0</v>
      </c>
    </row>
    <row r="273" spans="2:23">
      <c r="B273" s="616" t="s">
        <v>43</v>
      </c>
      <c r="C273" s="640">
        <v>2</v>
      </c>
      <c r="D273" s="640">
        <v>132</v>
      </c>
      <c r="E273" s="617" t="s">
        <v>11334</v>
      </c>
      <c r="F273" s="621">
        <v>4395</v>
      </c>
      <c r="G273" s="622">
        <v>193900000</v>
      </c>
      <c r="H273" s="606">
        <f>+VLOOKUP(B273,잔가등급!$D$35:$I$62,3,0)</f>
        <v>4.7E-2</v>
      </c>
      <c r="I273" s="606">
        <f>+VLOOKUP(B273,잔가등급!$D$35:$I$62,4,0)</f>
        <v>0.05</v>
      </c>
      <c r="J273" s="606">
        <f>+VLOOKUP(B273,잔가등급!$D$35:$I$62,5,0)</f>
        <v>5.8000000000000003E-2</v>
      </c>
      <c r="K273" s="607">
        <f>+VLOOKUP(B273,잔가등급!$D$35:$I$62,6,0)</f>
        <v>5.8000000000000003E-2</v>
      </c>
      <c r="L273" s="358"/>
      <c r="N273" s="530">
        <v>6</v>
      </c>
      <c r="O273" s="359"/>
      <c r="P273" s="343"/>
      <c r="Q273" s="343"/>
      <c r="R273" s="646">
        <v>0.04</v>
      </c>
      <c r="T273" s="365">
        <v>19</v>
      </c>
      <c r="U273" s="378"/>
      <c r="V273" s="381"/>
      <c r="W273" s="565">
        <f t="shared" si="10"/>
        <v>0</v>
      </c>
    </row>
    <row r="274" spans="2:23">
      <c r="B274" s="616" t="s">
        <v>43</v>
      </c>
      <c r="C274" s="640">
        <v>2</v>
      </c>
      <c r="D274" s="640">
        <v>133</v>
      </c>
      <c r="E274" s="617" t="s">
        <v>11335</v>
      </c>
      <c r="F274" s="621">
        <v>4395</v>
      </c>
      <c r="G274" s="622">
        <v>159100000</v>
      </c>
      <c r="H274" s="606">
        <f>+VLOOKUP(B274,잔가등급!$D$35:$I$62,3,0)</f>
        <v>4.7E-2</v>
      </c>
      <c r="I274" s="606">
        <f>+VLOOKUP(B274,잔가등급!$D$35:$I$62,4,0)</f>
        <v>0.05</v>
      </c>
      <c r="J274" s="606">
        <f>+VLOOKUP(B274,잔가등급!$D$35:$I$62,5,0)</f>
        <v>5.8000000000000003E-2</v>
      </c>
      <c r="K274" s="607">
        <f>+VLOOKUP(B274,잔가등급!$D$35:$I$62,6,0)</f>
        <v>5.8000000000000003E-2</v>
      </c>
      <c r="L274" s="358"/>
      <c r="N274" s="530">
        <v>6</v>
      </c>
      <c r="O274" s="359"/>
      <c r="P274" s="343"/>
      <c r="Q274" s="343"/>
      <c r="R274" s="646">
        <v>0.04</v>
      </c>
      <c r="T274" s="365">
        <v>18</v>
      </c>
      <c r="U274" s="378"/>
      <c r="V274" s="381"/>
      <c r="W274" s="565">
        <f t="shared" si="10"/>
        <v>0</v>
      </c>
    </row>
    <row r="275" spans="2:23">
      <c r="B275" s="616" t="s">
        <v>43</v>
      </c>
      <c r="C275" s="640">
        <v>2</v>
      </c>
      <c r="D275" s="640">
        <v>134</v>
      </c>
      <c r="E275" s="617" t="s">
        <v>11336</v>
      </c>
      <c r="F275" s="621">
        <v>2993</v>
      </c>
      <c r="G275" s="622">
        <v>125800000</v>
      </c>
      <c r="H275" s="606">
        <f>+VLOOKUP(B275,잔가등급!$D$35:$I$62,3,0)</f>
        <v>4.7E-2</v>
      </c>
      <c r="I275" s="606">
        <f>+VLOOKUP(B275,잔가등급!$D$35:$I$62,4,0)</f>
        <v>0.05</v>
      </c>
      <c r="J275" s="606">
        <f>+VLOOKUP(B275,잔가등급!$D$35:$I$62,5,0)</f>
        <v>5.8000000000000003E-2</v>
      </c>
      <c r="K275" s="607">
        <f>+VLOOKUP(B275,잔가등급!$D$35:$I$62,6,0)</f>
        <v>5.8000000000000003E-2</v>
      </c>
      <c r="L275" s="358"/>
      <c r="N275" s="530">
        <v>1</v>
      </c>
      <c r="O275" s="359"/>
      <c r="P275" s="343"/>
      <c r="Q275" s="343"/>
      <c r="R275" s="646">
        <v>0.04</v>
      </c>
      <c r="T275" s="365">
        <v>9</v>
      </c>
      <c r="U275" s="378"/>
      <c r="V275" s="381"/>
      <c r="W275" s="565">
        <f t="shared" si="10"/>
        <v>0</v>
      </c>
    </row>
    <row r="276" spans="2:23">
      <c r="B276" s="616" t="s">
        <v>43</v>
      </c>
      <c r="C276" s="640">
        <v>2</v>
      </c>
      <c r="D276" s="640">
        <v>135</v>
      </c>
      <c r="E276" s="617" t="s">
        <v>11337</v>
      </c>
      <c r="F276" s="621">
        <v>2993</v>
      </c>
      <c r="G276" s="622">
        <v>127800000</v>
      </c>
      <c r="H276" s="606">
        <f>+VLOOKUP(B276,잔가등급!$D$35:$I$62,3,0)</f>
        <v>4.7E-2</v>
      </c>
      <c r="I276" s="606">
        <f>+VLOOKUP(B276,잔가등급!$D$35:$I$62,4,0)</f>
        <v>0.05</v>
      </c>
      <c r="J276" s="606">
        <f>+VLOOKUP(B276,잔가등급!$D$35:$I$62,5,0)</f>
        <v>5.8000000000000003E-2</v>
      </c>
      <c r="K276" s="607">
        <f>+VLOOKUP(B276,잔가등급!$D$35:$I$62,6,0)</f>
        <v>5.8000000000000003E-2</v>
      </c>
      <c r="L276" s="358"/>
      <c r="N276" s="530">
        <v>1</v>
      </c>
      <c r="O276" s="359"/>
      <c r="P276" s="343"/>
      <c r="Q276" s="343"/>
      <c r="R276" s="646">
        <v>0.04</v>
      </c>
      <c r="T276" s="365">
        <v>9</v>
      </c>
      <c r="U276" s="378"/>
      <c r="V276" s="381"/>
      <c r="W276" s="565">
        <f t="shared" si="10"/>
        <v>0</v>
      </c>
    </row>
    <row r="277" spans="2:23">
      <c r="B277" s="616" t="s">
        <v>43</v>
      </c>
      <c r="C277" s="640">
        <v>2</v>
      </c>
      <c r="D277" s="640">
        <v>136</v>
      </c>
      <c r="E277" s="617" t="s">
        <v>11338</v>
      </c>
      <c r="F277" s="621">
        <v>2993</v>
      </c>
      <c r="G277" s="622">
        <v>136000000</v>
      </c>
      <c r="H277" s="606">
        <f>+VLOOKUP(B277,잔가등급!$D$35:$I$62,3,0)</f>
        <v>4.7E-2</v>
      </c>
      <c r="I277" s="606">
        <f>+VLOOKUP(B277,잔가등급!$D$35:$I$62,4,0)</f>
        <v>0.05</v>
      </c>
      <c r="J277" s="606">
        <f>+VLOOKUP(B277,잔가등급!$D$35:$I$62,5,0)</f>
        <v>5.8000000000000003E-2</v>
      </c>
      <c r="K277" s="607">
        <f>+VLOOKUP(B277,잔가등급!$D$35:$I$62,6,0)</f>
        <v>5.8000000000000003E-2</v>
      </c>
      <c r="L277" s="358"/>
      <c r="N277" s="530">
        <v>1</v>
      </c>
      <c r="O277" s="359"/>
      <c r="P277" s="343"/>
      <c r="Q277" s="343"/>
      <c r="R277" s="646">
        <v>0.04</v>
      </c>
      <c r="T277" s="365">
        <v>9</v>
      </c>
      <c r="U277" s="378"/>
      <c r="V277" s="381"/>
      <c r="W277" s="565">
        <f t="shared" si="10"/>
        <v>0</v>
      </c>
    </row>
    <row r="278" spans="2:23">
      <c r="B278" s="616" t="s">
        <v>43</v>
      </c>
      <c r="C278" s="640">
        <v>2</v>
      </c>
      <c r="D278" s="640">
        <v>137</v>
      </c>
      <c r="E278" s="617" t="s">
        <v>11339</v>
      </c>
      <c r="F278" s="621">
        <v>2993</v>
      </c>
      <c r="G278" s="622">
        <v>131400000</v>
      </c>
      <c r="H278" s="606">
        <f>+VLOOKUP(B278,잔가등급!$D$35:$I$62,3,0)</f>
        <v>4.7E-2</v>
      </c>
      <c r="I278" s="606">
        <f>+VLOOKUP(B278,잔가등급!$D$35:$I$62,4,0)</f>
        <v>0.05</v>
      </c>
      <c r="J278" s="606">
        <f>+VLOOKUP(B278,잔가등급!$D$35:$I$62,5,0)</f>
        <v>5.8000000000000003E-2</v>
      </c>
      <c r="K278" s="607">
        <f>+VLOOKUP(B278,잔가등급!$D$35:$I$62,6,0)</f>
        <v>5.8000000000000003E-2</v>
      </c>
      <c r="L278" s="358"/>
      <c r="N278" s="530">
        <v>1</v>
      </c>
      <c r="O278" s="359"/>
      <c r="P278" s="343"/>
      <c r="Q278" s="343"/>
      <c r="R278" s="646">
        <v>0.04</v>
      </c>
      <c r="T278" s="365">
        <v>9</v>
      </c>
      <c r="U278" s="378"/>
      <c r="V278" s="381"/>
      <c r="W278" s="565">
        <f t="shared" si="10"/>
        <v>0</v>
      </c>
    </row>
    <row r="279" spans="2:23">
      <c r="B279" s="616" t="s">
        <v>43</v>
      </c>
      <c r="C279" s="640">
        <v>2</v>
      </c>
      <c r="D279" s="640">
        <v>138</v>
      </c>
      <c r="E279" s="617" t="s">
        <v>11340</v>
      </c>
      <c r="F279" s="621">
        <v>2993</v>
      </c>
      <c r="G279" s="622">
        <v>133400000</v>
      </c>
      <c r="H279" s="606">
        <f>+VLOOKUP(B279,잔가등급!$D$35:$I$62,3,0)</f>
        <v>4.7E-2</v>
      </c>
      <c r="I279" s="606">
        <f>+VLOOKUP(B279,잔가등급!$D$35:$I$62,4,0)</f>
        <v>0.05</v>
      </c>
      <c r="J279" s="606">
        <f>+VLOOKUP(B279,잔가등급!$D$35:$I$62,5,0)</f>
        <v>5.8000000000000003E-2</v>
      </c>
      <c r="K279" s="607">
        <f>+VLOOKUP(B279,잔가등급!$D$35:$I$62,6,0)</f>
        <v>5.8000000000000003E-2</v>
      </c>
      <c r="L279" s="358"/>
      <c r="N279" s="530">
        <v>1</v>
      </c>
      <c r="O279" s="359"/>
      <c r="P279" s="343"/>
      <c r="Q279" s="343"/>
      <c r="R279" s="646">
        <v>0.04</v>
      </c>
      <c r="T279" s="365">
        <v>9</v>
      </c>
      <c r="U279" s="378"/>
      <c r="V279" s="381"/>
      <c r="W279" s="565">
        <f t="shared" si="10"/>
        <v>0</v>
      </c>
    </row>
    <row r="280" spans="2:23">
      <c r="B280" s="616" t="s">
        <v>43</v>
      </c>
      <c r="C280" s="640">
        <v>2</v>
      </c>
      <c r="D280" s="640">
        <v>139</v>
      </c>
      <c r="E280" s="617" t="s">
        <v>11341</v>
      </c>
      <c r="F280" s="621">
        <v>4395</v>
      </c>
      <c r="G280" s="622">
        <v>180800000</v>
      </c>
      <c r="H280" s="606">
        <f>+VLOOKUP(B280,잔가등급!$D$35:$I$62,3,0)</f>
        <v>4.7E-2</v>
      </c>
      <c r="I280" s="606">
        <f>+VLOOKUP(B280,잔가등급!$D$35:$I$62,4,0)</f>
        <v>0.05</v>
      </c>
      <c r="J280" s="606">
        <f>+VLOOKUP(B280,잔가등급!$D$35:$I$62,5,0)</f>
        <v>5.8000000000000003E-2</v>
      </c>
      <c r="K280" s="607">
        <f>+VLOOKUP(B280,잔가등급!$D$35:$I$62,6,0)</f>
        <v>5.8000000000000003E-2</v>
      </c>
      <c r="L280" s="358"/>
      <c r="N280" s="530">
        <v>6</v>
      </c>
      <c r="O280" s="359"/>
      <c r="P280" s="343"/>
      <c r="Q280" s="343"/>
      <c r="R280" s="646">
        <v>0.04</v>
      </c>
      <c r="T280" s="365">
        <v>18</v>
      </c>
      <c r="U280" s="378"/>
      <c r="V280" s="381"/>
      <c r="W280" s="565">
        <f t="shared" si="10"/>
        <v>0</v>
      </c>
    </row>
    <row r="281" spans="2:23">
      <c r="B281" s="616" t="s">
        <v>43</v>
      </c>
      <c r="C281" s="640">
        <v>2</v>
      </c>
      <c r="D281" s="640">
        <v>140</v>
      </c>
      <c r="E281" s="617" t="s">
        <v>11342</v>
      </c>
      <c r="F281" s="621">
        <v>2993</v>
      </c>
      <c r="G281" s="622">
        <v>154000000</v>
      </c>
      <c r="H281" s="606">
        <f>+VLOOKUP(B281,잔가등급!$D$35:$I$62,3,0)</f>
        <v>4.7E-2</v>
      </c>
      <c r="I281" s="606">
        <f>+VLOOKUP(B281,잔가등급!$D$35:$I$62,4,0)</f>
        <v>0.05</v>
      </c>
      <c r="J281" s="606">
        <f>+VLOOKUP(B281,잔가등급!$D$35:$I$62,5,0)</f>
        <v>5.8000000000000003E-2</v>
      </c>
      <c r="K281" s="607">
        <f>+VLOOKUP(B281,잔가등급!$D$35:$I$62,6,0)</f>
        <v>5.8000000000000003E-2</v>
      </c>
      <c r="L281" s="358"/>
      <c r="N281" s="530">
        <v>2</v>
      </c>
      <c r="O281" s="359"/>
      <c r="P281" s="343"/>
      <c r="Q281" s="343"/>
      <c r="R281" s="646">
        <v>0.04</v>
      </c>
      <c r="T281" s="365">
        <v>11</v>
      </c>
      <c r="U281" s="378"/>
      <c r="V281" s="381"/>
      <c r="W281" s="565">
        <f t="shared" si="10"/>
        <v>0</v>
      </c>
    </row>
    <row r="282" spans="2:23">
      <c r="B282" s="616" t="s">
        <v>43</v>
      </c>
      <c r="C282" s="640">
        <v>2</v>
      </c>
      <c r="D282" s="640">
        <v>141</v>
      </c>
      <c r="E282" s="617" t="s">
        <v>11343</v>
      </c>
      <c r="F282" s="621">
        <v>2993</v>
      </c>
      <c r="G282" s="622">
        <v>152000000</v>
      </c>
      <c r="H282" s="606">
        <f>+VLOOKUP(B282,잔가등급!$D$35:$I$62,3,0)</f>
        <v>4.7E-2</v>
      </c>
      <c r="I282" s="606">
        <f>+VLOOKUP(B282,잔가등급!$D$35:$I$62,4,0)</f>
        <v>0.05</v>
      </c>
      <c r="J282" s="606">
        <f>+VLOOKUP(B282,잔가등급!$D$35:$I$62,5,0)</f>
        <v>5.8000000000000003E-2</v>
      </c>
      <c r="K282" s="607">
        <f>+VLOOKUP(B282,잔가등급!$D$35:$I$62,6,0)</f>
        <v>5.8000000000000003E-2</v>
      </c>
      <c r="L282" s="358"/>
      <c r="N282" s="530">
        <v>2</v>
      </c>
      <c r="O282" s="359"/>
      <c r="P282" s="343"/>
      <c r="Q282" s="343"/>
      <c r="R282" s="646">
        <v>0.04</v>
      </c>
      <c r="T282" s="365">
        <v>11</v>
      </c>
      <c r="U282" s="378"/>
      <c r="V282" s="381"/>
      <c r="W282" s="565">
        <f t="shared" si="10"/>
        <v>0</v>
      </c>
    </row>
    <row r="283" spans="2:23">
      <c r="B283" s="616" t="s">
        <v>43</v>
      </c>
      <c r="C283" s="640">
        <v>2</v>
      </c>
      <c r="D283" s="640">
        <v>142</v>
      </c>
      <c r="E283" s="617" t="s">
        <v>11344</v>
      </c>
      <c r="F283" s="621">
        <v>2993</v>
      </c>
      <c r="G283" s="622">
        <v>151500000</v>
      </c>
      <c r="H283" s="606">
        <f>+VLOOKUP(B283,잔가등급!$D$35:$I$62,3,0)</f>
        <v>4.7E-2</v>
      </c>
      <c r="I283" s="606">
        <f>+VLOOKUP(B283,잔가등급!$D$35:$I$62,4,0)</f>
        <v>0.05</v>
      </c>
      <c r="J283" s="606">
        <f>+VLOOKUP(B283,잔가등급!$D$35:$I$62,5,0)</f>
        <v>5.8000000000000003E-2</v>
      </c>
      <c r="K283" s="607">
        <f>+VLOOKUP(B283,잔가등급!$D$35:$I$62,6,0)</f>
        <v>5.8000000000000003E-2</v>
      </c>
      <c r="L283" s="358"/>
      <c r="N283" s="530">
        <v>2</v>
      </c>
      <c r="O283" s="359"/>
      <c r="P283" s="343"/>
      <c r="Q283" s="343"/>
      <c r="R283" s="646">
        <v>0.04</v>
      </c>
      <c r="T283" s="365">
        <v>11</v>
      </c>
      <c r="U283" s="378"/>
      <c r="V283" s="381"/>
      <c r="W283" s="565">
        <f t="shared" si="10"/>
        <v>0</v>
      </c>
    </row>
    <row r="284" spans="2:23">
      <c r="B284" s="616" t="s">
        <v>43</v>
      </c>
      <c r="C284" s="640">
        <v>2</v>
      </c>
      <c r="D284" s="640">
        <v>143</v>
      </c>
      <c r="E284" s="617" t="s">
        <v>11345</v>
      </c>
      <c r="F284" s="621">
        <v>2993</v>
      </c>
      <c r="G284" s="622">
        <v>149500000</v>
      </c>
      <c r="H284" s="606">
        <f>+VLOOKUP(B284,잔가등급!$D$35:$I$62,3,0)</f>
        <v>4.7E-2</v>
      </c>
      <c r="I284" s="606">
        <f>+VLOOKUP(B284,잔가등급!$D$35:$I$62,4,0)</f>
        <v>0.05</v>
      </c>
      <c r="J284" s="606">
        <f>+VLOOKUP(B284,잔가등급!$D$35:$I$62,5,0)</f>
        <v>5.8000000000000003E-2</v>
      </c>
      <c r="K284" s="607">
        <f>+VLOOKUP(B284,잔가등급!$D$35:$I$62,6,0)</f>
        <v>5.8000000000000003E-2</v>
      </c>
      <c r="L284" s="358"/>
      <c r="N284" s="530">
        <v>2</v>
      </c>
      <c r="O284" s="359"/>
      <c r="P284" s="343"/>
      <c r="Q284" s="343"/>
      <c r="R284" s="646">
        <v>0.04</v>
      </c>
      <c r="T284" s="365">
        <v>11</v>
      </c>
      <c r="U284" s="378"/>
      <c r="V284" s="381"/>
      <c r="W284" s="565">
        <f t="shared" si="10"/>
        <v>0</v>
      </c>
    </row>
    <row r="285" spans="2:23">
      <c r="B285" s="616" t="s">
        <v>43</v>
      </c>
      <c r="C285" s="640">
        <v>2</v>
      </c>
      <c r="D285" s="640">
        <v>144</v>
      </c>
      <c r="E285" s="617" t="s">
        <v>11346</v>
      </c>
      <c r="F285" s="621">
        <v>2998</v>
      </c>
      <c r="G285" s="622">
        <v>153000000</v>
      </c>
      <c r="H285" s="606">
        <f>+VLOOKUP(B285,잔가등급!$D$35:$I$62,3,0)</f>
        <v>4.7E-2</v>
      </c>
      <c r="I285" s="606">
        <f>+VLOOKUP(B285,잔가등급!$D$35:$I$62,4,0)</f>
        <v>0.05</v>
      </c>
      <c r="J285" s="606">
        <f>+VLOOKUP(B285,잔가등급!$D$35:$I$62,5,0)</f>
        <v>5.8000000000000003E-2</v>
      </c>
      <c r="K285" s="607">
        <f>+VLOOKUP(B285,잔가등급!$D$35:$I$62,6,0)</f>
        <v>5.8000000000000003E-2</v>
      </c>
      <c r="L285" s="358"/>
      <c r="N285" s="530">
        <v>2</v>
      </c>
      <c r="O285" s="359"/>
      <c r="P285" s="343"/>
      <c r="Q285" s="343"/>
      <c r="R285" s="646">
        <v>0.04</v>
      </c>
      <c r="T285" s="365">
        <v>11</v>
      </c>
      <c r="U285" s="378"/>
      <c r="V285" s="381"/>
      <c r="W285" s="565">
        <f t="shared" si="10"/>
        <v>0</v>
      </c>
    </row>
    <row r="286" spans="2:23">
      <c r="B286" s="616" t="s">
        <v>43</v>
      </c>
      <c r="C286" s="640">
        <v>2</v>
      </c>
      <c r="D286" s="640">
        <v>145</v>
      </c>
      <c r="E286" s="617" t="s">
        <v>11347</v>
      </c>
      <c r="F286" s="621">
        <v>2998</v>
      </c>
      <c r="G286" s="622">
        <v>151000000</v>
      </c>
      <c r="H286" s="606">
        <f>+VLOOKUP(B286,잔가등급!$D$35:$I$62,3,0)</f>
        <v>4.7E-2</v>
      </c>
      <c r="I286" s="606">
        <f>+VLOOKUP(B286,잔가등급!$D$35:$I$62,4,0)</f>
        <v>0.05</v>
      </c>
      <c r="J286" s="606">
        <f>+VLOOKUP(B286,잔가등급!$D$35:$I$62,5,0)</f>
        <v>5.8000000000000003E-2</v>
      </c>
      <c r="K286" s="607">
        <f>+VLOOKUP(B286,잔가등급!$D$35:$I$62,6,0)</f>
        <v>5.8000000000000003E-2</v>
      </c>
      <c r="L286" s="358"/>
      <c r="N286" s="530">
        <v>2</v>
      </c>
      <c r="O286" s="359"/>
      <c r="P286" s="343"/>
      <c r="Q286" s="343"/>
      <c r="R286" s="646">
        <v>0.04</v>
      </c>
      <c r="T286" s="365">
        <v>11</v>
      </c>
      <c r="U286" s="378"/>
      <c r="V286" s="381"/>
      <c r="W286" s="565">
        <f t="shared" si="10"/>
        <v>0</v>
      </c>
    </row>
    <row r="287" spans="2:23">
      <c r="B287" s="616" t="s">
        <v>43</v>
      </c>
      <c r="C287" s="640">
        <v>2</v>
      </c>
      <c r="D287" s="640">
        <v>146</v>
      </c>
      <c r="E287" s="617" t="s">
        <v>11348</v>
      </c>
      <c r="F287" s="621">
        <v>2998</v>
      </c>
      <c r="G287" s="622">
        <v>150500000</v>
      </c>
      <c r="H287" s="606">
        <f>+VLOOKUP(B287,잔가등급!$D$35:$I$62,3,0)</f>
        <v>4.7E-2</v>
      </c>
      <c r="I287" s="606">
        <f>+VLOOKUP(B287,잔가등급!$D$35:$I$62,4,0)</f>
        <v>0.05</v>
      </c>
      <c r="J287" s="606">
        <f>+VLOOKUP(B287,잔가등급!$D$35:$I$62,5,0)</f>
        <v>5.8000000000000003E-2</v>
      </c>
      <c r="K287" s="607">
        <f>+VLOOKUP(B287,잔가등급!$D$35:$I$62,6,0)</f>
        <v>5.8000000000000003E-2</v>
      </c>
      <c r="L287" s="358"/>
      <c r="N287" s="530">
        <v>2</v>
      </c>
      <c r="O287" s="359"/>
      <c r="P287" s="343"/>
      <c r="Q287" s="343"/>
      <c r="R287" s="646">
        <v>0.04</v>
      </c>
      <c r="T287" s="365">
        <v>11</v>
      </c>
      <c r="U287" s="378"/>
      <c r="V287" s="381"/>
      <c r="W287" s="565">
        <f t="shared" si="10"/>
        <v>0</v>
      </c>
    </row>
    <row r="288" spans="2:23">
      <c r="B288" s="616" t="s">
        <v>43</v>
      </c>
      <c r="C288" s="640">
        <v>2</v>
      </c>
      <c r="D288" s="640">
        <v>147</v>
      </c>
      <c r="E288" s="617" t="s">
        <v>11349</v>
      </c>
      <c r="F288" s="621">
        <v>2998</v>
      </c>
      <c r="G288" s="622">
        <v>148500000</v>
      </c>
      <c r="H288" s="606">
        <f>+VLOOKUP(B288,잔가등급!$D$35:$I$62,3,0)</f>
        <v>4.7E-2</v>
      </c>
      <c r="I288" s="606">
        <f>+VLOOKUP(B288,잔가등급!$D$35:$I$62,4,0)</f>
        <v>0.05</v>
      </c>
      <c r="J288" s="606">
        <f>+VLOOKUP(B288,잔가등급!$D$35:$I$62,5,0)</f>
        <v>5.8000000000000003E-2</v>
      </c>
      <c r="K288" s="607">
        <f>+VLOOKUP(B288,잔가등급!$D$35:$I$62,6,0)</f>
        <v>5.8000000000000003E-2</v>
      </c>
      <c r="L288" s="358"/>
      <c r="N288" s="530">
        <v>2</v>
      </c>
      <c r="O288" s="359"/>
      <c r="P288" s="343"/>
      <c r="Q288" s="343"/>
      <c r="R288" s="646">
        <v>0.04</v>
      </c>
      <c r="T288" s="365">
        <v>11</v>
      </c>
      <c r="U288" s="378"/>
      <c r="V288" s="381"/>
      <c r="W288" s="565">
        <f t="shared" si="10"/>
        <v>0</v>
      </c>
    </row>
    <row r="289" spans="2:23">
      <c r="B289" s="616" t="s">
        <v>43</v>
      </c>
      <c r="C289" s="640">
        <v>2</v>
      </c>
      <c r="D289" s="640">
        <v>148</v>
      </c>
      <c r="E289" s="617" t="s">
        <v>11350</v>
      </c>
      <c r="F289" s="621">
        <v>4395</v>
      </c>
      <c r="G289" s="622">
        <v>223300000</v>
      </c>
      <c r="H289" s="606">
        <f>+VLOOKUP(B289,잔가등급!$D$35:$I$62,3,0)</f>
        <v>4.7E-2</v>
      </c>
      <c r="I289" s="606">
        <f>+VLOOKUP(B289,잔가등급!$D$35:$I$62,4,0)</f>
        <v>0.05</v>
      </c>
      <c r="J289" s="606">
        <f>+VLOOKUP(B289,잔가등급!$D$35:$I$62,5,0)</f>
        <v>5.8000000000000003E-2</v>
      </c>
      <c r="K289" s="607">
        <f>+VLOOKUP(B289,잔가등급!$D$35:$I$62,6,0)</f>
        <v>5.8000000000000003E-2</v>
      </c>
      <c r="L289" s="358"/>
      <c r="N289" s="530">
        <v>7</v>
      </c>
      <c r="O289" s="359"/>
      <c r="P289" s="343"/>
      <c r="Q289" s="343"/>
      <c r="R289" s="646">
        <v>0.04</v>
      </c>
      <c r="T289" s="365">
        <v>23</v>
      </c>
      <c r="U289" s="378"/>
      <c r="V289" s="381"/>
      <c r="W289" s="565">
        <f t="shared" si="10"/>
        <v>0</v>
      </c>
    </row>
    <row r="290" spans="2:23">
      <c r="B290" s="616" t="s">
        <v>43</v>
      </c>
      <c r="C290" s="640">
        <v>2</v>
      </c>
      <c r="D290" s="640">
        <v>149</v>
      </c>
      <c r="E290" s="617" t="s">
        <v>11351</v>
      </c>
      <c r="F290" s="621">
        <v>4395</v>
      </c>
      <c r="G290" s="622">
        <v>268400000</v>
      </c>
      <c r="H290" s="606">
        <f>+VLOOKUP(B290,잔가등급!$D$35:$I$62,3,0)</f>
        <v>4.7E-2</v>
      </c>
      <c r="I290" s="606">
        <f>+VLOOKUP(B290,잔가등급!$D$35:$I$62,4,0)</f>
        <v>0.05</v>
      </c>
      <c r="J290" s="606">
        <f>+VLOOKUP(B290,잔가등급!$D$35:$I$62,5,0)</f>
        <v>5.8000000000000003E-2</v>
      </c>
      <c r="K290" s="607">
        <f>+VLOOKUP(B290,잔가등급!$D$35:$I$62,6,0)</f>
        <v>5.8000000000000003E-2</v>
      </c>
      <c r="L290" s="358"/>
      <c r="N290" s="530">
        <v>7</v>
      </c>
      <c r="O290" s="359"/>
      <c r="P290" s="343"/>
      <c r="Q290" s="343"/>
      <c r="R290" s="646">
        <v>0.04</v>
      </c>
      <c r="T290" s="365">
        <v>23</v>
      </c>
      <c r="U290" s="378"/>
      <c r="V290" s="381"/>
      <c r="W290" s="565">
        <f t="shared" si="10"/>
        <v>0</v>
      </c>
    </row>
    <row r="291" spans="2:23">
      <c r="B291" s="616" t="s">
        <v>43</v>
      </c>
      <c r="C291" s="640">
        <v>2</v>
      </c>
      <c r="D291" s="640">
        <v>150</v>
      </c>
      <c r="E291" s="617" t="s">
        <v>11352</v>
      </c>
      <c r="F291" s="621">
        <v>2998</v>
      </c>
      <c r="G291" s="622">
        <v>98800000</v>
      </c>
      <c r="H291" s="606">
        <f>+VLOOKUP(B291,잔가등급!$D$35:$I$62,3,0)</f>
        <v>4.7E-2</v>
      </c>
      <c r="I291" s="606">
        <f>+VLOOKUP(B291,잔가등급!$D$35:$I$62,4,0)</f>
        <v>0.05</v>
      </c>
      <c r="J291" s="606">
        <f>+VLOOKUP(B291,잔가등급!$D$35:$I$62,5,0)</f>
        <v>5.8000000000000003E-2</v>
      </c>
      <c r="K291" s="607">
        <f>+VLOOKUP(B291,잔가등급!$D$35:$I$62,6,0)</f>
        <v>5.8000000000000003E-2</v>
      </c>
      <c r="L291" s="358"/>
      <c r="N291" s="530">
        <v>6</v>
      </c>
      <c r="O291" s="359"/>
      <c r="P291" s="343"/>
      <c r="Q291" s="343"/>
      <c r="R291" s="646">
        <v>0.04</v>
      </c>
      <c r="T291" s="365">
        <v>19</v>
      </c>
      <c r="U291" s="378"/>
      <c r="V291" s="381"/>
      <c r="W291" s="565">
        <f t="shared" si="10"/>
        <v>0</v>
      </c>
    </row>
    <row r="292" spans="2:23">
      <c r="B292" s="616" t="s">
        <v>43</v>
      </c>
      <c r="C292" s="640">
        <v>2</v>
      </c>
      <c r="D292" s="640">
        <v>151</v>
      </c>
      <c r="E292" s="617" t="s">
        <v>11353</v>
      </c>
      <c r="F292" s="621">
        <v>1998</v>
      </c>
      <c r="G292" s="622">
        <v>74500000</v>
      </c>
      <c r="H292" s="606">
        <f>+VLOOKUP(B292,잔가등급!$D$35:$I$62,3,0)</f>
        <v>4.7E-2</v>
      </c>
      <c r="I292" s="606">
        <f>+VLOOKUP(B292,잔가등급!$D$35:$I$62,4,0)</f>
        <v>0.05</v>
      </c>
      <c r="J292" s="606">
        <f>+VLOOKUP(B292,잔가등급!$D$35:$I$62,5,0)</f>
        <v>5.8000000000000003E-2</v>
      </c>
      <c r="K292" s="607">
        <f>+VLOOKUP(B292,잔가등급!$D$35:$I$62,6,0)</f>
        <v>5.8000000000000003E-2</v>
      </c>
      <c r="L292" s="358"/>
      <c r="N292" s="530">
        <v>6</v>
      </c>
      <c r="O292" s="359"/>
      <c r="P292" s="343"/>
      <c r="Q292" s="343"/>
      <c r="R292" s="646">
        <v>0.04</v>
      </c>
      <c r="T292" s="365">
        <v>19</v>
      </c>
      <c r="U292" s="378"/>
      <c r="V292" s="381"/>
      <c r="W292" s="565">
        <f t="shared" si="10"/>
        <v>0</v>
      </c>
    </row>
    <row r="293" spans="2:23">
      <c r="B293" s="616" t="s">
        <v>287</v>
      </c>
      <c r="C293" s="640">
        <v>3</v>
      </c>
      <c r="D293" s="640">
        <v>1</v>
      </c>
      <c r="E293" s="617" t="s">
        <v>11354</v>
      </c>
      <c r="F293" s="621">
        <v>3995</v>
      </c>
      <c r="G293" s="622">
        <v>135300000</v>
      </c>
      <c r="H293" s="606">
        <f>+VLOOKUP(B293,잔가등급!$D$35:$I$62,3,0)</f>
        <v>4.7E-2</v>
      </c>
      <c r="I293" s="606">
        <f>+VLOOKUP(B293,잔가등급!$D$35:$I$62,4,0)</f>
        <v>0.05</v>
      </c>
      <c r="J293" s="606">
        <f>+VLOOKUP(B293,잔가등급!$D$35:$I$62,5,0)</f>
        <v>5.8000000000000003E-2</v>
      </c>
      <c r="K293" s="607">
        <f>+VLOOKUP(B293,잔가등급!$D$35:$I$62,6,0)</f>
        <v>5.8000000000000003E-2</v>
      </c>
      <c r="L293" s="358"/>
      <c r="N293" s="530">
        <v>1</v>
      </c>
      <c r="O293" s="359"/>
      <c r="P293" s="343"/>
      <c r="Q293" s="343"/>
      <c r="R293" s="646">
        <v>0.02</v>
      </c>
      <c r="T293" s="365">
        <v>13</v>
      </c>
      <c r="U293" s="378"/>
      <c r="V293" s="381"/>
      <c r="W293" s="565">
        <f t="shared" si="10"/>
        <v>0</v>
      </c>
    </row>
    <row r="294" spans="2:23">
      <c r="B294" s="616" t="s">
        <v>287</v>
      </c>
      <c r="C294" s="640">
        <v>3</v>
      </c>
      <c r="D294" s="640">
        <v>2</v>
      </c>
      <c r="E294" s="617" t="s">
        <v>11355</v>
      </c>
      <c r="F294" s="621">
        <v>3995</v>
      </c>
      <c r="G294" s="622">
        <v>130500000</v>
      </c>
      <c r="H294" s="606">
        <f>+VLOOKUP(B294,잔가등급!$D$35:$I$62,3,0)</f>
        <v>4.7E-2</v>
      </c>
      <c r="I294" s="606">
        <f>+VLOOKUP(B294,잔가등급!$D$35:$I$62,4,0)</f>
        <v>0.05</v>
      </c>
      <c r="J294" s="606">
        <f>+VLOOKUP(B294,잔가등급!$D$35:$I$62,5,0)</f>
        <v>5.8000000000000003E-2</v>
      </c>
      <c r="K294" s="607">
        <f>+VLOOKUP(B294,잔가등급!$D$35:$I$62,6,0)</f>
        <v>5.8000000000000003E-2</v>
      </c>
      <c r="L294" s="358"/>
      <c r="N294" s="530">
        <v>4</v>
      </c>
      <c r="O294" s="359"/>
      <c r="P294" s="343"/>
      <c r="Q294" s="343"/>
      <c r="R294" s="646">
        <v>0.02</v>
      </c>
      <c r="T294" s="365">
        <v>16</v>
      </c>
      <c r="U294" s="378"/>
      <c r="V294" s="381"/>
      <c r="W294" s="565">
        <f t="shared" si="10"/>
        <v>0</v>
      </c>
    </row>
    <row r="295" spans="2:23">
      <c r="B295" s="616" t="s">
        <v>287</v>
      </c>
      <c r="C295" s="640">
        <v>3</v>
      </c>
      <c r="D295" s="640">
        <v>3</v>
      </c>
      <c r="E295" s="617" t="s">
        <v>11356</v>
      </c>
      <c r="F295" s="621">
        <v>2981</v>
      </c>
      <c r="G295" s="622">
        <v>269900000</v>
      </c>
      <c r="H295" s="606">
        <f>+VLOOKUP(B295,잔가등급!$D$35:$I$62,3,0)</f>
        <v>4.7E-2</v>
      </c>
      <c r="I295" s="606">
        <f>+VLOOKUP(B295,잔가등급!$D$35:$I$62,4,0)</f>
        <v>0.05</v>
      </c>
      <c r="J295" s="606">
        <f>+VLOOKUP(B295,잔가등급!$D$35:$I$62,5,0)</f>
        <v>5.8000000000000003E-2</v>
      </c>
      <c r="K295" s="607">
        <f>+VLOOKUP(B295,잔가등급!$D$35:$I$62,6,0)</f>
        <v>5.8000000000000003E-2</v>
      </c>
      <c r="L295" s="358"/>
      <c r="N295" s="530">
        <v>3</v>
      </c>
      <c r="O295" s="359"/>
      <c r="P295" s="343"/>
      <c r="Q295" s="343"/>
      <c r="R295" s="646">
        <v>0.02</v>
      </c>
      <c r="T295" s="365">
        <v>16</v>
      </c>
      <c r="U295" s="378"/>
      <c r="V295" s="381"/>
      <c r="W295" s="565">
        <f t="shared" si="10"/>
        <v>0</v>
      </c>
    </row>
    <row r="296" spans="2:23">
      <c r="B296" s="616" t="s">
        <v>287</v>
      </c>
      <c r="C296" s="640">
        <v>3</v>
      </c>
      <c r="D296" s="640">
        <v>4</v>
      </c>
      <c r="E296" s="617" t="s">
        <v>11357</v>
      </c>
      <c r="F296" s="621">
        <v>3996</v>
      </c>
      <c r="G296" s="622">
        <v>251600000</v>
      </c>
      <c r="H296" s="606">
        <f>+VLOOKUP(B296,잔가등급!$D$35:$I$62,3,0)</f>
        <v>4.7E-2</v>
      </c>
      <c r="I296" s="606">
        <f>+VLOOKUP(B296,잔가등급!$D$35:$I$62,4,0)</f>
        <v>0.05</v>
      </c>
      <c r="J296" s="606">
        <f>+VLOOKUP(B296,잔가등급!$D$35:$I$62,5,0)</f>
        <v>5.8000000000000003E-2</v>
      </c>
      <c r="K296" s="607">
        <f>+VLOOKUP(B296,잔가등급!$D$35:$I$62,6,0)</f>
        <v>5.8000000000000003E-2</v>
      </c>
      <c r="L296" s="358"/>
      <c r="N296" s="530">
        <v>7</v>
      </c>
      <c r="O296" s="359"/>
      <c r="P296" s="343"/>
      <c r="Q296" s="343"/>
      <c r="R296" s="646">
        <v>0.02</v>
      </c>
      <c r="T296" s="365">
        <v>16</v>
      </c>
      <c r="U296" s="378"/>
      <c r="V296" s="381"/>
      <c r="W296" s="565">
        <f t="shared" si="10"/>
        <v>0</v>
      </c>
    </row>
    <row r="297" spans="2:23">
      <c r="B297" s="616" t="s">
        <v>287</v>
      </c>
      <c r="C297" s="640">
        <v>3</v>
      </c>
      <c r="D297" s="640">
        <v>5</v>
      </c>
      <c r="E297" s="617" t="s">
        <v>11358</v>
      </c>
      <c r="F297" s="621">
        <v>2981</v>
      </c>
      <c r="G297" s="622">
        <v>241900000</v>
      </c>
      <c r="H297" s="606">
        <f>+VLOOKUP(B297,잔가등급!$D$35:$I$62,3,0)</f>
        <v>4.7E-2</v>
      </c>
      <c r="I297" s="606">
        <f>+VLOOKUP(B297,잔가등급!$D$35:$I$62,4,0)</f>
        <v>0.05</v>
      </c>
      <c r="J297" s="606">
        <f>+VLOOKUP(B297,잔가등급!$D$35:$I$62,5,0)</f>
        <v>5.8000000000000003E-2</v>
      </c>
      <c r="K297" s="607">
        <f>+VLOOKUP(B297,잔가등급!$D$35:$I$62,6,0)</f>
        <v>5.8000000000000003E-2</v>
      </c>
      <c r="L297" s="358"/>
      <c r="N297" s="530">
        <v>4</v>
      </c>
      <c r="O297" s="359"/>
      <c r="P297" s="343"/>
      <c r="Q297" s="343"/>
      <c r="R297" s="646">
        <v>0.02</v>
      </c>
      <c r="T297" s="365">
        <v>16</v>
      </c>
      <c r="U297" s="378"/>
      <c r="V297" s="381"/>
      <c r="W297" s="565">
        <f t="shared" si="10"/>
        <v>0</v>
      </c>
    </row>
    <row r="298" spans="2:23">
      <c r="B298" s="616" t="s">
        <v>287</v>
      </c>
      <c r="C298" s="640">
        <v>3</v>
      </c>
      <c r="D298" s="640">
        <v>6</v>
      </c>
      <c r="E298" s="617" t="s">
        <v>11359</v>
      </c>
      <c r="F298" s="621">
        <v>2981</v>
      </c>
      <c r="G298" s="622">
        <v>226100000</v>
      </c>
      <c r="H298" s="606">
        <f>+VLOOKUP(B298,잔가등급!$D$35:$I$62,3,0)</f>
        <v>4.7E-2</v>
      </c>
      <c r="I298" s="606">
        <f>+VLOOKUP(B298,잔가등급!$D$35:$I$62,4,0)</f>
        <v>0.05</v>
      </c>
      <c r="J298" s="606">
        <f>+VLOOKUP(B298,잔가등급!$D$35:$I$62,5,0)</f>
        <v>5.8000000000000003E-2</v>
      </c>
      <c r="K298" s="607">
        <f>+VLOOKUP(B298,잔가등급!$D$35:$I$62,6,0)</f>
        <v>5.8000000000000003E-2</v>
      </c>
      <c r="L298" s="358"/>
      <c r="N298" s="530">
        <v>4</v>
      </c>
      <c r="O298" s="359"/>
      <c r="P298" s="343"/>
      <c r="Q298" s="343"/>
      <c r="R298" s="646">
        <v>0.02</v>
      </c>
      <c r="T298" s="365">
        <v>16</v>
      </c>
      <c r="U298" s="378"/>
      <c r="V298" s="381"/>
      <c r="W298" s="565">
        <f t="shared" si="10"/>
        <v>0</v>
      </c>
    </row>
    <row r="299" spans="2:23">
      <c r="B299" s="616" t="s">
        <v>287</v>
      </c>
      <c r="C299" s="640">
        <v>3</v>
      </c>
      <c r="D299" s="640">
        <v>7</v>
      </c>
      <c r="E299" s="617" t="s">
        <v>11360</v>
      </c>
      <c r="F299" s="621">
        <v>2981</v>
      </c>
      <c r="G299" s="622">
        <v>196200000</v>
      </c>
      <c r="H299" s="606">
        <f>+VLOOKUP(B299,잔가등급!$D$35:$I$62,3,0)</f>
        <v>4.7E-2</v>
      </c>
      <c r="I299" s="606">
        <f>+VLOOKUP(B299,잔가등급!$D$35:$I$62,4,0)</f>
        <v>0.05</v>
      </c>
      <c r="J299" s="606">
        <f>+VLOOKUP(B299,잔가등급!$D$35:$I$62,5,0)</f>
        <v>5.8000000000000003E-2</v>
      </c>
      <c r="K299" s="607">
        <f>+VLOOKUP(B299,잔가등급!$D$35:$I$62,6,0)</f>
        <v>5.8000000000000003E-2</v>
      </c>
      <c r="L299" s="358"/>
      <c r="N299" s="530">
        <v>4</v>
      </c>
      <c r="O299" s="359"/>
      <c r="P299" s="343"/>
      <c r="Q299" s="343"/>
      <c r="R299" s="646">
        <v>0.02</v>
      </c>
      <c r="T299" s="365">
        <v>13</v>
      </c>
      <c r="U299" s="378"/>
      <c r="V299" s="381"/>
      <c r="W299" s="565">
        <f t="shared" si="10"/>
        <v>0</v>
      </c>
    </row>
    <row r="300" spans="2:23">
      <c r="B300" s="616" t="s">
        <v>287</v>
      </c>
      <c r="C300" s="640">
        <v>3</v>
      </c>
      <c r="D300" s="640">
        <v>8</v>
      </c>
      <c r="E300" s="617" t="s">
        <v>11361</v>
      </c>
      <c r="F300" s="621">
        <v>2981</v>
      </c>
      <c r="G300" s="622">
        <v>180300000</v>
      </c>
      <c r="H300" s="606">
        <f>+VLOOKUP(B300,잔가등급!$D$35:$I$62,3,0)</f>
        <v>4.7E-2</v>
      </c>
      <c r="I300" s="606">
        <f>+VLOOKUP(B300,잔가등급!$D$35:$I$62,4,0)</f>
        <v>0.05</v>
      </c>
      <c r="J300" s="606">
        <f>+VLOOKUP(B300,잔가등급!$D$35:$I$62,5,0)</f>
        <v>5.8000000000000003E-2</v>
      </c>
      <c r="K300" s="607">
        <f>+VLOOKUP(B300,잔가등급!$D$35:$I$62,6,0)</f>
        <v>5.8000000000000003E-2</v>
      </c>
      <c r="L300" s="358"/>
      <c r="N300" s="530">
        <v>4</v>
      </c>
      <c r="O300" s="359"/>
      <c r="P300" s="343"/>
      <c r="Q300" s="343"/>
      <c r="R300" s="646">
        <v>0.02</v>
      </c>
      <c r="T300" s="365">
        <v>13</v>
      </c>
      <c r="U300" s="378"/>
      <c r="V300" s="381"/>
      <c r="W300" s="565">
        <f t="shared" si="10"/>
        <v>0</v>
      </c>
    </row>
    <row r="301" spans="2:23">
      <c r="B301" s="616" t="s">
        <v>287</v>
      </c>
      <c r="C301" s="640">
        <v>3</v>
      </c>
      <c r="D301" s="640">
        <v>9</v>
      </c>
      <c r="E301" s="617" t="s">
        <v>11362</v>
      </c>
      <c r="F301" s="621">
        <v>2981</v>
      </c>
      <c r="G301" s="622">
        <v>197700000</v>
      </c>
      <c r="H301" s="606">
        <f>+VLOOKUP(B301,잔가등급!$D$35:$I$62,3,0)</f>
        <v>4.7E-2</v>
      </c>
      <c r="I301" s="606">
        <f>+VLOOKUP(B301,잔가등급!$D$35:$I$62,4,0)</f>
        <v>0.05</v>
      </c>
      <c r="J301" s="606">
        <f>+VLOOKUP(B301,잔가등급!$D$35:$I$62,5,0)</f>
        <v>5.8000000000000003E-2</v>
      </c>
      <c r="K301" s="607">
        <f>+VLOOKUP(B301,잔가등급!$D$35:$I$62,6,0)</f>
        <v>5.8000000000000003E-2</v>
      </c>
      <c r="L301" s="358"/>
      <c r="N301" s="530">
        <v>3</v>
      </c>
      <c r="O301" s="359"/>
      <c r="P301" s="343"/>
      <c r="Q301" s="343"/>
      <c r="R301" s="646">
        <v>0.02</v>
      </c>
      <c r="T301" s="365">
        <v>13</v>
      </c>
      <c r="U301" s="378"/>
      <c r="V301" s="381"/>
      <c r="W301" s="565">
        <f t="shared" si="10"/>
        <v>0</v>
      </c>
    </row>
    <row r="302" spans="2:23">
      <c r="B302" s="616" t="s">
        <v>287</v>
      </c>
      <c r="C302" s="640">
        <v>3</v>
      </c>
      <c r="D302" s="640">
        <v>10</v>
      </c>
      <c r="E302" s="617" t="s">
        <v>11363</v>
      </c>
      <c r="F302" s="621">
        <v>2981</v>
      </c>
      <c r="G302" s="622">
        <v>212900000</v>
      </c>
      <c r="H302" s="606">
        <f>+VLOOKUP(B302,잔가등급!$D$35:$I$62,3,0)</f>
        <v>4.7E-2</v>
      </c>
      <c r="I302" s="606">
        <f>+VLOOKUP(B302,잔가등급!$D$35:$I$62,4,0)</f>
        <v>0.05</v>
      </c>
      <c r="J302" s="606">
        <f>+VLOOKUP(B302,잔가등급!$D$35:$I$62,5,0)</f>
        <v>5.8000000000000003E-2</v>
      </c>
      <c r="K302" s="607">
        <f>+VLOOKUP(B302,잔가등급!$D$35:$I$62,6,0)</f>
        <v>5.8000000000000003E-2</v>
      </c>
      <c r="L302" s="358"/>
      <c r="N302" s="530">
        <v>4</v>
      </c>
      <c r="O302" s="359"/>
      <c r="P302" s="343"/>
      <c r="Q302" s="343"/>
      <c r="R302" s="646">
        <v>0.02</v>
      </c>
      <c r="T302" s="365">
        <v>13</v>
      </c>
      <c r="U302" s="378"/>
      <c r="V302" s="381"/>
      <c r="W302" s="565">
        <f t="shared" si="10"/>
        <v>0</v>
      </c>
    </row>
    <row r="303" spans="2:23">
      <c r="B303" s="616" t="s">
        <v>287</v>
      </c>
      <c r="C303" s="640">
        <v>3</v>
      </c>
      <c r="D303" s="640">
        <v>11</v>
      </c>
      <c r="E303" s="617" t="s">
        <v>11364</v>
      </c>
      <c r="F303" s="621">
        <v>2981</v>
      </c>
      <c r="G303" s="622">
        <v>232700000</v>
      </c>
      <c r="H303" s="606">
        <f>+VLOOKUP(B303,잔가등급!$D$35:$I$62,3,0)</f>
        <v>4.7E-2</v>
      </c>
      <c r="I303" s="606">
        <f>+VLOOKUP(B303,잔가등급!$D$35:$I$62,4,0)</f>
        <v>0.05</v>
      </c>
      <c r="J303" s="606">
        <f>+VLOOKUP(B303,잔가등급!$D$35:$I$62,5,0)</f>
        <v>5.8000000000000003E-2</v>
      </c>
      <c r="K303" s="607">
        <f>+VLOOKUP(B303,잔가등급!$D$35:$I$62,6,0)</f>
        <v>5.8000000000000003E-2</v>
      </c>
      <c r="L303" s="358"/>
      <c r="N303" s="530">
        <v>4</v>
      </c>
      <c r="O303" s="359"/>
      <c r="P303" s="343"/>
      <c r="Q303" s="343"/>
      <c r="R303" s="646">
        <v>0.02</v>
      </c>
      <c r="T303" s="365">
        <v>16</v>
      </c>
      <c r="U303" s="378"/>
      <c r="V303" s="381"/>
      <c r="W303" s="565">
        <f t="shared" si="10"/>
        <v>0</v>
      </c>
    </row>
    <row r="304" spans="2:23">
      <c r="B304" s="616" t="s">
        <v>287</v>
      </c>
      <c r="C304" s="640">
        <v>3</v>
      </c>
      <c r="D304" s="640">
        <v>12</v>
      </c>
      <c r="E304" s="617" t="s">
        <v>11365</v>
      </c>
      <c r="F304" s="621">
        <v>2981</v>
      </c>
      <c r="G304" s="622">
        <v>216900000</v>
      </c>
      <c r="H304" s="606">
        <f>+VLOOKUP(B304,잔가등급!$D$35:$I$62,3,0)</f>
        <v>4.7E-2</v>
      </c>
      <c r="I304" s="606">
        <f>+VLOOKUP(B304,잔가등급!$D$35:$I$62,4,0)</f>
        <v>0.05</v>
      </c>
      <c r="J304" s="606">
        <f>+VLOOKUP(B304,잔가등급!$D$35:$I$62,5,0)</f>
        <v>5.8000000000000003E-2</v>
      </c>
      <c r="K304" s="607">
        <f>+VLOOKUP(B304,잔가등급!$D$35:$I$62,6,0)</f>
        <v>5.8000000000000003E-2</v>
      </c>
      <c r="L304" s="358"/>
      <c r="N304" s="530">
        <v>4</v>
      </c>
      <c r="O304" s="359"/>
      <c r="P304" s="343"/>
      <c r="Q304" s="343"/>
      <c r="R304" s="646">
        <v>0.02</v>
      </c>
      <c r="T304" s="365">
        <v>16</v>
      </c>
      <c r="U304" s="378"/>
      <c r="V304" s="381"/>
      <c r="W304" s="565">
        <f t="shared" si="10"/>
        <v>0</v>
      </c>
    </row>
    <row r="305" spans="2:23">
      <c r="B305" s="616" t="s">
        <v>287</v>
      </c>
      <c r="C305" s="640">
        <v>3</v>
      </c>
      <c r="D305" s="640">
        <v>13</v>
      </c>
      <c r="E305" s="617" t="s">
        <v>11366</v>
      </c>
      <c r="F305" s="621">
        <v>2980</v>
      </c>
      <c r="G305" s="622">
        <v>188500000</v>
      </c>
      <c r="H305" s="606">
        <f>+VLOOKUP(B305,잔가등급!$D$35:$I$62,3,0)</f>
        <v>4.7E-2</v>
      </c>
      <c r="I305" s="606">
        <f>+VLOOKUP(B305,잔가등급!$D$35:$I$62,4,0)</f>
        <v>0.05</v>
      </c>
      <c r="J305" s="606">
        <f>+VLOOKUP(B305,잔가등급!$D$35:$I$62,5,0)</f>
        <v>5.8000000000000003E-2</v>
      </c>
      <c r="K305" s="607">
        <f>+VLOOKUP(B305,잔가등급!$D$35:$I$62,6,0)</f>
        <v>5.8000000000000003E-2</v>
      </c>
      <c r="L305" s="358"/>
      <c r="N305" s="530">
        <v>3</v>
      </c>
      <c r="O305" s="359"/>
      <c r="P305" s="343"/>
      <c r="Q305" s="343"/>
      <c r="R305" s="646">
        <v>0.02</v>
      </c>
      <c r="T305" s="365">
        <v>13</v>
      </c>
      <c r="U305" s="378"/>
      <c r="V305" s="381"/>
      <c r="W305" s="565">
        <f t="shared" si="10"/>
        <v>0</v>
      </c>
    </row>
    <row r="306" spans="2:23">
      <c r="B306" s="616" t="s">
        <v>287</v>
      </c>
      <c r="C306" s="640">
        <v>3</v>
      </c>
      <c r="D306" s="640">
        <v>14</v>
      </c>
      <c r="E306" s="617" t="s">
        <v>11367</v>
      </c>
      <c r="F306" s="621">
        <v>2981</v>
      </c>
      <c r="G306" s="622">
        <v>204300000</v>
      </c>
      <c r="H306" s="606">
        <f>+VLOOKUP(B306,잔가등급!$D$35:$I$62,3,0)</f>
        <v>4.7E-2</v>
      </c>
      <c r="I306" s="606">
        <f>+VLOOKUP(B306,잔가등급!$D$35:$I$62,4,0)</f>
        <v>0.05</v>
      </c>
      <c r="J306" s="606">
        <f>+VLOOKUP(B306,잔가등급!$D$35:$I$62,5,0)</f>
        <v>5.8000000000000003E-2</v>
      </c>
      <c r="K306" s="607">
        <f>+VLOOKUP(B306,잔가등급!$D$35:$I$62,6,0)</f>
        <v>5.8000000000000003E-2</v>
      </c>
      <c r="L306" s="358"/>
      <c r="N306" s="530">
        <v>4</v>
      </c>
      <c r="O306" s="359"/>
      <c r="P306" s="343"/>
      <c r="Q306" s="343"/>
      <c r="R306" s="646">
        <v>0.02</v>
      </c>
      <c r="T306" s="365">
        <v>13</v>
      </c>
      <c r="U306" s="378"/>
      <c r="V306" s="381"/>
      <c r="W306" s="565">
        <f t="shared" si="10"/>
        <v>0</v>
      </c>
    </row>
    <row r="307" spans="2:23">
      <c r="B307" s="616" t="s">
        <v>287</v>
      </c>
      <c r="C307" s="640">
        <v>3</v>
      </c>
      <c r="D307" s="640">
        <v>15</v>
      </c>
      <c r="E307" s="617" t="s">
        <v>11368</v>
      </c>
      <c r="F307" s="621">
        <v>2981</v>
      </c>
      <c r="G307" s="622">
        <v>187000000</v>
      </c>
      <c r="H307" s="606">
        <f>+VLOOKUP(B307,잔가등급!$D$35:$I$62,3,0)</f>
        <v>4.7E-2</v>
      </c>
      <c r="I307" s="606">
        <f>+VLOOKUP(B307,잔가등급!$D$35:$I$62,4,0)</f>
        <v>0.05</v>
      </c>
      <c r="J307" s="606">
        <f>+VLOOKUP(B307,잔가등급!$D$35:$I$62,5,0)</f>
        <v>5.8000000000000003E-2</v>
      </c>
      <c r="K307" s="607">
        <f>+VLOOKUP(B307,잔가등급!$D$35:$I$62,6,0)</f>
        <v>5.8000000000000003E-2</v>
      </c>
      <c r="L307" s="358"/>
      <c r="N307" s="530">
        <v>4</v>
      </c>
      <c r="O307" s="359"/>
      <c r="P307" s="343"/>
      <c r="Q307" s="343"/>
      <c r="R307" s="646">
        <v>0.02</v>
      </c>
      <c r="T307" s="365">
        <v>13</v>
      </c>
      <c r="U307" s="378"/>
      <c r="V307" s="381"/>
      <c r="W307" s="565">
        <f t="shared" si="10"/>
        <v>0</v>
      </c>
    </row>
    <row r="308" spans="2:23">
      <c r="B308" s="616" t="s">
        <v>287</v>
      </c>
      <c r="C308" s="640">
        <v>3</v>
      </c>
      <c r="D308" s="640">
        <v>16</v>
      </c>
      <c r="E308" s="617" t="s">
        <v>11369</v>
      </c>
      <c r="F308" s="621">
        <v>2981</v>
      </c>
      <c r="G308" s="622">
        <v>171100000</v>
      </c>
      <c r="H308" s="606">
        <f>+VLOOKUP(B308,잔가등급!$D$35:$I$62,3,0)</f>
        <v>4.7E-2</v>
      </c>
      <c r="I308" s="606">
        <f>+VLOOKUP(B308,잔가등급!$D$35:$I$62,4,0)</f>
        <v>0.05</v>
      </c>
      <c r="J308" s="606">
        <f>+VLOOKUP(B308,잔가등급!$D$35:$I$62,5,0)</f>
        <v>5.8000000000000003E-2</v>
      </c>
      <c r="K308" s="607">
        <f>+VLOOKUP(B308,잔가등급!$D$35:$I$62,6,0)</f>
        <v>5.8000000000000003E-2</v>
      </c>
      <c r="L308" s="358"/>
      <c r="N308" s="530">
        <v>4</v>
      </c>
      <c r="O308" s="359"/>
      <c r="P308" s="343"/>
      <c r="Q308" s="343"/>
      <c r="R308" s="646">
        <v>0.02</v>
      </c>
      <c r="T308" s="365">
        <v>13</v>
      </c>
      <c r="U308" s="378"/>
      <c r="V308" s="381"/>
      <c r="W308" s="565">
        <f t="shared" si="10"/>
        <v>0</v>
      </c>
    </row>
    <row r="309" spans="2:23">
      <c r="B309" s="616" t="s">
        <v>287</v>
      </c>
      <c r="C309" s="640">
        <v>3</v>
      </c>
      <c r="D309" s="640">
        <v>17</v>
      </c>
      <c r="E309" s="617" t="s">
        <v>11370</v>
      </c>
      <c r="F309" s="621">
        <v>2981</v>
      </c>
      <c r="G309" s="622">
        <v>196200000</v>
      </c>
      <c r="H309" s="606">
        <f>+VLOOKUP(B309,잔가등급!$D$35:$I$62,3,0)</f>
        <v>4.7E-2</v>
      </c>
      <c r="I309" s="606">
        <f>+VLOOKUP(B309,잔가등급!$D$35:$I$62,4,0)</f>
        <v>0.05</v>
      </c>
      <c r="J309" s="606">
        <f>+VLOOKUP(B309,잔가등급!$D$35:$I$62,5,0)</f>
        <v>5.8000000000000003E-2</v>
      </c>
      <c r="K309" s="607">
        <f>+VLOOKUP(B309,잔가등급!$D$35:$I$62,6,0)</f>
        <v>5.8000000000000003E-2</v>
      </c>
      <c r="L309" s="358"/>
      <c r="N309" s="530">
        <v>4</v>
      </c>
      <c r="O309" s="359"/>
      <c r="P309" s="343"/>
      <c r="Q309" s="343"/>
      <c r="R309" s="646">
        <v>0.02</v>
      </c>
      <c r="T309" s="365">
        <v>13</v>
      </c>
      <c r="U309" s="378"/>
      <c r="V309" s="381"/>
      <c r="W309" s="565">
        <f t="shared" si="10"/>
        <v>0</v>
      </c>
    </row>
    <row r="310" spans="2:23">
      <c r="B310" s="616" t="s">
        <v>287</v>
      </c>
      <c r="C310" s="640">
        <v>3</v>
      </c>
      <c r="D310" s="640">
        <v>18</v>
      </c>
      <c r="E310" s="617" t="s">
        <v>11371</v>
      </c>
      <c r="F310" s="621">
        <v>2981</v>
      </c>
      <c r="G310" s="622">
        <v>241900000</v>
      </c>
      <c r="H310" s="606">
        <f>+VLOOKUP(B310,잔가등급!$D$35:$I$62,3,0)</f>
        <v>4.7E-2</v>
      </c>
      <c r="I310" s="606">
        <f>+VLOOKUP(B310,잔가등급!$D$35:$I$62,4,0)</f>
        <v>0.05</v>
      </c>
      <c r="J310" s="606">
        <f>+VLOOKUP(B310,잔가등급!$D$35:$I$62,5,0)</f>
        <v>5.8000000000000003E-2</v>
      </c>
      <c r="K310" s="607">
        <f>+VLOOKUP(B310,잔가등급!$D$35:$I$62,6,0)</f>
        <v>5.8000000000000003E-2</v>
      </c>
      <c r="L310" s="358"/>
      <c r="N310" s="530">
        <v>4</v>
      </c>
      <c r="O310" s="359"/>
      <c r="P310" s="343"/>
      <c r="Q310" s="343"/>
      <c r="R310" s="646">
        <v>0.02</v>
      </c>
      <c r="T310" s="365">
        <v>16</v>
      </c>
      <c r="U310" s="378"/>
      <c r="V310" s="381"/>
      <c r="W310" s="565">
        <f t="shared" si="10"/>
        <v>0</v>
      </c>
    </row>
    <row r="311" spans="2:23">
      <c r="B311" s="616" t="s">
        <v>287</v>
      </c>
      <c r="C311" s="640">
        <v>3</v>
      </c>
      <c r="D311" s="640">
        <v>19</v>
      </c>
      <c r="E311" s="617" t="s">
        <v>11372</v>
      </c>
      <c r="F311" s="621">
        <v>2981</v>
      </c>
      <c r="G311" s="622">
        <v>213500000</v>
      </c>
      <c r="H311" s="606">
        <f>+VLOOKUP(B311,잔가등급!$D$35:$I$62,3,0)</f>
        <v>4.7E-2</v>
      </c>
      <c r="I311" s="606">
        <f>+VLOOKUP(B311,잔가등급!$D$35:$I$62,4,0)</f>
        <v>0.05</v>
      </c>
      <c r="J311" s="606">
        <f>+VLOOKUP(B311,잔가등급!$D$35:$I$62,5,0)</f>
        <v>5.8000000000000003E-2</v>
      </c>
      <c r="K311" s="607">
        <f>+VLOOKUP(B311,잔가등급!$D$35:$I$62,6,0)</f>
        <v>5.8000000000000003E-2</v>
      </c>
      <c r="L311" s="358"/>
      <c r="N311" s="530">
        <v>4</v>
      </c>
      <c r="O311" s="359"/>
      <c r="P311" s="343"/>
      <c r="Q311" s="343"/>
      <c r="R311" s="646">
        <v>0.02</v>
      </c>
      <c r="T311" s="365">
        <v>13</v>
      </c>
      <c r="U311" s="378"/>
      <c r="V311" s="381"/>
      <c r="W311" s="565">
        <f t="shared" si="10"/>
        <v>0</v>
      </c>
    </row>
    <row r="312" spans="2:23">
      <c r="B312" s="616" t="s">
        <v>287</v>
      </c>
      <c r="C312" s="640">
        <v>3</v>
      </c>
      <c r="D312" s="640">
        <v>20</v>
      </c>
      <c r="E312" s="617" t="s">
        <v>11373</v>
      </c>
      <c r="F312" s="621">
        <v>3745</v>
      </c>
      <c r="G312" s="622">
        <v>310400000</v>
      </c>
      <c r="H312" s="606">
        <f>+VLOOKUP(B312,잔가등급!$D$35:$I$62,3,0)</f>
        <v>4.7E-2</v>
      </c>
      <c r="I312" s="606">
        <f>+VLOOKUP(B312,잔가등급!$D$35:$I$62,4,0)</f>
        <v>0.05</v>
      </c>
      <c r="J312" s="606">
        <f>+VLOOKUP(B312,잔가등급!$D$35:$I$62,5,0)</f>
        <v>5.8000000000000003E-2</v>
      </c>
      <c r="K312" s="607">
        <f>+VLOOKUP(B312,잔가등급!$D$35:$I$62,6,0)</f>
        <v>5.8000000000000003E-2</v>
      </c>
      <c r="L312" s="358"/>
      <c r="N312" s="530">
        <v>7</v>
      </c>
      <c r="O312" s="359"/>
      <c r="P312" s="343"/>
      <c r="Q312" s="343"/>
      <c r="R312" s="646">
        <v>0.02</v>
      </c>
      <c r="T312" s="365">
        <v>16</v>
      </c>
      <c r="U312" s="378"/>
      <c r="V312" s="381"/>
      <c r="W312" s="565">
        <f t="shared" si="10"/>
        <v>0</v>
      </c>
    </row>
    <row r="313" spans="2:23">
      <c r="B313" s="616" t="s">
        <v>287</v>
      </c>
      <c r="C313" s="640">
        <v>3</v>
      </c>
      <c r="D313" s="640">
        <v>21</v>
      </c>
      <c r="E313" s="617" t="s">
        <v>11374</v>
      </c>
      <c r="F313" s="621">
        <v>3745</v>
      </c>
      <c r="G313" s="622">
        <v>326000000</v>
      </c>
      <c r="H313" s="606">
        <f>+VLOOKUP(B313,잔가등급!$D$35:$I$62,3,0)</f>
        <v>4.7E-2</v>
      </c>
      <c r="I313" s="606">
        <f>+VLOOKUP(B313,잔가등급!$D$35:$I$62,4,0)</f>
        <v>0.05</v>
      </c>
      <c r="J313" s="606">
        <f>+VLOOKUP(B313,잔가등급!$D$35:$I$62,5,0)</f>
        <v>5.8000000000000003E-2</v>
      </c>
      <c r="K313" s="607">
        <f>+VLOOKUP(B313,잔가등급!$D$35:$I$62,6,0)</f>
        <v>5.8000000000000003E-2</v>
      </c>
      <c r="L313" s="358"/>
      <c r="N313" s="530">
        <v>7</v>
      </c>
      <c r="O313" s="359"/>
      <c r="P313" s="343"/>
      <c r="Q313" s="343"/>
      <c r="R313" s="646">
        <v>0.02</v>
      </c>
      <c r="T313" s="365">
        <v>16</v>
      </c>
      <c r="U313" s="378"/>
      <c r="V313" s="381"/>
      <c r="W313" s="565">
        <f t="shared" si="10"/>
        <v>0</v>
      </c>
    </row>
    <row r="314" spans="2:23">
      <c r="B314" s="616" t="s">
        <v>287</v>
      </c>
      <c r="C314" s="640">
        <v>3</v>
      </c>
      <c r="D314" s="640">
        <v>22</v>
      </c>
      <c r="E314" s="617" t="s">
        <v>11375</v>
      </c>
      <c r="F314" s="621">
        <v>2894</v>
      </c>
      <c r="G314" s="622">
        <v>127000000</v>
      </c>
      <c r="H314" s="606">
        <f>+VLOOKUP(B314,잔가등급!$D$35:$I$62,3,0)</f>
        <v>4.7E-2</v>
      </c>
      <c r="I314" s="606">
        <f>+VLOOKUP(B314,잔가등급!$D$35:$I$62,4,0)</f>
        <v>0.05</v>
      </c>
      <c r="J314" s="606">
        <f>+VLOOKUP(B314,잔가등급!$D$35:$I$62,5,0)</f>
        <v>5.8000000000000003E-2</v>
      </c>
      <c r="K314" s="607">
        <f>+VLOOKUP(B314,잔가등급!$D$35:$I$62,6,0)</f>
        <v>5.8000000000000003E-2</v>
      </c>
      <c r="L314" s="358"/>
      <c r="N314" s="530">
        <v>4</v>
      </c>
      <c r="O314" s="359"/>
      <c r="P314" s="343"/>
      <c r="Q314" s="343"/>
      <c r="R314" s="646">
        <v>0.02</v>
      </c>
      <c r="T314" s="365">
        <v>16</v>
      </c>
      <c r="U314" s="378"/>
      <c r="V314" s="381"/>
      <c r="W314" s="565">
        <f t="shared" si="10"/>
        <v>0</v>
      </c>
    </row>
    <row r="315" spans="2:23">
      <c r="B315" s="616" t="s">
        <v>287</v>
      </c>
      <c r="C315" s="640">
        <v>3</v>
      </c>
      <c r="D315" s="640">
        <v>23</v>
      </c>
      <c r="E315" s="617" t="s">
        <v>11376</v>
      </c>
      <c r="F315" s="621">
        <v>2894</v>
      </c>
      <c r="G315" s="622">
        <v>107800000</v>
      </c>
      <c r="H315" s="606">
        <f>+VLOOKUP(B315,잔가등급!$D$35:$I$62,3,0)</f>
        <v>4.7E-2</v>
      </c>
      <c r="I315" s="606">
        <f>+VLOOKUP(B315,잔가등급!$D$35:$I$62,4,0)</f>
        <v>0.05</v>
      </c>
      <c r="J315" s="606">
        <f>+VLOOKUP(B315,잔가등급!$D$35:$I$62,5,0)</f>
        <v>5.8000000000000003E-2</v>
      </c>
      <c r="K315" s="607">
        <f>+VLOOKUP(B315,잔가등급!$D$35:$I$62,6,0)</f>
        <v>5.8000000000000003E-2</v>
      </c>
      <c r="L315" s="358"/>
      <c r="N315" s="530">
        <v>3</v>
      </c>
      <c r="O315" s="359"/>
      <c r="P315" s="343"/>
      <c r="Q315" s="343"/>
      <c r="R315" s="646">
        <v>0.02</v>
      </c>
      <c r="T315" s="365">
        <v>16</v>
      </c>
      <c r="U315" s="378"/>
      <c r="V315" s="381"/>
      <c r="W315" s="565">
        <f t="shared" si="10"/>
        <v>0</v>
      </c>
    </row>
    <row r="316" spans="2:23">
      <c r="B316" s="616" t="s">
        <v>287</v>
      </c>
      <c r="C316" s="640">
        <v>3</v>
      </c>
      <c r="D316" s="640">
        <v>24</v>
      </c>
      <c r="E316" s="617" t="s">
        <v>11377</v>
      </c>
      <c r="F316" s="621">
        <v>2995</v>
      </c>
      <c r="G316" s="622">
        <v>133100000</v>
      </c>
      <c r="H316" s="606">
        <f>+VLOOKUP(B316,잔가등급!$D$35:$I$62,3,0)</f>
        <v>4.7E-2</v>
      </c>
      <c r="I316" s="606">
        <f>+VLOOKUP(B316,잔가등급!$D$35:$I$62,4,0)</f>
        <v>0.05</v>
      </c>
      <c r="J316" s="606">
        <f>+VLOOKUP(B316,잔가등급!$D$35:$I$62,5,0)</f>
        <v>5.8000000000000003E-2</v>
      </c>
      <c r="K316" s="607">
        <f>+VLOOKUP(B316,잔가등급!$D$35:$I$62,6,0)</f>
        <v>5.8000000000000003E-2</v>
      </c>
      <c r="L316" s="358"/>
      <c r="N316" s="530">
        <v>1</v>
      </c>
      <c r="O316" s="359"/>
      <c r="P316" s="343"/>
      <c r="Q316" s="343"/>
      <c r="R316" s="646">
        <v>0.02</v>
      </c>
      <c r="T316" s="365">
        <v>9</v>
      </c>
      <c r="U316" s="378"/>
      <c r="V316" s="381"/>
      <c r="W316" s="565">
        <f t="shared" si="10"/>
        <v>0</v>
      </c>
    </row>
    <row r="317" spans="2:23">
      <c r="B317" s="616" t="s">
        <v>287</v>
      </c>
      <c r="C317" s="640">
        <v>3</v>
      </c>
      <c r="D317" s="640">
        <v>25</v>
      </c>
      <c r="E317" s="617" t="s">
        <v>11378</v>
      </c>
      <c r="F317" s="621">
        <v>2995</v>
      </c>
      <c r="G317" s="622">
        <v>137800000</v>
      </c>
      <c r="H317" s="606">
        <f>+VLOOKUP(B317,잔가등급!$D$35:$I$62,3,0)</f>
        <v>4.7E-2</v>
      </c>
      <c r="I317" s="606">
        <f>+VLOOKUP(B317,잔가등급!$D$35:$I$62,4,0)</f>
        <v>0.05</v>
      </c>
      <c r="J317" s="606">
        <f>+VLOOKUP(B317,잔가등급!$D$35:$I$62,5,0)</f>
        <v>5.8000000000000003E-2</v>
      </c>
      <c r="K317" s="607">
        <f>+VLOOKUP(B317,잔가등급!$D$35:$I$62,6,0)</f>
        <v>5.8000000000000003E-2</v>
      </c>
      <c r="L317" s="358"/>
      <c r="N317" s="530">
        <v>1</v>
      </c>
      <c r="O317" s="359"/>
      <c r="P317" s="343"/>
      <c r="Q317" s="343"/>
      <c r="R317" s="646">
        <v>0.02</v>
      </c>
      <c r="T317" s="365">
        <v>9</v>
      </c>
      <c r="U317" s="378"/>
      <c r="V317" s="381"/>
      <c r="W317" s="565">
        <f t="shared" si="10"/>
        <v>0</v>
      </c>
    </row>
    <row r="318" spans="2:23">
      <c r="B318" s="616" t="s">
        <v>287</v>
      </c>
      <c r="C318" s="640">
        <v>3</v>
      </c>
      <c r="D318" s="640">
        <v>26</v>
      </c>
      <c r="E318" s="617" t="s">
        <v>11379</v>
      </c>
      <c r="F318" s="621">
        <v>3996</v>
      </c>
      <c r="G318" s="622">
        <v>261900000</v>
      </c>
      <c r="H318" s="606">
        <f>+VLOOKUP(B318,잔가등급!$D$35:$I$62,3,0)</f>
        <v>4.7E-2</v>
      </c>
      <c r="I318" s="606">
        <f>+VLOOKUP(B318,잔가등급!$D$35:$I$62,4,0)</f>
        <v>0.05</v>
      </c>
      <c r="J318" s="606">
        <f>+VLOOKUP(B318,잔가등급!$D$35:$I$62,5,0)</f>
        <v>5.8000000000000003E-2</v>
      </c>
      <c r="K318" s="607">
        <f>+VLOOKUP(B318,잔가등급!$D$35:$I$62,6,0)</f>
        <v>5.8000000000000003E-2</v>
      </c>
      <c r="L318" s="358"/>
      <c r="N318" s="530">
        <v>6</v>
      </c>
      <c r="O318" s="359"/>
      <c r="P318" s="343"/>
      <c r="Q318" s="343"/>
      <c r="R318" s="646">
        <v>0.02</v>
      </c>
      <c r="T318" s="365">
        <v>16</v>
      </c>
      <c r="U318" s="378"/>
      <c r="V318" s="381"/>
      <c r="W318" s="565">
        <f t="shared" si="10"/>
        <v>0</v>
      </c>
    </row>
    <row r="319" spans="2:23">
      <c r="B319" s="616" t="s">
        <v>287</v>
      </c>
      <c r="C319" s="640">
        <v>3</v>
      </c>
      <c r="D319" s="640">
        <v>27</v>
      </c>
      <c r="E319" s="617" t="s">
        <v>11852</v>
      </c>
      <c r="F319" s="621">
        <v>2995</v>
      </c>
      <c r="G319" s="622">
        <v>145400000</v>
      </c>
      <c r="H319" s="606">
        <f>+VLOOKUP(B319,잔가등급!$D$35:$I$62,3,0)</f>
        <v>4.7E-2</v>
      </c>
      <c r="I319" s="606">
        <f>+VLOOKUP(B319,잔가등급!$D$35:$I$62,4,0)</f>
        <v>0.05</v>
      </c>
      <c r="J319" s="606">
        <f>+VLOOKUP(B319,잔가등급!$D$35:$I$62,5,0)</f>
        <v>5.8000000000000003E-2</v>
      </c>
      <c r="K319" s="607">
        <f>+VLOOKUP(B319,잔가등급!$D$35:$I$62,6,0)</f>
        <v>5.8000000000000003E-2</v>
      </c>
      <c r="L319" s="358"/>
      <c r="N319" s="530">
        <v>1</v>
      </c>
      <c r="O319" s="359"/>
      <c r="P319" s="343"/>
      <c r="Q319" s="343"/>
      <c r="R319" s="646">
        <v>0.02</v>
      </c>
      <c r="T319" s="365">
        <v>12</v>
      </c>
      <c r="U319" s="378"/>
      <c r="V319" s="381"/>
      <c r="W319" s="565">
        <f t="shared" si="10"/>
        <v>0</v>
      </c>
    </row>
    <row r="320" spans="2:23">
      <c r="B320" s="616" t="s">
        <v>287</v>
      </c>
      <c r="C320" s="640">
        <v>3</v>
      </c>
      <c r="D320" s="640">
        <v>28</v>
      </c>
      <c r="E320" s="617" t="s">
        <v>11851</v>
      </c>
      <c r="F320" s="621">
        <v>2995</v>
      </c>
      <c r="G320" s="622">
        <v>148500000</v>
      </c>
      <c r="H320" s="606">
        <f>+VLOOKUP(B320,잔가등급!$D$35:$I$62,3,0)</f>
        <v>4.7E-2</v>
      </c>
      <c r="I320" s="606">
        <f>+VLOOKUP(B320,잔가등급!$D$35:$I$62,4,0)</f>
        <v>0.05</v>
      </c>
      <c r="J320" s="606">
        <f>+VLOOKUP(B320,잔가등급!$D$35:$I$62,5,0)</f>
        <v>5.8000000000000003E-2</v>
      </c>
      <c r="K320" s="607">
        <f>+VLOOKUP(B320,잔가등급!$D$35:$I$62,6,0)</f>
        <v>5.8000000000000003E-2</v>
      </c>
      <c r="L320" s="358"/>
      <c r="N320" s="530">
        <v>1</v>
      </c>
      <c r="O320" s="359"/>
      <c r="P320" s="343"/>
      <c r="Q320" s="343"/>
      <c r="R320" s="646">
        <v>0.02</v>
      </c>
      <c r="T320" s="365">
        <v>12</v>
      </c>
      <c r="U320" s="378"/>
      <c r="V320" s="381"/>
      <c r="W320" s="565">
        <f t="shared" si="10"/>
        <v>0</v>
      </c>
    </row>
    <row r="321" spans="2:23">
      <c r="B321" s="616" t="s">
        <v>287</v>
      </c>
      <c r="C321" s="640">
        <v>3</v>
      </c>
      <c r="D321" s="640">
        <v>29</v>
      </c>
      <c r="E321" s="617" t="s">
        <v>11380</v>
      </c>
      <c r="F321" s="621">
        <v>0</v>
      </c>
      <c r="G321" s="622">
        <v>163800000</v>
      </c>
      <c r="H321" s="606">
        <f>+VLOOKUP(B321,잔가등급!$D$35:$I$62,3,0)</f>
        <v>4.7E-2</v>
      </c>
      <c r="I321" s="606">
        <f>+VLOOKUP(B321,잔가등급!$D$35:$I$62,4,0)</f>
        <v>0.05</v>
      </c>
      <c r="J321" s="606">
        <f>+VLOOKUP(B321,잔가등급!$D$35:$I$62,5,0)</f>
        <v>5.8000000000000003E-2</v>
      </c>
      <c r="K321" s="607">
        <f>+VLOOKUP(B321,잔가등급!$D$35:$I$62,6,0)</f>
        <v>5.8000000000000003E-2</v>
      </c>
      <c r="L321" s="358"/>
      <c r="M321" s="157"/>
      <c r="N321" s="530">
        <v>1</v>
      </c>
      <c r="O321" s="359"/>
      <c r="P321" s="343"/>
      <c r="Q321" s="343"/>
      <c r="R321" s="646">
        <v>0.02</v>
      </c>
      <c r="S321" s="157"/>
      <c r="T321" s="365">
        <v>19</v>
      </c>
      <c r="U321" s="378"/>
      <c r="V321" s="381"/>
      <c r="W321" s="565">
        <f t="shared" si="10"/>
        <v>0</v>
      </c>
    </row>
    <row r="322" spans="2:23">
      <c r="B322" s="616" t="s">
        <v>287</v>
      </c>
      <c r="C322" s="640">
        <v>3</v>
      </c>
      <c r="D322" s="640">
        <v>30</v>
      </c>
      <c r="E322" s="617" t="s">
        <v>11381</v>
      </c>
      <c r="F322" s="621">
        <v>0</v>
      </c>
      <c r="G322" s="622">
        <v>155700000</v>
      </c>
      <c r="H322" s="606">
        <f>+VLOOKUP(B322,잔가등급!$D$35:$I$62,3,0)</f>
        <v>4.7E-2</v>
      </c>
      <c r="I322" s="606">
        <f>+VLOOKUP(B322,잔가등급!$D$35:$I$62,4,0)</f>
        <v>0.05</v>
      </c>
      <c r="J322" s="606">
        <f>+VLOOKUP(B322,잔가등급!$D$35:$I$62,5,0)</f>
        <v>5.8000000000000003E-2</v>
      </c>
      <c r="K322" s="607">
        <f>+VLOOKUP(B322,잔가등급!$D$35:$I$62,6,0)</f>
        <v>5.8000000000000003E-2</v>
      </c>
      <c r="L322" s="358"/>
      <c r="M322" s="157"/>
      <c r="N322" s="530">
        <v>1</v>
      </c>
      <c r="O322" s="359"/>
      <c r="P322" s="343"/>
      <c r="Q322" s="343"/>
      <c r="R322" s="646">
        <v>0.02</v>
      </c>
      <c r="S322" s="157"/>
      <c r="T322" s="365">
        <v>19</v>
      </c>
      <c r="U322" s="378"/>
      <c r="V322" s="381"/>
      <c r="W322" s="565">
        <f t="shared" si="10"/>
        <v>0</v>
      </c>
    </row>
    <row r="323" spans="2:23">
      <c r="B323" s="616" t="s">
        <v>287</v>
      </c>
      <c r="C323" s="640">
        <v>3</v>
      </c>
      <c r="D323" s="640">
        <v>31</v>
      </c>
      <c r="E323" s="617" t="s">
        <v>11382</v>
      </c>
      <c r="F323" s="621">
        <v>0</v>
      </c>
      <c r="G323" s="622">
        <v>187500000</v>
      </c>
      <c r="H323" s="606">
        <f>+VLOOKUP(B323,잔가등급!$D$35:$I$62,3,0)</f>
        <v>4.7E-2</v>
      </c>
      <c r="I323" s="606">
        <f>+VLOOKUP(B323,잔가등급!$D$35:$I$62,4,0)</f>
        <v>0.05</v>
      </c>
      <c r="J323" s="606">
        <f>+VLOOKUP(B323,잔가등급!$D$35:$I$62,5,0)</f>
        <v>5.8000000000000003E-2</v>
      </c>
      <c r="K323" s="607">
        <f>+VLOOKUP(B323,잔가등급!$D$35:$I$62,6,0)</f>
        <v>5.8000000000000003E-2</v>
      </c>
      <c r="L323" s="358"/>
      <c r="M323" s="157"/>
      <c r="N323" s="530">
        <v>4</v>
      </c>
      <c r="O323" s="359"/>
      <c r="P323" s="343"/>
      <c r="Q323" s="343"/>
      <c r="R323" s="646">
        <v>0.02</v>
      </c>
      <c r="S323" s="157"/>
      <c r="T323" s="365">
        <v>19</v>
      </c>
      <c r="U323" s="378"/>
      <c r="V323" s="381"/>
      <c r="W323" s="565">
        <f t="shared" si="10"/>
        <v>0</v>
      </c>
    </row>
    <row r="324" spans="2:23">
      <c r="B324" s="616" t="s">
        <v>287</v>
      </c>
      <c r="C324" s="640">
        <v>3</v>
      </c>
      <c r="D324" s="640">
        <v>32</v>
      </c>
      <c r="E324" s="617" t="s">
        <v>11383</v>
      </c>
      <c r="F324" s="621">
        <v>0</v>
      </c>
      <c r="G324" s="622">
        <v>138300000</v>
      </c>
      <c r="H324" s="606">
        <f>+VLOOKUP(B324,잔가등급!$D$35:$I$62,3,0)</f>
        <v>4.7E-2</v>
      </c>
      <c r="I324" s="606">
        <f>+VLOOKUP(B324,잔가등급!$D$35:$I$62,4,0)</f>
        <v>0.05</v>
      </c>
      <c r="J324" s="606">
        <f>+VLOOKUP(B324,잔가등급!$D$35:$I$62,5,0)</f>
        <v>5.8000000000000003E-2</v>
      </c>
      <c r="K324" s="607">
        <f>+VLOOKUP(B324,잔가등급!$D$35:$I$62,6,0)</f>
        <v>5.8000000000000003E-2</v>
      </c>
      <c r="L324" s="358"/>
      <c r="M324" s="157"/>
      <c r="N324" s="530">
        <v>1</v>
      </c>
      <c r="O324" s="359"/>
      <c r="P324" s="343"/>
      <c r="Q324" s="343"/>
      <c r="R324" s="646">
        <v>0.02</v>
      </c>
      <c r="S324" s="157"/>
      <c r="T324" s="365">
        <v>19</v>
      </c>
      <c r="U324" s="378"/>
      <c r="V324" s="381"/>
      <c r="W324" s="565">
        <f t="shared" si="10"/>
        <v>0</v>
      </c>
    </row>
    <row r="325" spans="2:23">
      <c r="B325" s="616" t="s">
        <v>287</v>
      </c>
      <c r="C325" s="640">
        <v>3</v>
      </c>
      <c r="D325" s="640">
        <v>33</v>
      </c>
      <c r="E325" s="617" t="s">
        <v>11384</v>
      </c>
      <c r="F325" s="621">
        <v>0</v>
      </c>
      <c r="G325" s="622">
        <v>129900000</v>
      </c>
      <c r="H325" s="606">
        <f>+VLOOKUP(B325,잔가등급!$D$35:$I$62,3,0)</f>
        <v>4.7E-2</v>
      </c>
      <c r="I325" s="606">
        <f>+VLOOKUP(B325,잔가등급!$D$35:$I$62,4,0)</f>
        <v>0.05</v>
      </c>
      <c r="J325" s="606">
        <f>+VLOOKUP(B325,잔가등급!$D$35:$I$62,5,0)</f>
        <v>5.8000000000000003E-2</v>
      </c>
      <c r="K325" s="607">
        <f>+VLOOKUP(B325,잔가등급!$D$35:$I$62,6,0)</f>
        <v>5.8000000000000003E-2</v>
      </c>
      <c r="L325" s="358"/>
      <c r="M325" s="157"/>
      <c r="N325" s="530">
        <v>1</v>
      </c>
      <c r="O325" s="359"/>
      <c r="P325" s="343"/>
      <c r="Q325" s="343"/>
      <c r="R325" s="646">
        <v>0.02</v>
      </c>
      <c r="S325" s="157"/>
      <c r="T325" s="365">
        <v>19</v>
      </c>
      <c r="U325" s="378"/>
      <c r="V325" s="381"/>
      <c r="W325" s="565">
        <f t="shared" si="10"/>
        <v>0</v>
      </c>
    </row>
    <row r="326" spans="2:23">
      <c r="B326" s="616" t="s">
        <v>287</v>
      </c>
      <c r="C326" s="640">
        <v>3</v>
      </c>
      <c r="D326" s="640">
        <v>34</v>
      </c>
      <c r="E326" s="617" t="s">
        <v>11385</v>
      </c>
      <c r="F326" s="621">
        <v>0</v>
      </c>
      <c r="G326" s="622">
        <v>144100000</v>
      </c>
      <c r="H326" s="606">
        <f>+VLOOKUP(B326,잔가등급!$D$35:$I$62,3,0)</f>
        <v>4.7E-2</v>
      </c>
      <c r="I326" s="606">
        <f>+VLOOKUP(B326,잔가등급!$D$35:$I$62,4,0)</f>
        <v>0.05</v>
      </c>
      <c r="J326" s="606">
        <f>+VLOOKUP(B326,잔가등급!$D$35:$I$62,5,0)</f>
        <v>5.8000000000000003E-2</v>
      </c>
      <c r="K326" s="607">
        <f>+VLOOKUP(B326,잔가등급!$D$35:$I$62,6,0)</f>
        <v>5.8000000000000003E-2</v>
      </c>
      <c r="L326" s="358"/>
      <c r="M326" s="157"/>
      <c r="N326" s="530">
        <v>6</v>
      </c>
      <c r="O326" s="359"/>
      <c r="P326" s="343"/>
      <c r="Q326" s="343"/>
      <c r="R326" s="646">
        <v>0.02</v>
      </c>
      <c r="S326" s="157"/>
      <c r="T326" s="365">
        <v>19</v>
      </c>
      <c r="U326" s="378"/>
      <c r="V326" s="381"/>
      <c r="W326" s="565">
        <f t="shared" si="10"/>
        <v>0</v>
      </c>
    </row>
    <row r="327" spans="2:23">
      <c r="B327" s="616" t="s">
        <v>287</v>
      </c>
      <c r="C327" s="640">
        <v>3</v>
      </c>
      <c r="D327" s="640">
        <v>35</v>
      </c>
      <c r="E327" s="617" t="s">
        <v>11386</v>
      </c>
      <c r="F327" s="621">
        <v>0</v>
      </c>
      <c r="G327" s="622">
        <v>161700000</v>
      </c>
      <c r="H327" s="606">
        <f>+VLOOKUP(B327,잔가등급!$D$35:$I$62,3,0)</f>
        <v>4.7E-2</v>
      </c>
      <c r="I327" s="606">
        <f>+VLOOKUP(B327,잔가등급!$D$35:$I$62,4,0)</f>
        <v>0.05</v>
      </c>
      <c r="J327" s="606">
        <f>+VLOOKUP(B327,잔가등급!$D$35:$I$62,5,0)</f>
        <v>5.8000000000000003E-2</v>
      </c>
      <c r="K327" s="607">
        <f>+VLOOKUP(B327,잔가등급!$D$35:$I$62,6,0)</f>
        <v>5.8000000000000003E-2</v>
      </c>
      <c r="L327" s="358"/>
      <c r="M327" s="157"/>
      <c r="N327" s="530">
        <v>6</v>
      </c>
      <c r="O327" s="359"/>
      <c r="P327" s="343"/>
      <c r="Q327" s="343"/>
      <c r="R327" s="646">
        <v>0.02</v>
      </c>
      <c r="S327" s="157"/>
      <c r="T327" s="365">
        <v>19</v>
      </c>
      <c r="U327" s="378"/>
      <c r="V327" s="381"/>
      <c r="W327" s="565">
        <f t="shared" si="10"/>
        <v>0</v>
      </c>
    </row>
    <row r="328" spans="2:23">
      <c r="B328" s="616" t="s">
        <v>287</v>
      </c>
      <c r="C328" s="640">
        <v>3</v>
      </c>
      <c r="D328" s="640">
        <v>36</v>
      </c>
      <c r="E328" s="617" t="s">
        <v>11387</v>
      </c>
      <c r="F328" s="621">
        <v>0</v>
      </c>
      <c r="G328" s="622">
        <v>212200000</v>
      </c>
      <c r="H328" s="606">
        <f>+VLOOKUP(B328,잔가등급!$D$35:$I$62,3,0)</f>
        <v>4.7E-2</v>
      </c>
      <c r="I328" s="606">
        <f>+VLOOKUP(B328,잔가등급!$D$35:$I$62,4,0)</f>
        <v>0.05</v>
      </c>
      <c r="J328" s="606">
        <f>+VLOOKUP(B328,잔가등급!$D$35:$I$62,5,0)</f>
        <v>5.8000000000000003E-2</v>
      </c>
      <c r="K328" s="607">
        <f>+VLOOKUP(B328,잔가등급!$D$35:$I$62,6,0)</f>
        <v>5.8000000000000003E-2</v>
      </c>
      <c r="L328" s="358"/>
      <c r="M328" s="157"/>
      <c r="N328" s="530">
        <v>7</v>
      </c>
      <c r="O328" s="359"/>
      <c r="P328" s="343"/>
      <c r="Q328" s="343"/>
      <c r="R328" s="646">
        <v>0.02</v>
      </c>
      <c r="S328" s="157"/>
      <c r="T328" s="365">
        <v>19</v>
      </c>
      <c r="U328" s="378"/>
      <c r="V328" s="381"/>
      <c r="W328" s="565">
        <f t="shared" si="10"/>
        <v>0</v>
      </c>
    </row>
    <row r="329" spans="2:23">
      <c r="B329" s="616" t="s">
        <v>287</v>
      </c>
      <c r="C329" s="640">
        <v>3</v>
      </c>
      <c r="D329" s="640">
        <v>37</v>
      </c>
      <c r="E329" s="617" t="s">
        <v>11388</v>
      </c>
      <c r="F329" s="621">
        <v>0</v>
      </c>
      <c r="G329" s="622">
        <v>209800000</v>
      </c>
      <c r="H329" s="606">
        <f>+VLOOKUP(B329,잔가등급!$D$35:$I$62,3,0)</f>
        <v>4.7E-2</v>
      </c>
      <c r="I329" s="606">
        <f>+VLOOKUP(B329,잔가등급!$D$35:$I$62,4,0)</f>
        <v>0.05</v>
      </c>
      <c r="J329" s="606">
        <f>+VLOOKUP(B329,잔가등급!$D$35:$I$62,5,0)</f>
        <v>5.8000000000000003E-2</v>
      </c>
      <c r="K329" s="607">
        <f>+VLOOKUP(B329,잔가등급!$D$35:$I$62,6,0)</f>
        <v>5.8000000000000003E-2</v>
      </c>
      <c r="L329" s="358"/>
      <c r="M329" s="157"/>
      <c r="N329" s="530">
        <v>6</v>
      </c>
      <c r="O329" s="359"/>
      <c r="P329" s="343"/>
      <c r="Q329" s="343"/>
      <c r="R329" s="646">
        <v>0.02</v>
      </c>
      <c r="S329" s="157"/>
      <c r="T329" s="365">
        <v>19</v>
      </c>
      <c r="U329" s="378"/>
      <c r="V329" s="381"/>
      <c r="W329" s="565">
        <f t="shared" si="10"/>
        <v>0</v>
      </c>
    </row>
    <row r="330" spans="2:23">
      <c r="B330" s="616" t="s">
        <v>287</v>
      </c>
      <c r="C330" s="640">
        <v>3</v>
      </c>
      <c r="D330" s="640">
        <v>38</v>
      </c>
      <c r="E330" s="617" t="s">
        <v>11389</v>
      </c>
      <c r="F330" s="621">
        <v>0</v>
      </c>
      <c r="G330" s="622">
        <v>247400000</v>
      </c>
      <c r="H330" s="606">
        <f>+VLOOKUP(B330,잔가등급!$D$35:$I$62,3,0)</f>
        <v>4.7E-2</v>
      </c>
      <c r="I330" s="606">
        <f>+VLOOKUP(B330,잔가등급!$D$35:$I$62,4,0)</f>
        <v>0.05</v>
      </c>
      <c r="J330" s="606">
        <f>+VLOOKUP(B330,잔가등급!$D$35:$I$62,5,0)</f>
        <v>5.8000000000000003E-2</v>
      </c>
      <c r="K330" s="607">
        <f>+VLOOKUP(B330,잔가등급!$D$35:$I$62,6,0)</f>
        <v>5.8000000000000003E-2</v>
      </c>
      <c r="L330" s="358"/>
      <c r="N330" s="530">
        <v>6</v>
      </c>
      <c r="O330" s="359"/>
      <c r="P330" s="343"/>
      <c r="Q330" s="343"/>
      <c r="R330" s="646">
        <v>0.02</v>
      </c>
      <c r="T330" s="365">
        <v>19</v>
      </c>
      <c r="U330" s="378"/>
      <c r="V330" s="381"/>
      <c r="W330" s="565">
        <f t="shared" si="10"/>
        <v>0</v>
      </c>
    </row>
    <row r="331" spans="2:23">
      <c r="B331" s="616" t="s">
        <v>287</v>
      </c>
      <c r="C331" s="640">
        <v>3</v>
      </c>
      <c r="D331" s="640">
        <v>39</v>
      </c>
      <c r="E331" s="617" t="s">
        <v>11390</v>
      </c>
      <c r="F331" s="621">
        <v>2894</v>
      </c>
      <c r="G331" s="622">
        <v>150300000</v>
      </c>
      <c r="H331" s="606">
        <f>+VLOOKUP(B331,잔가등급!$D$35:$I$62,3,0)</f>
        <v>4.7E-2</v>
      </c>
      <c r="I331" s="606">
        <f>+VLOOKUP(B331,잔가등급!$D$35:$I$62,4,0)</f>
        <v>0.05</v>
      </c>
      <c r="J331" s="606">
        <f>+VLOOKUP(B331,잔가등급!$D$35:$I$62,5,0)</f>
        <v>5.8000000000000003E-2</v>
      </c>
      <c r="K331" s="607">
        <f>+VLOOKUP(B331,잔가등급!$D$35:$I$62,6,0)</f>
        <v>5.8000000000000003E-2</v>
      </c>
      <c r="L331" s="358"/>
      <c r="N331" s="530">
        <v>1</v>
      </c>
      <c r="O331" s="359"/>
      <c r="P331" s="343"/>
      <c r="Q331" s="343"/>
      <c r="R331" s="646">
        <v>0.02</v>
      </c>
      <c r="T331" s="365">
        <v>9</v>
      </c>
      <c r="U331" s="378"/>
      <c r="V331" s="381"/>
      <c r="W331" s="565">
        <f t="shared" si="10"/>
        <v>0</v>
      </c>
    </row>
    <row r="332" spans="2:23">
      <c r="B332" s="616" t="s">
        <v>287</v>
      </c>
      <c r="C332" s="640">
        <v>3</v>
      </c>
      <c r="D332" s="640">
        <v>40</v>
      </c>
      <c r="E332" s="617" t="s">
        <v>11391</v>
      </c>
      <c r="F332" s="621">
        <v>2894</v>
      </c>
      <c r="G332" s="622">
        <v>173600000</v>
      </c>
      <c r="H332" s="606">
        <f>+VLOOKUP(B332,잔가등급!$D$35:$I$62,3,0)</f>
        <v>4.7E-2</v>
      </c>
      <c r="I332" s="606">
        <f>+VLOOKUP(B332,잔가등급!$D$35:$I$62,4,0)</f>
        <v>0.05</v>
      </c>
      <c r="J332" s="606">
        <f>+VLOOKUP(B332,잔가등급!$D$35:$I$62,5,0)</f>
        <v>5.8000000000000003E-2</v>
      </c>
      <c r="K332" s="607">
        <f>+VLOOKUP(B332,잔가등급!$D$35:$I$62,6,0)</f>
        <v>5.8000000000000003E-2</v>
      </c>
      <c r="L332" s="358"/>
      <c r="N332" s="530">
        <v>1</v>
      </c>
      <c r="O332" s="359"/>
      <c r="P332" s="343"/>
      <c r="Q332" s="343"/>
      <c r="R332" s="646">
        <v>0.02</v>
      </c>
      <c r="T332" s="365">
        <v>12</v>
      </c>
      <c r="U332" s="378"/>
      <c r="V332" s="381"/>
      <c r="W332" s="565">
        <f t="shared" ref="W332:W397" si="11">+U332</f>
        <v>0</v>
      </c>
    </row>
    <row r="333" spans="2:23">
      <c r="B333" s="616" t="s">
        <v>287</v>
      </c>
      <c r="C333" s="640">
        <v>3</v>
      </c>
      <c r="D333" s="640">
        <v>41</v>
      </c>
      <c r="E333" s="617" t="s">
        <v>11392</v>
      </c>
      <c r="F333" s="621">
        <v>2894</v>
      </c>
      <c r="G333" s="622">
        <v>186800000</v>
      </c>
      <c r="H333" s="606">
        <f>+VLOOKUP(B333,잔가등급!$D$35:$I$62,3,0)</f>
        <v>4.7E-2</v>
      </c>
      <c r="I333" s="606">
        <f>+VLOOKUP(B333,잔가등급!$D$35:$I$62,4,0)</f>
        <v>0.05</v>
      </c>
      <c r="J333" s="606">
        <f>+VLOOKUP(B333,잔가등급!$D$35:$I$62,5,0)</f>
        <v>5.8000000000000003E-2</v>
      </c>
      <c r="K333" s="607">
        <f>+VLOOKUP(B333,잔가등급!$D$35:$I$62,6,0)</f>
        <v>5.8000000000000003E-2</v>
      </c>
      <c r="L333" s="358"/>
      <c r="N333" s="530">
        <v>1</v>
      </c>
      <c r="O333" s="359"/>
      <c r="P333" s="343"/>
      <c r="Q333" s="343"/>
      <c r="R333" s="646">
        <v>0.02</v>
      </c>
      <c r="T333" s="365">
        <v>12</v>
      </c>
      <c r="U333" s="378"/>
      <c r="V333" s="381"/>
      <c r="W333" s="565">
        <f t="shared" si="11"/>
        <v>0</v>
      </c>
    </row>
    <row r="334" spans="2:23">
      <c r="B334" s="616" t="s">
        <v>287</v>
      </c>
      <c r="C334" s="640">
        <v>3</v>
      </c>
      <c r="D334" s="640">
        <v>42</v>
      </c>
      <c r="E334" s="617" t="s">
        <v>11393</v>
      </c>
      <c r="F334" s="621">
        <v>2895</v>
      </c>
      <c r="G334" s="622">
        <v>158800000</v>
      </c>
      <c r="H334" s="606">
        <f>+VLOOKUP(B334,잔가등급!$D$35:$I$62,3,0)</f>
        <v>4.7E-2</v>
      </c>
      <c r="I334" s="606">
        <f>+VLOOKUP(B334,잔가등급!$D$35:$I$62,4,0)</f>
        <v>0.05</v>
      </c>
      <c r="J334" s="606">
        <f>+VLOOKUP(B334,잔가등급!$D$35:$I$62,5,0)</f>
        <v>5.8000000000000003E-2</v>
      </c>
      <c r="K334" s="607">
        <f>+VLOOKUP(B334,잔가등급!$D$35:$I$62,6,0)</f>
        <v>5.8000000000000003E-2</v>
      </c>
      <c r="L334" s="397"/>
      <c r="M334" s="590"/>
      <c r="N334" s="530">
        <v>1</v>
      </c>
      <c r="O334" s="398"/>
      <c r="P334" s="399"/>
      <c r="Q334" s="399"/>
      <c r="R334" s="646">
        <v>0.02</v>
      </c>
      <c r="S334" s="590"/>
      <c r="T334" s="365">
        <v>9</v>
      </c>
      <c r="U334" s="400"/>
      <c r="V334" s="401"/>
      <c r="W334" s="565">
        <f t="shared" si="11"/>
        <v>0</v>
      </c>
    </row>
    <row r="335" spans="2:23">
      <c r="B335" s="616" t="s">
        <v>287</v>
      </c>
      <c r="C335" s="640">
        <v>3</v>
      </c>
      <c r="D335" s="640">
        <v>43</v>
      </c>
      <c r="E335" s="617" t="s">
        <v>11394</v>
      </c>
      <c r="F335" s="621">
        <v>2894</v>
      </c>
      <c r="G335" s="622">
        <v>166800000</v>
      </c>
      <c r="H335" s="606">
        <f>+VLOOKUP(B335,잔가등급!$D$35:$I$62,3,0)</f>
        <v>4.7E-2</v>
      </c>
      <c r="I335" s="606">
        <f>+VLOOKUP(B335,잔가등급!$D$35:$I$62,4,0)</f>
        <v>0.05</v>
      </c>
      <c r="J335" s="606">
        <f>+VLOOKUP(B335,잔가등급!$D$35:$I$62,5,0)</f>
        <v>5.8000000000000003E-2</v>
      </c>
      <c r="K335" s="607">
        <f>+VLOOKUP(B335,잔가등급!$D$35:$I$62,6,0)</f>
        <v>5.8000000000000003E-2</v>
      </c>
      <c r="L335" s="358"/>
      <c r="N335" s="530">
        <v>1</v>
      </c>
      <c r="O335" s="398"/>
      <c r="P335" s="399"/>
      <c r="Q335" s="399"/>
      <c r="R335" s="646">
        <v>0.02</v>
      </c>
      <c r="T335" s="365">
        <v>9</v>
      </c>
      <c r="U335" s="400"/>
      <c r="V335" s="401"/>
      <c r="W335" s="565">
        <f t="shared" si="11"/>
        <v>0</v>
      </c>
    </row>
    <row r="336" spans="2:23">
      <c r="B336" s="616" t="s">
        <v>287</v>
      </c>
      <c r="C336" s="640">
        <v>3</v>
      </c>
      <c r="D336" s="640">
        <v>44</v>
      </c>
      <c r="E336" s="617" t="s">
        <v>11395</v>
      </c>
      <c r="F336" s="621">
        <v>3996</v>
      </c>
      <c r="G336" s="622">
        <v>221200000</v>
      </c>
      <c r="H336" s="606">
        <f>+VLOOKUP(B336,잔가등급!$D$35:$I$62,3,0)</f>
        <v>4.7E-2</v>
      </c>
      <c r="I336" s="606">
        <f>+VLOOKUP(B336,잔가등급!$D$35:$I$62,4,0)</f>
        <v>0.05</v>
      </c>
      <c r="J336" s="606">
        <f>+VLOOKUP(B336,잔가등급!$D$35:$I$62,5,0)</f>
        <v>5.8000000000000003E-2</v>
      </c>
      <c r="K336" s="607">
        <f>+VLOOKUP(B336,잔가등급!$D$35:$I$62,6,0)</f>
        <v>5.8000000000000003E-2</v>
      </c>
      <c r="L336" s="358"/>
      <c r="N336" s="530">
        <v>4</v>
      </c>
      <c r="O336" s="398"/>
      <c r="P336" s="399"/>
      <c r="Q336" s="399"/>
      <c r="R336" s="646">
        <v>0.02</v>
      </c>
      <c r="T336" s="365">
        <v>16</v>
      </c>
      <c r="U336" s="400"/>
      <c r="V336" s="401"/>
      <c r="W336" s="565">
        <f t="shared" si="11"/>
        <v>0</v>
      </c>
    </row>
    <row r="337" spans="2:23">
      <c r="B337" s="616" t="s">
        <v>287</v>
      </c>
      <c r="C337" s="640">
        <v>3</v>
      </c>
      <c r="D337" s="640">
        <v>45</v>
      </c>
      <c r="E337" s="617" t="s">
        <v>11396</v>
      </c>
      <c r="F337" s="621">
        <v>3996</v>
      </c>
      <c r="G337" s="622">
        <v>308100000</v>
      </c>
      <c r="H337" s="606">
        <f>+VLOOKUP(B337,잔가등급!$D$35:$I$62,3,0)</f>
        <v>4.7E-2</v>
      </c>
      <c r="I337" s="606">
        <f>+VLOOKUP(B337,잔가등급!$D$35:$I$62,4,0)</f>
        <v>0.05</v>
      </c>
      <c r="J337" s="606">
        <f>+VLOOKUP(B337,잔가등급!$D$35:$I$62,5,0)</f>
        <v>5.8000000000000003E-2</v>
      </c>
      <c r="K337" s="607">
        <f>+VLOOKUP(B337,잔가등급!$D$35:$I$62,6,0)</f>
        <v>5.8000000000000003E-2</v>
      </c>
      <c r="L337" s="358"/>
      <c r="N337" s="530">
        <v>6</v>
      </c>
      <c r="O337" s="398"/>
      <c r="P337" s="399"/>
      <c r="Q337" s="399"/>
      <c r="R337" s="646">
        <v>0.02</v>
      </c>
      <c r="T337" s="365">
        <v>16</v>
      </c>
      <c r="U337" s="400"/>
      <c r="V337" s="401"/>
      <c r="W337" s="565">
        <f t="shared" si="11"/>
        <v>0</v>
      </c>
    </row>
    <row r="338" spans="2:23">
      <c r="B338" s="616" t="s">
        <v>287</v>
      </c>
      <c r="C338" s="640">
        <v>3</v>
      </c>
      <c r="D338" s="640">
        <v>46</v>
      </c>
      <c r="E338" s="617" t="s">
        <v>11397</v>
      </c>
      <c r="F338" s="621">
        <v>3996</v>
      </c>
      <c r="G338" s="622">
        <v>317800000</v>
      </c>
      <c r="H338" s="606">
        <f>+VLOOKUP(B338,잔가등급!$D$35:$I$62,3,0)</f>
        <v>4.7E-2</v>
      </c>
      <c r="I338" s="606">
        <f>+VLOOKUP(B338,잔가등급!$D$35:$I$62,4,0)</f>
        <v>0.05</v>
      </c>
      <c r="J338" s="606">
        <f>+VLOOKUP(B338,잔가등급!$D$35:$I$62,5,0)</f>
        <v>5.8000000000000003E-2</v>
      </c>
      <c r="K338" s="607">
        <f>+VLOOKUP(B338,잔가등급!$D$35:$I$62,6,0)</f>
        <v>5.8000000000000003E-2</v>
      </c>
      <c r="L338" s="358"/>
      <c r="N338" s="530">
        <v>4</v>
      </c>
      <c r="O338" s="398"/>
      <c r="P338" s="399"/>
      <c r="Q338" s="399"/>
      <c r="R338" s="646">
        <v>0.02</v>
      </c>
      <c r="T338" s="365">
        <v>16</v>
      </c>
      <c r="U338" s="400"/>
      <c r="V338" s="401"/>
      <c r="W338" s="565">
        <f t="shared" si="11"/>
        <v>0</v>
      </c>
    </row>
    <row r="339" spans="2:23">
      <c r="B339" s="616" t="s">
        <v>287</v>
      </c>
      <c r="C339" s="640">
        <v>3</v>
      </c>
      <c r="D339" s="640">
        <v>47</v>
      </c>
      <c r="E339" s="617" t="s">
        <v>11820</v>
      </c>
      <c r="F339" s="621">
        <v>2894</v>
      </c>
      <c r="G339" s="622">
        <v>176700000</v>
      </c>
      <c r="H339" s="606">
        <f>+VLOOKUP(B339,잔가등급!$D$35:$I$62,3,0)</f>
        <v>4.7E-2</v>
      </c>
      <c r="I339" s="606">
        <f>+VLOOKUP(B339,잔가등급!$D$35:$I$62,4,0)</f>
        <v>0.05</v>
      </c>
      <c r="J339" s="606">
        <f>+VLOOKUP(B339,잔가등급!$D$35:$I$62,5,0)</f>
        <v>5.8000000000000003E-2</v>
      </c>
      <c r="K339" s="607">
        <f>+VLOOKUP(B339,잔가등급!$D$35:$I$62,6,0)</f>
        <v>5.8000000000000003E-2</v>
      </c>
      <c r="L339" s="358"/>
      <c r="N339" s="530">
        <v>1</v>
      </c>
      <c r="O339" s="398"/>
      <c r="P339" s="399"/>
      <c r="Q339" s="399"/>
      <c r="R339" s="646">
        <v>0.02</v>
      </c>
      <c r="T339" s="365">
        <v>9</v>
      </c>
      <c r="U339" s="556"/>
      <c r="V339" s="557"/>
      <c r="W339" s="565">
        <f t="shared" si="11"/>
        <v>0</v>
      </c>
    </row>
    <row r="340" spans="2:23">
      <c r="B340" s="616" t="s">
        <v>287</v>
      </c>
      <c r="C340" s="640">
        <v>3</v>
      </c>
      <c r="D340" s="640">
        <v>48</v>
      </c>
      <c r="E340" s="617" t="s">
        <v>11821</v>
      </c>
      <c r="F340" s="621">
        <v>3996</v>
      </c>
      <c r="G340" s="622">
        <v>309100000</v>
      </c>
      <c r="H340" s="606">
        <f>+VLOOKUP(B340,잔가등급!$D$35:$I$62,3,0)</f>
        <v>4.7E-2</v>
      </c>
      <c r="I340" s="606">
        <f>+VLOOKUP(B340,잔가등급!$D$35:$I$62,4,0)</f>
        <v>0.05</v>
      </c>
      <c r="J340" s="606">
        <f>+VLOOKUP(B340,잔가등급!$D$35:$I$62,5,0)</f>
        <v>5.8000000000000003E-2</v>
      </c>
      <c r="K340" s="607">
        <f>+VLOOKUP(B340,잔가등급!$D$35:$I$62,6,0)</f>
        <v>5.8000000000000003E-2</v>
      </c>
      <c r="L340" s="358"/>
      <c r="N340" s="530">
        <v>4</v>
      </c>
      <c r="O340" s="398"/>
      <c r="P340" s="399"/>
      <c r="Q340" s="399"/>
      <c r="R340" s="646">
        <v>0.02</v>
      </c>
      <c r="T340" s="365">
        <v>16</v>
      </c>
      <c r="U340" s="556"/>
      <c r="V340" s="557"/>
      <c r="W340" s="565">
        <f t="shared" si="11"/>
        <v>0</v>
      </c>
    </row>
    <row r="341" spans="2:23">
      <c r="B341" s="616" t="s">
        <v>187</v>
      </c>
      <c r="C341" s="640">
        <v>4</v>
      </c>
      <c r="D341" s="640">
        <v>1</v>
      </c>
      <c r="E341" s="617" t="s">
        <v>11398</v>
      </c>
      <c r="F341" s="621">
        <v>1984</v>
      </c>
      <c r="G341" s="622">
        <v>42326000</v>
      </c>
      <c r="H341" s="606">
        <f>+VLOOKUP(B341,잔가등급!$D$35:$I$62,3,0)</f>
        <v>5.1999999999999998E-2</v>
      </c>
      <c r="I341" s="606">
        <f>+VLOOKUP(B341,잔가등급!$D$35:$I$62,4,0)</f>
        <v>5.3999999999999999E-2</v>
      </c>
      <c r="J341" s="606">
        <f>+VLOOKUP(B341,잔가등급!$D$35:$I$62,5,0)</f>
        <v>5.8000000000000003E-2</v>
      </c>
      <c r="K341" s="607">
        <f>+VLOOKUP(B341,잔가등급!$D$35:$I$62,6,0)</f>
        <v>5.8000000000000003E-2</v>
      </c>
      <c r="L341" s="402"/>
      <c r="M341" s="591"/>
      <c r="N341" s="530">
        <v>5</v>
      </c>
      <c r="O341" s="398"/>
      <c r="P341" s="399"/>
      <c r="Q341" s="399"/>
      <c r="R341" s="646">
        <v>0</v>
      </c>
      <c r="S341" s="591"/>
      <c r="T341" s="365">
        <v>18</v>
      </c>
      <c r="U341" s="405"/>
      <c r="V341" s="406"/>
      <c r="W341" s="565">
        <f t="shared" si="11"/>
        <v>0</v>
      </c>
    </row>
    <row r="342" spans="2:23">
      <c r="B342" s="616" t="s">
        <v>187</v>
      </c>
      <c r="C342" s="640">
        <v>4</v>
      </c>
      <c r="D342" s="640">
        <v>2</v>
      </c>
      <c r="E342" s="617" t="s">
        <v>11399</v>
      </c>
      <c r="F342" s="621">
        <v>1984</v>
      </c>
      <c r="G342" s="622">
        <v>46401000</v>
      </c>
      <c r="H342" s="606">
        <f>+VLOOKUP(B342,잔가등급!$D$35:$I$62,3,0)</f>
        <v>5.1999999999999998E-2</v>
      </c>
      <c r="I342" s="606">
        <f>+VLOOKUP(B342,잔가등급!$D$35:$I$62,4,0)</f>
        <v>5.3999999999999999E-2</v>
      </c>
      <c r="J342" s="606">
        <f>+VLOOKUP(B342,잔가등급!$D$35:$I$62,5,0)</f>
        <v>5.8000000000000003E-2</v>
      </c>
      <c r="K342" s="607">
        <f>+VLOOKUP(B342,잔가등급!$D$35:$I$62,6,0)</f>
        <v>5.8000000000000003E-2</v>
      </c>
      <c r="L342" s="358"/>
      <c r="N342" s="530">
        <v>5</v>
      </c>
      <c r="O342" s="359"/>
      <c r="P342" s="343"/>
      <c r="Q342" s="343"/>
      <c r="R342" s="646">
        <v>0</v>
      </c>
      <c r="T342" s="365">
        <v>18</v>
      </c>
      <c r="U342" s="378"/>
      <c r="V342" s="381"/>
      <c r="W342" s="565">
        <f t="shared" si="11"/>
        <v>0</v>
      </c>
    </row>
    <row r="343" spans="2:23">
      <c r="B343" s="616" t="s">
        <v>187</v>
      </c>
      <c r="C343" s="640">
        <v>4</v>
      </c>
      <c r="D343" s="640">
        <v>3</v>
      </c>
      <c r="E343" s="617" t="s">
        <v>11400</v>
      </c>
      <c r="F343" s="621">
        <v>1968</v>
      </c>
      <c r="G343" s="622">
        <v>60752000</v>
      </c>
      <c r="H343" s="606">
        <f>+VLOOKUP(B343,잔가등급!$D$35:$I$62,3,0)</f>
        <v>5.1999999999999998E-2</v>
      </c>
      <c r="I343" s="606">
        <f>+VLOOKUP(B343,잔가등급!$D$35:$I$62,4,0)</f>
        <v>5.3999999999999999E-2</v>
      </c>
      <c r="J343" s="606">
        <f>+VLOOKUP(B343,잔가등급!$D$35:$I$62,5,0)</f>
        <v>5.8000000000000003E-2</v>
      </c>
      <c r="K343" s="607">
        <f>+VLOOKUP(B343,잔가등급!$D$35:$I$62,6,0)</f>
        <v>5.8000000000000003E-2</v>
      </c>
      <c r="L343" s="358"/>
      <c r="N343" s="530">
        <v>4</v>
      </c>
      <c r="O343" s="359"/>
      <c r="P343" s="343"/>
      <c r="Q343" s="343"/>
      <c r="R343" s="646">
        <v>0</v>
      </c>
      <c r="T343" s="365">
        <v>18</v>
      </c>
      <c r="U343" s="378"/>
      <c r="V343" s="381"/>
      <c r="W343" s="565">
        <f t="shared" si="11"/>
        <v>0</v>
      </c>
    </row>
    <row r="344" spans="2:23">
      <c r="B344" s="616" t="s">
        <v>187</v>
      </c>
      <c r="C344" s="640">
        <v>4</v>
      </c>
      <c r="D344" s="640">
        <v>4</v>
      </c>
      <c r="E344" s="617" t="s">
        <v>11401</v>
      </c>
      <c r="F344" s="621">
        <v>1968</v>
      </c>
      <c r="G344" s="622">
        <v>66762000</v>
      </c>
      <c r="H344" s="606">
        <f>+VLOOKUP(B344,잔가등급!$D$35:$I$62,3,0)</f>
        <v>5.1999999999999998E-2</v>
      </c>
      <c r="I344" s="606">
        <f>+VLOOKUP(B344,잔가등급!$D$35:$I$62,4,0)</f>
        <v>5.3999999999999999E-2</v>
      </c>
      <c r="J344" s="606">
        <f>+VLOOKUP(B344,잔가등급!$D$35:$I$62,5,0)</f>
        <v>5.8000000000000003E-2</v>
      </c>
      <c r="K344" s="607">
        <f>+VLOOKUP(B344,잔가등급!$D$35:$I$62,6,0)</f>
        <v>5.8000000000000003E-2</v>
      </c>
      <c r="L344" s="358"/>
      <c r="N344" s="530">
        <v>4</v>
      </c>
      <c r="O344" s="359"/>
      <c r="P344" s="343"/>
      <c r="Q344" s="343"/>
      <c r="R344" s="646">
        <v>0</v>
      </c>
      <c r="T344" s="365">
        <v>18</v>
      </c>
      <c r="U344" s="378"/>
      <c r="V344" s="381"/>
      <c r="W344" s="565">
        <f t="shared" si="11"/>
        <v>0</v>
      </c>
    </row>
    <row r="345" spans="2:23">
      <c r="B345" s="616" t="s">
        <v>187</v>
      </c>
      <c r="C345" s="640">
        <v>4</v>
      </c>
      <c r="D345" s="640">
        <v>5</v>
      </c>
      <c r="E345" s="617" t="s">
        <v>11402</v>
      </c>
      <c r="F345" s="621">
        <v>1984</v>
      </c>
      <c r="G345" s="622">
        <v>54542000</v>
      </c>
      <c r="H345" s="606">
        <f>+VLOOKUP(B345,잔가등급!$D$35:$I$62,3,0)</f>
        <v>5.1999999999999998E-2</v>
      </c>
      <c r="I345" s="606">
        <f>+VLOOKUP(B345,잔가등급!$D$35:$I$62,4,0)</f>
        <v>5.3999999999999999E-2</v>
      </c>
      <c r="J345" s="606">
        <f>+VLOOKUP(B345,잔가등급!$D$35:$I$62,5,0)</f>
        <v>5.8000000000000003E-2</v>
      </c>
      <c r="K345" s="607">
        <f>+VLOOKUP(B345,잔가등급!$D$35:$I$62,6,0)</f>
        <v>5.8000000000000003E-2</v>
      </c>
      <c r="L345" s="358"/>
      <c r="M345" s="157"/>
      <c r="N345" s="530">
        <v>4</v>
      </c>
      <c r="O345" s="359"/>
      <c r="P345" s="343"/>
      <c r="Q345" s="343"/>
      <c r="R345" s="646">
        <v>0</v>
      </c>
      <c r="S345" s="157"/>
      <c r="T345" s="365">
        <v>18</v>
      </c>
      <c r="U345" s="378"/>
      <c r="V345" s="381"/>
      <c r="W345" s="565">
        <f t="shared" si="11"/>
        <v>0</v>
      </c>
    </row>
    <row r="346" spans="2:23">
      <c r="B346" s="616" t="s">
        <v>187</v>
      </c>
      <c r="C346" s="640">
        <v>4</v>
      </c>
      <c r="D346" s="640">
        <v>6</v>
      </c>
      <c r="E346" s="617" t="s">
        <v>11403</v>
      </c>
      <c r="F346" s="621">
        <v>1984</v>
      </c>
      <c r="G346" s="622">
        <v>60145000</v>
      </c>
      <c r="H346" s="606">
        <f>+VLOOKUP(B346,잔가등급!$D$35:$I$62,3,0)</f>
        <v>5.1999999999999998E-2</v>
      </c>
      <c r="I346" s="606">
        <f>+VLOOKUP(B346,잔가등급!$D$35:$I$62,4,0)</f>
        <v>5.3999999999999999E-2</v>
      </c>
      <c r="J346" s="606">
        <f>+VLOOKUP(B346,잔가등급!$D$35:$I$62,5,0)</f>
        <v>5.8000000000000003E-2</v>
      </c>
      <c r="K346" s="607">
        <f>+VLOOKUP(B346,잔가등급!$D$35:$I$62,6,0)</f>
        <v>5.8000000000000003E-2</v>
      </c>
      <c r="L346" s="358"/>
      <c r="N346" s="530">
        <v>4</v>
      </c>
      <c r="O346" s="359"/>
      <c r="P346" s="343"/>
      <c r="Q346" s="343"/>
      <c r="R346" s="646">
        <v>0</v>
      </c>
      <c r="T346" s="365">
        <v>18</v>
      </c>
      <c r="U346" s="378"/>
      <c r="V346" s="381"/>
      <c r="W346" s="565">
        <f t="shared" si="11"/>
        <v>0</v>
      </c>
    </row>
    <row r="347" spans="2:23">
      <c r="B347" s="616" t="s">
        <v>187</v>
      </c>
      <c r="C347" s="640">
        <v>4</v>
      </c>
      <c r="D347" s="640">
        <v>7</v>
      </c>
      <c r="E347" s="617" t="s">
        <v>11404</v>
      </c>
      <c r="F347" s="621">
        <v>1984</v>
      </c>
      <c r="G347" s="622">
        <v>67785000</v>
      </c>
      <c r="H347" s="606">
        <f>+VLOOKUP(B347,잔가등급!$D$35:$I$62,3,0)</f>
        <v>5.1999999999999998E-2</v>
      </c>
      <c r="I347" s="606">
        <f>+VLOOKUP(B347,잔가등급!$D$35:$I$62,4,0)</f>
        <v>5.3999999999999999E-2</v>
      </c>
      <c r="J347" s="606">
        <f>+VLOOKUP(B347,잔가등급!$D$35:$I$62,5,0)</f>
        <v>5.8000000000000003E-2</v>
      </c>
      <c r="K347" s="607">
        <f>+VLOOKUP(B347,잔가등급!$D$35:$I$62,6,0)</f>
        <v>5.8000000000000003E-2</v>
      </c>
      <c r="L347" s="358"/>
      <c r="N347" s="530">
        <v>4</v>
      </c>
      <c r="O347" s="359"/>
      <c r="P347" s="343"/>
      <c r="Q347" s="343"/>
      <c r="R347" s="646">
        <v>0</v>
      </c>
      <c r="T347" s="365">
        <v>18</v>
      </c>
      <c r="U347" s="378"/>
      <c r="V347" s="381"/>
      <c r="W347" s="565">
        <f t="shared" si="11"/>
        <v>0</v>
      </c>
    </row>
    <row r="348" spans="2:23" ht="17.25" thickBot="1">
      <c r="B348" s="616" t="s">
        <v>187</v>
      </c>
      <c r="C348" s="640">
        <v>4</v>
      </c>
      <c r="D348" s="640">
        <v>8</v>
      </c>
      <c r="E348" s="617" t="s">
        <v>11405</v>
      </c>
      <c r="F348" s="621">
        <v>1968</v>
      </c>
      <c r="G348" s="622">
        <v>70127000</v>
      </c>
      <c r="H348" s="606">
        <f>+VLOOKUP(B348,잔가등급!$D$35:$I$62,3,0)</f>
        <v>5.1999999999999998E-2</v>
      </c>
      <c r="I348" s="606">
        <f>+VLOOKUP(B348,잔가등급!$D$35:$I$62,4,0)</f>
        <v>5.3999999999999999E-2</v>
      </c>
      <c r="J348" s="606">
        <f>+VLOOKUP(B348,잔가등급!$D$35:$I$62,5,0)</f>
        <v>5.8000000000000003E-2</v>
      </c>
      <c r="K348" s="607">
        <f>+VLOOKUP(B348,잔가등급!$D$35:$I$62,6,0)</f>
        <v>5.8000000000000003E-2</v>
      </c>
      <c r="L348" s="407"/>
      <c r="M348" s="562"/>
      <c r="N348" s="536">
        <v>5</v>
      </c>
      <c r="O348" s="408"/>
      <c r="P348" s="409"/>
      <c r="Q348" s="409"/>
      <c r="R348" s="646">
        <v>0</v>
      </c>
      <c r="S348" s="562"/>
      <c r="T348" s="535">
        <v>18</v>
      </c>
      <c r="U348" s="410"/>
      <c r="V348" s="411"/>
      <c r="W348" s="565">
        <f t="shared" si="11"/>
        <v>0</v>
      </c>
    </row>
    <row r="349" spans="2:23">
      <c r="B349" s="616" t="s">
        <v>187</v>
      </c>
      <c r="C349" s="640">
        <v>4</v>
      </c>
      <c r="D349" s="640">
        <v>9</v>
      </c>
      <c r="E349" s="617" t="s">
        <v>11406</v>
      </c>
      <c r="F349" s="621">
        <v>1984</v>
      </c>
      <c r="G349" s="622">
        <v>60959000</v>
      </c>
      <c r="H349" s="606">
        <f>+VLOOKUP(B349,잔가등급!$D$35:$I$62,3,0)</f>
        <v>5.1999999999999998E-2</v>
      </c>
      <c r="I349" s="606">
        <f>+VLOOKUP(B349,잔가등급!$D$35:$I$62,4,0)</f>
        <v>5.3999999999999999E-2</v>
      </c>
      <c r="J349" s="606">
        <f>+VLOOKUP(B349,잔가등급!$D$35:$I$62,5,0)</f>
        <v>5.8000000000000003E-2</v>
      </c>
      <c r="K349" s="607">
        <f>+VLOOKUP(B349,잔가등급!$D$35:$I$62,6,0)</f>
        <v>5.8000000000000003E-2</v>
      </c>
      <c r="L349" s="358"/>
      <c r="N349" s="529">
        <v>5</v>
      </c>
      <c r="O349" s="389"/>
      <c r="P349" s="390"/>
      <c r="Q349" s="390"/>
      <c r="R349" s="646">
        <v>0</v>
      </c>
      <c r="T349" s="533">
        <v>18</v>
      </c>
      <c r="U349" s="391"/>
      <c r="V349" s="392"/>
      <c r="W349" s="565">
        <f t="shared" si="11"/>
        <v>0</v>
      </c>
    </row>
    <row r="350" spans="2:23">
      <c r="B350" s="616" t="s">
        <v>187</v>
      </c>
      <c r="C350" s="640">
        <v>4</v>
      </c>
      <c r="D350" s="640">
        <v>10</v>
      </c>
      <c r="E350" s="617" t="s">
        <v>11407</v>
      </c>
      <c r="F350" s="621">
        <v>1985</v>
      </c>
      <c r="G350" s="622">
        <v>68090000</v>
      </c>
      <c r="H350" s="606">
        <f>+VLOOKUP(B350,잔가등급!$D$35:$I$62,3,0)</f>
        <v>5.1999999999999998E-2</v>
      </c>
      <c r="I350" s="606">
        <f>+VLOOKUP(B350,잔가등급!$D$35:$I$62,4,0)</f>
        <v>5.3999999999999999E-2</v>
      </c>
      <c r="J350" s="606">
        <f>+VLOOKUP(B350,잔가등급!$D$35:$I$62,5,0)</f>
        <v>5.8000000000000003E-2</v>
      </c>
      <c r="K350" s="607">
        <f>+VLOOKUP(B350,잔가등급!$D$35:$I$62,6,0)</f>
        <v>5.8000000000000003E-2</v>
      </c>
      <c r="L350" s="358"/>
      <c r="N350" s="530">
        <v>5</v>
      </c>
      <c r="O350" s="359"/>
      <c r="P350" s="343"/>
      <c r="Q350" s="343"/>
      <c r="R350" s="646">
        <v>0</v>
      </c>
      <c r="T350" s="365">
        <v>18</v>
      </c>
      <c r="U350" s="378"/>
      <c r="V350" s="381"/>
      <c r="W350" s="565">
        <f t="shared" si="11"/>
        <v>0</v>
      </c>
    </row>
    <row r="351" spans="2:23">
      <c r="B351" s="616" t="s">
        <v>187</v>
      </c>
      <c r="C351" s="640">
        <v>4</v>
      </c>
      <c r="D351" s="640">
        <v>11</v>
      </c>
      <c r="E351" s="617" t="s">
        <v>11408</v>
      </c>
      <c r="F351" s="621">
        <v>1984</v>
      </c>
      <c r="G351" s="622">
        <v>71146000</v>
      </c>
      <c r="H351" s="606">
        <f>+VLOOKUP(B351,잔가등급!$D$35:$I$62,3,0)</f>
        <v>5.1999999999999998E-2</v>
      </c>
      <c r="I351" s="606">
        <f>+VLOOKUP(B351,잔가등급!$D$35:$I$62,4,0)</f>
        <v>5.3999999999999999E-2</v>
      </c>
      <c r="J351" s="606">
        <f>+VLOOKUP(B351,잔가등급!$D$35:$I$62,5,0)</f>
        <v>5.8000000000000003E-2</v>
      </c>
      <c r="K351" s="607">
        <f>+VLOOKUP(B351,잔가등급!$D$35:$I$62,6,0)</f>
        <v>5.8000000000000003E-2</v>
      </c>
      <c r="L351" s="358"/>
      <c r="N351" s="530">
        <v>5</v>
      </c>
      <c r="O351" s="359"/>
      <c r="P351" s="343"/>
      <c r="Q351" s="343"/>
      <c r="R351" s="646">
        <v>0</v>
      </c>
      <c r="T351" s="365">
        <v>18</v>
      </c>
      <c r="U351" s="378"/>
      <c r="V351" s="381"/>
      <c r="W351" s="565">
        <f t="shared" si="11"/>
        <v>0</v>
      </c>
    </row>
    <row r="352" spans="2:23">
      <c r="B352" s="616" t="s">
        <v>187</v>
      </c>
      <c r="C352" s="640">
        <v>4</v>
      </c>
      <c r="D352" s="640">
        <v>12</v>
      </c>
      <c r="E352" s="617" t="s">
        <v>11409</v>
      </c>
      <c r="F352" s="621">
        <v>1984</v>
      </c>
      <c r="G352" s="622">
        <v>82900000</v>
      </c>
      <c r="H352" s="606">
        <f>+VLOOKUP(B352,잔가등급!$D$35:$I$62,3,0)</f>
        <v>5.1999999999999998E-2</v>
      </c>
      <c r="I352" s="606">
        <f>+VLOOKUP(B352,잔가등급!$D$35:$I$62,4,0)</f>
        <v>5.3999999999999999E-2</v>
      </c>
      <c r="J352" s="606">
        <f>+VLOOKUP(B352,잔가등급!$D$35:$I$62,5,0)</f>
        <v>5.8000000000000003E-2</v>
      </c>
      <c r="K352" s="607">
        <f>+VLOOKUP(B352,잔가등급!$D$35:$I$62,6,0)</f>
        <v>5.8000000000000003E-2</v>
      </c>
      <c r="L352" s="358"/>
      <c r="N352" s="530">
        <v>0</v>
      </c>
      <c r="O352" s="359"/>
      <c r="P352" s="343"/>
      <c r="Q352" s="343"/>
      <c r="R352" s="646">
        <v>0</v>
      </c>
      <c r="T352" s="365">
        <v>19</v>
      </c>
      <c r="U352" s="378"/>
      <c r="V352" s="381"/>
      <c r="W352" s="565">
        <f t="shared" si="11"/>
        <v>0</v>
      </c>
    </row>
    <row r="353" spans="2:23">
      <c r="B353" s="616" t="s">
        <v>187</v>
      </c>
      <c r="C353" s="640">
        <v>4</v>
      </c>
      <c r="D353" s="640">
        <v>13</v>
      </c>
      <c r="E353" s="617" t="s">
        <v>11410</v>
      </c>
      <c r="F353" s="621">
        <v>1984</v>
      </c>
      <c r="G353" s="622">
        <v>72776000</v>
      </c>
      <c r="H353" s="606">
        <f>+VLOOKUP(B353,잔가등급!$D$35:$I$62,3,0)</f>
        <v>5.1999999999999998E-2</v>
      </c>
      <c r="I353" s="606">
        <f>+VLOOKUP(B353,잔가등급!$D$35:$I$62,4,0)</f>
        <v>5.3999999999999999E-2</v>
      </c>
      <c r="J353" s="606">
        <f>+VLOOKUP(B353,잔가등급!$D$35:$I$62,5,0)</f>
        <v>5.8000000000000003E-2</v>
      </c>
      <c r="K353" s="607">
        <f>+VLOOKUP(B353,잔가등급!$D$35:$I$62,6,0)</f>
        <v>5.8000000000000003E-2</v>
      </c>
      <c r="L353" s="358"/>
      <c r="N353" s="530">
        <v>5</v>
      </c>
      <c r="O353" s="359"/>
      <c r="P353" s="343"/>
      <c r="Q353" s="343"/>
      <c r="R353" s="646">
        <v>0</v>
      </c>
      <c r="T353" s="365">
        <v>19</v>
      </c>
      <c r="U353" s="378"/>
      <c r="V353" s="381"/>
      <c r="W353" s="565">
        <f t="shared" si="11"/>
        <v>0</v>
      </c>
    </row>
    <row r="354" spans="2:23">
      <c r="B354" s="616" t="s">
        <v>187</v>
      </c>
      <c r="C354" s="640">
        <v>4</v>
      </c>
      <c r="D354" s="640">
        <v>14</v>
      </c>
      <c r="E354" s="617" t="s">
        <v>11411</v>
      </c>
      <c r="F354" s="621">
        <v>1968</v>
      </c>
      <c r="G354" s="622">
        <v>70724000</v>
      </c>
      <c r="H354" s="606">
        <f>+VLOOKUP(B354,잔가등급!$D$35:$I$62,3,0)</f>
        <v>5.1999999999999998E-2</v>
      </c>
      <c r="I354" s="606">
        <f>+VLOOKUP(B354,잔가등급!$D$35:$I$62,4,0)</f>
        <v>5.3999999999999999E-2</v>
      </c>
      <c r="J354" s="606">
        <f>+VLOOKUP(B354,잔가등급!$D$35:$I$62,5,0)</f>
        <v>5.8000000000000003E-2</v>
      </c>
      <c r="K354" s="607">
        <f>+VLOOKUP(B354,잔가등급!$D$35:$I$62,6,0)</f>
        <v>5.8000000000000003E-2</v>
      </c>
      <c r="L354" s="358"/>
      <c r="N354" s="530">
        <v>4</v>
      </c>
      <c r="O354" s="359"/>
      <c r="P354" s="343"/>
      <c r="Q354" s="343"/>
      <c r="R354" s="646">
        <v>0</v>
      </c>
      <c r="T354" s="365">
        <v>15</v>
      </c>
      <c r="U354" s="378"/>
      <c r="V354" s="381"/>
      <c r="W354" s="565">
        <f t="shared" si="11"/>
        <v>0</v>
      </c>
    </row>
    <row r="355" spans="2:23">
      <c r="B355" s="616" t="s">
        <v>187</v>
      </c>
      <c r="C355" s="640">
        <v>4</v>
      </c>
      <c r="D355" s="640">
        <v>15</v>
      </c>
      <c r="E355" s="617" t="s">
        <v>11412</v>
      </c>
      <c r="F355" s="621">
        <v>1968</v>
      </c>
      <c r="G355" s="622">
        <v>79892000</v>
      </c>
      <c r="H355" s="606">
        <f>+VLOOKUP(B355,잔가등급!$D$35:$I$62,3,0)</f>
        <v>5.1999999999999998E-2</v>
      </c>
      <c r="I355" s="606">
        <f>+VLOOKUP(B355,잔가등급!$D$35:$I$62,4,0)</f>
        <v>5.3999999999999999E-2</v>
      </c>
      <c r="J355" s="606">
        <f>+VLOOKUP(B355,잔가등급!$D$35:$I$62,5,0)</f>
        <v>5.8000000000000003E-2</v>
      </c>
      <c r="K355" s="607">
        <f>+VLOOKUP(B355,잔가등급!$D$35:$I$62,6,0)</f>
        <v>5.8000000000000003E-2</v>
      </c>
      <c r="L355" s="358"/>
      <c r="N355" s="530">
        <v>4</v>
      </c>
      <c r="O355" s="359"/>
      <c r="P355" s="343"/>
      <c r="Q355" s="343"/>
      <c r="R355" s="646">
        <v>0</v>
      </c>
      <c r="T355" s="365">
        <v>15</v>
      </c>
      <c r="U355" s="378"/>
      <c r="V355" s="381"/>
      <c r="W355" s="565">
        <f t="shared" si="11"/>
        <v>0</v>
      </c>
    </row>
    <row r="356" spans="2:23">
      <c r="B356" s="616" t="s">
        <v>187</v>
      </c>
      <c r="C356" s="640">
        <v>4</v>
      </c>
      <c r="D356" s="640">
        <v>16</v>
      </c>
      <c r="E356" s="617" t="s">
        <v>11413</v>
      </c>
      <c r="F356" s="621">
        <v>1968</v>
      </c>
      <c r="G356" s="622">
        <v>76836000</v>
      </c>
      <c r="H356" s="606">
        <f>+VLOOKUP(B356,잔가등급!$D$35:$I$62,3,0)</f>
        <v>5.1999999999999998E-2</v>
      </c>
      <c r="I356" s="606">
        <f>+VLOOKUP(B356,잔가등급!$D$35:$I$62,4,0)</f>
        <v>5.3999999999999999E-2</v>
      </c>
      <c r="J356" s="606">
        <f>+VLOOKUP(B356,잔가등급!$D$35:$I$62,5,0)</f>
        <v>5.8000000000000003E-2</v>
      </c>
      <c r="K356" s="607">
        <f>+VLOOKUP(B356,잔가등급!$D$35:$I$62,6,0)</f>
        <v>5.8000000000000003E-2</v>
      </c>
      <c r="L356" s="358"/>
      <c r="N356" s="530">
        <v>4</v>
      </c>
      <c r="O356" s="359"/>
      <c r="P356" s="343"/>
      <c r="Q356" s="343"/>
      <c r="R356" s="646">
        <v>0</v>
      </c>
      <c r="T356" s="365">
        <v>15</v>
      </c>
      <c r="U356" s="378"/>
      <c r="V356" s="381"/>
      <c r="W356" s="565">
        <f t="shared" si="11"/>
        <v>0</v>
      </c>
    </row>
    <row r="357" spans="2:23">
      <c r="B357" s="616" t="s">
        <v>187</v>
      </c>
      <c r="C357" s="640">
        <v>4</v>
      </c>
      <c r="D357" s="640">
        <v>17</v>
      </c>
      <c r="E357" s="617" t="s">
        <v>11414</v>
      </c>
      <c r="F357" s="621">
        <v>2967</v>
      </c>
      <c r="G357" s="622">
        <v>87430000</v>
      </c>
      <c r="H357" s="606">
        <f>+VLOOKUP(B357,잔가등급!$D$35:$I$62,3,0)</f>
        <v>5.1999999999999998E-2</v>
      </c>
      <c r="I357" s="606">
        <f>+VLOOKUP(B357,잔가등급!$D$35:$I$62,4,0)</f>
        <v>5.3999999999999999E-2</v>
      </c>
      <c r="J357" s="606">
        <f>+VLOOKUP(B357,잔가등급!$D$35:$I$62,5,0)</f>
        <v>5.8000000000000003E-2</v>
      </c>
      <c r="K357" s="607">
        <f>+VLOOKUP(B357,잔가등급!$D$35:$I$62,6,0)</f>
        <v>5.8000000000000003E-2</v>
      </c>
      <c r="L357" s="358"/>
      <c r="N357" s="530">
        <v>4</v>
      </c>
      <c r="O357" s="359"/>
      <c r="P357" s="343"/>
      <c r="Q357" s="343"/>
      <c r="R357" s="646">
        <v>0</v>
      </c>
      <c r="T357" s="365">
        <v>15</v>
      </c>
      <c r="U357" s="378"/>
      <c r="V357" s="381"/>
      <c r="W357" s="565">
        <f t="shared" si="11"/>
        <v>0</v>
      </c>
    </row>
    <row r="358" spans="2:23">
      <c r="B358" s="616" t="s">
        <v>187</v>
      </c>
      <c r="C358" s="640">
        <v>4</v>
      </c>
      <c r="D358" s="640">
        <v>18</v>
      </c>
      <c r="E358" s="617" t="s">
        <v>11415</v>
      </c>
      <c r="F358" s="621">
        <v>1984</v>
      </c>
      <c r="G358" s="622">
        <v>72155000</v>
      </c>
      <c r="H358" s="606">
        <f>+VLOOKUP(B358,잔가등급!$D$35:$I$62,3,0)</f>
        <v>5.1999999999999998E-2</v>
      </c>
      <c r="I358" s="606">
        <f>+VLOOKUP(B358,잔가등급!$D$35:$I$62,4,0)</f>
        <v>5.3999999999999999E-2</v>
      </c>
      <c r="J358" s="606">
        <f>+VLOOKUP(B358,잔가등급!$D$35:$I$62,5,0)</f>
        <v>5.8000000000000003E-2</v>
      </c>
      <c r="K358" s="607">
        <f>+VLOOKUP(B358,잔가등급!$D$35:$I$62,6,0)</f>
        <v>5.8000000000000003E-2</v>
      </c>
      <c r="L358" s="358"/>
      <c r="N358" s="530">
        <v>4</v>
      </c>
      <c r="O358" s="359"/>
      <c r="P358" s="343"/>
      <c r="Q358" s="343"/>
      <c r="R358" s="646">
        <v>0</v>
      </c>
      <c r="T358" s="365">
        <v>15</v>
      </c>
      <c r="U358" s="378"/>
      <c r="V358" s="381"/>
      <c r="W358" s="565">
        <f t="shared" si="11"/>
        <v>0</v>
      </c>
    </row>
    <row r="359" spans="2:23">
      <c r="B359" s="616" t="s">
        <v>187</v>
      </c>
      <c r="C359" s="640">
        <v>4</v>
      </c>
      <c r="D359" s="640">
        <v>19</v>
      </c>
      <c r="E359" s="617" t="s">
        <v>11416</v>
      </c>
      <c r="F359" s="621">
        <v>1984</v>
      </c>
      <c r="G359" s="622">
        <v>81322000</v>
      </c>
      <c r="H359" s="606">
        <f>+VLOOKUP(B359,잔가등급!$D$35:$I$62,3,0)</f>
        <v>5.1999999999999998E-2</v>
      </c>
      <c r="I359" s="606">
        <f>+VLOOKUP(B359,잔가등급!$D$35:$I$62,4,0)</f>
        <v>5.3999999999999999E-2</v>
      </c>
      <c r="J359" s="606">
        <f>+VLOOKUP(B359,잔가등급!$D$35:$I$62,5,0)</f>
        <v>5.8000000000000003E-2</v>
      </c>
      <c r="K359" s="607">
        <f>+VLOOKUP(B359,잔가등급!$D$35:$I$62,6,0)</f>
        <v>5.8000000000000003E-2</v>
      </c>
      <c r="L359" s="358"/>
      <c r="N359" s="530">
        <v>4</v>
      </c>
      <c r="O359" s="359"/>
      <c r="P359" s="343"/>
      <c r="Q359" s="343"/>
      <c r="R359" s="646">
        <v>0</v>
      </c>
      <c r="T359" s="365">
        <v>15</v>
      </c>
      <c r="U359" s="378"/>
      <c r="V359" s="381"/>
      <c r="W359" s="565">
        <f t="shared" si="11"/>
        <v>0</v>
      </c>
    </row>
    <row r="360" spans="2:23">
      <c r="B360" s="616" t="s">
        <v>187</v>
      </c>
      <c r="C360" s="640">
        <v>4</v>
      </c>
      <c r="D360" s="640">
        <v>20</v>
      </c>
      <c r="E360" s="617" t="s">
        <v>11417</v>
      </c>
      <c r="F360" s="621">
        <v>1984</v>
      </c>
      <c r="G360" s="622">
        <v>78266000</v>
      </c>
      <c r="H360" s="606">
        <f>+VLOOKUP(B360,잔가등급!$D$35:$I$62,3,0)</f>
        <v>5.1999999999999998E-2</v>
      </c>
      <c r="I360" s="606">
        <f>+VLOOKUP(B360,잔가등급!$D$35:$I$62,4,0)</f>
        <v>5.3999999999999999E-2</v>
      </c>
      <c r="J360" s="606">
        <f>+VLOOKUP(B360,잔가등급!$D$35:$I$62,5,0)</f>
        <v>5.8000000000000003E-2</v>
      </c>
      <c r="K360" s="607">
        <f>+VLOOKUP(B360,잔가등급!$D$35:$I$62,6,0)</f>
        <v>5.8000000000000003E-2</v>
      </c>
      <c r="L360" s="358"/>
      <c r="N360" s="530">
        <v>4</v>
      </c>
      <c r="O360" s="359"/>
      <c r="P360" s="343"/>
      <c r="Q360" s="343"/>
      <c r="R360" s="646">
        <v>0</v>
      </c>
      <c r="T360" s="365">
        <v>15</v>
      </c>
      <c r="U360" s="378"/>
      <c r="V360" s="381"/>
      <c r="W360" s="565">
        <f t="shared" si="11"/>
        <v>0</v>
      </c>
    </row>
    <row r="361" spans="2:23">
      <c r="B361" s="616" t="s">
        <v>187</v>
      </c>
      <c r="C361" s="640">
        <v>4</v>
      </c>
      <c r="D361" s="640">
        <v>21</v>
      </c>
      <c r="E361" s="617" t="s">
        <v>11418</v>
      </c>
      <c r="F361" s="621">
        <v>2967</v>
      </c>
      <c r="G361" s="622">
        <v>95579000</v>
      </c>
      <c r="H361" s="606">
        <f>+VLOOKUP(B361,잔가등급!$D$35:$I$62,3,0)</f>
        <v>5.1999999999999998E-2</v>
      </c>
      <c r="I361" s="606">
        <f>+VLOOKUP(B361,잔가등급!$D$35:$I$62,4,0)</f>
        <v>5.3999999999999999E-2</v>
      </c>
      <c r="J361" s="606">
        <f>+VLOOKUP(B361,잔가등급!$D$35:$I$62,5,0)</f>
        <v>5.8000000000000003E-2</v>
      </c>
      <c r="K361" s="607">
        <f>+VLOOKUP(B361,잔가등급!$D$35:$I$62,6,0)</f>
        <v>5.8000000000000003E-2</v>
      </c>
      <c r="L361" s="358"/>
      <c r="N361" s="530">
        <v>4</v>
      </c>
      <c r="O361" s="359"/>
      <c r="P361" s="343"/>
      <c r="Q361" s="343"/>
      <c r="R361" s="646">
        <v>0</v>
      </c>
      <c r="T361" s="365">
        <v>15</v>
      </c>
      <c r="U361" s="378"/>
      <c r="V361" s="381"/>
      <c r="W361" s="565">
        <f t="shared" si="11"/>
        <v>0</v>
      </c>
    </row>
    <row r="362" spans="2:23">
      <c r="B362" s="616" t="s">
        <v>187</v>
      </c>
      <c r="C362" s="640">
        <v>4</v>
      </c>
      <c r="D362" s="640">
        <v>22</v>
      </c>
      <c r="E362" s="617" t="s">
        <v>11419</v>
      </c>
      <c r="F362" s="621">
        <v>2967</v>
      </c>
      <c r="G362" s="622">
        <v>96190000</v>
      </c>
      <c r="H362" s="606">
        <f>+VLOOKUP(B362,잔가등급!$D$35:$I$62,3,0)</f>
        <v>5.1999999999999998E-2</v>
      </c>
      <c r="I362" s="606">
        <f>+VLOOKUP(B362,잔가등급!$D$35:$I$62,4,0)</f>
        <v>5.3999999999999999E-2</v>
      </c>
      <c r="J362" s="606">
        <f>+VLOOKUP(B362,잔가등급!$D$35:$I$62,5,0)</f>
        <v>5.8000000000000003E-2</v>
      </c>
      <c r="K362" s="607">
        <f>+VLOOKUP(B362,잔가등급!$D$35:$I$62,6,0)</f>
        <v>5.8000000000000003E-2</v>
      </c>
      <c r="L362" s="358"/>
      <c r="N362" s="530">
        <v>4</v>
      </c>
      <c r="O362" s="359"/>
      <c r="P362" s="343"/>
      <c r="Q362" s="343"/>
      <c r="R362" s="646">
        <v>0</v>
      </c>
      <c r="T362" s="365">
        <v>16</v>
      </c>
      <c r="U362" s="378"/>
      <c r="V362" s="381"/>
      <c r="W362" s="565">
        <f t="shared" si="11"/>
        <v>0</v>
      </c>
    </row>
    <row r="363" spans="2:23">
      <c r="B363" s="616" t="s">
        <v>187</v>
      </c>
      <c r="C363" s="640">
        <v>4</v>
      </c>
      <c r="D363" s="640">
        <v>23</v>
      </c>
      <c r="E363" s="617" t="s">
        <v>11420</v>
      </c>
      <c r="F363" s="621">
        <v>2967</v>
      </c>
      <c r="G363" s="622">
        <v>104339000</v>
      </c>
      <c r="H363" s="606">
        <f>+VLOOKUP(B363,잔가등급!$D$35:$I$62,3,0)</f>
        <v>5.1999999999999998E-2</v>
      </c>
      <c r="I363" s="606">
        <f>+VLOOKUP(B363,잔가등급!$D$35:$I$62,4,0)</f>
        <v>5.3999999999999999E-2</v>
      </c>
      <c r="J363" s="606">
        <f>+VLOOKUP(B363,잔가등급!$D$35:$I$62,5,0)</f>
        <v>5.8000000000000003E-2</v>
      </c>
      <c r="K363" s="607">
        <f>+VLOOKUP(B363,잔가등급!$D$35:$I$62,6,0)</f>
        <v>5.8000000000000003E-2</v>
      </c>
      <c r="L363" s="358"/>
      <c r="N363" s="530">
        <v>4</v>
      </c>
      <c r="O363" s="359"/>
      <c r="P363" s="343"/>
      <c r="Q363" s="343"/>
      <c r="R363" s="646">
        <v>0</v>
      </c>
      <c r="T363" s="365">
        <v>16</v>
      </c>
      <c r="U363" s="378"/>
      <c r="V363" s="381"/>
      <c r="W363" s="565">
        <f t="shared" si="11"/>
        <v>0</v>
      </c>
    </row>
    <row r="364" spans="2:23">
      <c r="B364" s="616" t="s">
        <v>187</v>
      </c>
      <c r="C364" s="640">
        <v>4</v>
      </c>
      <c r="D364" s="640">
        <v>24</v>
      </c>
      <c r="E364" s="617" t="s">
        <v>11421</v>
      </c>
      <c r="F364" s="621">
        <v>1984</v>
      </c>
      <c r="G364" s="622">
        <v>102800000</v>
      </c>
      <c r="H364" s="606">
        <f>+VLOOKUP(B364,잔가등급!$D$35:$I$62,3,0)</f>
        <v>5.1999999999999998E-2</v>
      </c>
      <c r="I364" s="606">
        <f>+VLOOKUP(B364,잔가등급!$D$35:$I$62,4,0)</f>
        <v>5.3999999999999999E-2</v>
      </c>
      <c r="J364" s="606">
        <f>+VLOOKUP(B364,잔가등급!$D$35:$I$62,5,0)</f>
        <v>5.8000000000000003E-2</v>
      </c>
      <c r="K364" s="607">
        <f>+VLOOKUP(B364,잔가등급!$D$35:$I$62,6,0)</f>
        <v>5.8000000000000003E-2</v>
      </c>
      <c r="L364" s="358"/>
      <c r="N364" s="530">
        <v>4</v>
      </c>
      <c r="O364" s="359"/>
      <c r="P364" s="343"/>
      <c r="Q364" s="343"/>
      <c r="R364" s="646">
        <v>0</v>
      </c>
      <c r="T364" s="365">
        <v>16</v>
      </c>
      <c r="U364" s="378"/>
      <c r="V364" s="381"/>
      <c r="W364" s="565">
        <f t="shared" si="11"/>
        <v>0</v>
      </c>
    </row>
    <row r="365" spans="2:23">
      <c r="B365" s="616" t="s">
        <v>187</v>
      </c>
      <c r="C365" s="640">
        <v>4</v>
      </c>
      <c r="D365" s="640">
        <v>25</v>
      </c>
      <c r="E365" s="617" t="s">
        <v>11422</v>
      </c>
      <c r="F365" s="621">
        <v>2995</v>
      </c>
      <c r="G365" s="622">
        <v>107800000</v>
      </c>
      <c r="H365" s="606">
        <f>+VLOOKUP(B365,잔가등급!$D$35:$I$62,3,0)</f>
        <v>5.1999999999999998E-2</v>
      </c>
      <c r="I365" s="606">
        <f>+VLOOKUP(B365,잔가등급!$D$35:$I$62,4,0)</f>
        <v>5.3999999999999999E-2</v>
      </c>
      <c r="J365" s="606">
        <f>+VLOOKUP(B365,잔가등급!$D$35:$I$62,5,0)</f>
        <v>5.8000000000000003E-2</v>
      </c>
      <c r="K365" s="607">
        <f>+VLOOKUP(B365,잔가등급!$D$35:$I$62,6,0)</f>
        <v>5.8000000000000003E-2</v>
      </c>
      <c r="L365" s="358"/>
      <c r="N365" s="530">
        <v>4</v>
      </c>
      <c r="O365" s="359"/>
      <c r="P365" s="343"/>
      <c r="Q365" s="343"/>
      <c r="R365" s="646">
        <v>0</v>
      </c>
      <c r="T365" s="365">
        <v>16</v>
      </c>
      <c r="U365" s="378"/>
      <c r="V365" s="381"/>
      <c r="W365" s="565">
        <f t="shared" si="11"/>
        <v>0</v>
      </c>
    </row>
    <row r="366" spans="2:23">
      <c r="B366" s="616" t="s">
        <v>187</v>
      </c>
      <c r="C366" s="640">
        <v>4</v>
      </c>
      <c r="D366" s="640">
        <v>26</v>
      </c>
      <c r="E366" s="617" t="s">
        <v>11423</v>
      </c>
      <c r="F366" s="621">
        <v>2967</v>
      </c>
      <c r="G366" s="622">
        <v>144400000</v>
      </c>
      <c r="H366" s="606">
        <f>+VLOOKUP(B366,잔가등급!$D$35:$I$62,3,0)</f>
        <v>5.1999999999999998E-2</v>
      </c>
      <c r="I366" s="606">
        <f>+VLOOKUP(B366,잔가등급!$D$35:$I$62,4,0)</f>
        <v>5.3999999999999999E-2</v>
      </c>
      <c r="J366" s="606">
        <f>+VLOOKUP(B366,잔가등급!$D$35:$I$62,5,0)</f>
        <v>5.8000000000000003E-2</v>
      </c>
      <c r="K366" s="607">
        <f>+VLOOKUP(B366,잔가등급!$D$35:$I$62,6,0)</f>
        <v>5.8000000000000003E-2</v>
      </c>
      <c r="L366" s="358"/>
      <c r="N366" s="530">
        <v>6</v>
      </c>
      <c r="O366" s="359"/>
      <c r="P366" s="343"/>
      <c r="Q366" s="343"/>
      <c r="R366" s="646">
        <v>0</v>
      </c>
      <c r="T366" s="365">
        <v>27</v>
      </c>
      <c r="U366" s="378"/>
      <c r="V366" s="381"/>
      <c r="W366" s="565">
        <f t="shared" si="11"/>
        <v>0</v>
      </c>
    </row>
    <row r="367" spans="2:23">
      <c r="B367" s="616" t="s">
        <v>187</v>
      </c>
      <c r="C367" s="640">
        <v>4</v>
      </c>
      <c r="D367" s="640">
        <v>27</v>
      </c>
      <c r="E367" s="617" t="s">
        <v>11424</v>
      </c>
      <c r="F367" s="621">
        <v>2967</v>
      </c>
      <c r="G367" s="622">
        <v>154400000</v>
      </c>
      <c r="H367" s="606">
        <f>+VLOOKUP(B367,잔가등급!$D$35:$I$62,3,0)</f>
        <v>5.1999999999999998E-2</v>
      </c>
      <c r="I367" s="606">
        <f>+VLOOKUP(B367,잔가등급!$D$35:$I$62,4,0)</f>
        <v>5.3999999999999999E-2</v>
      </c>
      <c r="J367" s="606">
        <f>+VLOOKUP(B367,잔가등급!$D$35:$I$62,5,0)</f>
        <v>5.8000000000000003E-2</v>
      </c>
      <c r="K367" s="607">
        <f>+VLOOKUP(B367,잔가등급!$D$35:$I$62,6,0)</f>
        <v>5.8000000000000003E-2</v>
      </c>
      <c r="L367" s="358"/>
      <c r="N367" s="530">
        <v>6</v>
      </c>
      <c r="O367" s="359"/>
      <c r="P367" s="343"/>
      <c r="Q367" s="343"/>
      <c r="R367" s="646">
        <v>0</v>
      </c>
      <c r="T367" s="365">
        <v>27</v>
      </c>
      <c r="U367" s="378"/>
      <c r="V367" s="381"/>
      <c r="W367" s="565">
        <f t="shared" si="11"/>
        <v>0</v>
      </c>
    </row>
    <row r="368" spans="2:23">
      <c r="B368" s="616" t="s">
        <v>187</v>
      </c>
      <c r="C368" s="640">
        <v>4</v>
      </c>
      <c r="D368" s="640">
        <v>28</v>
      </c>
      <c r="E368" s="617" t="s">
        <v>11425</v>
      </c>
      <c r="F368" s="621">
        <v>2995</v>
      </c>
      <c r="G368" s="622">
        <v>160700000</v>
      </c>
      <c r="H368" s="606">
        <f>+VLOOKUP(B368,잔가등급!$D$35:$I$62,3,0)</f>
        <v>5.1999999999999998E-2</v>
      </c>
      <c r="I368" s="606">
        <f>+VLOOKUP(B368,잔가등급!$D$35:$I$62,4,0)</f>
        <v>5.3999999999999999E-2</v>
      </c>
      <c r="J368" s="606">
        <f>+VLOOKUP(B368,잔가등급!$D$35:$I$62,5,0)</f>
        <v>5.8000000000000003E-2</v>
      </c>
      <c r="K368" s="607">
        <f>+VLOOKUP(B368,잔가등급!$D$35:$I$62,6,0)</f>
        <v>5.8000000000000003E-2</v>
      </c>
      <c r="L368" s="358"/>
      <c r="N368" s="530">
        <v>6</v>
      </c>
      <c r="O368" s="359"/>
      <c r="P368" s="343"/>
      <c r="Q368" s="343"/>
      <c r="R368" s="646">
        <v>0</v>
      </c>
      <c r="T368" s="365">
        <v>27</v>
      </c>
      <c r="U368" s="378"/>
      <c r="V368" s="381"/>
      <c r="W368" s="565">
        <f t="shared" si="11"/>
        <v>0</v>
      </c>
    </row>
    <row r="369" spans="2:53">
      <c r="B369" s="616" t="s">
        <v>187</v>
      </c>
      <c r="C369" s="640">
        <v>4</v>
      </c>
      <c r="D369" s="640">
        <v>29</v>
      </c>
      <c r="E369" s="617" t="s">
        <v>11426</v>
      </c>
      <c r="F369" s="621">
        <v>3996</v>
      </c>
      <c r="G369" s="622">
        <v>199300000</v>
      </c>
      <c r="H369" s="606">
        <f>+VLOOKUP(B369,잔가등급!$D$35:$I$62,3,0)</f>
        <v>5.1999999999999998E-2</v>
      </c>
      <c r="I369" s="606">
        <f>+VLOOKUP(B369,잔가등급!$D$35:$I$62,4,0)</f>
        <v>5.3999999999999999E-2</v>
      </c>
      <c r="J369" s="606">
        <f>+VLOOKUP(B369,잔가등급!$D$35:$I$62,5,0)</f>
        <v>5.8000000000000003E-2</v>
      </c>
      <c r="K369" s="607">
        <f>+VLOOKUP(B369,잔가등급!$D$35:$I$62,6,0)</f>
        <v>5.8000000000000003E-2</v>
      </c>
      <c r="L369" s="358"/>
      <c r="N369" s="530">
        <v>6</v>
      </c>
      <c r="O369" s="359"/>
      <c r="P369" s="343"/>
      <c r="Q369" s="343"/>
      <c r="R369" s="646">
        <v>0</v>
      </c>
      <c r="T369" s="365">
        <v>27</v>
      </c>
      <c r="U369" s="378"/>
      <c r="V369" s="381"/>
      <c r="W369" s="565">
        <f t="shared" si="11"/>
        <v>0</v>
      </c>
    </row>
    <row r="370" spans="2:53">
      <c r="B370" s="616" t="s">
        <v>187</v>
      </c>
      <c r="C370" s="640">
        <v>4</v>
      </c>
      <c r="D370" s="640">
        <v>30</v>
      </c>
      <c r="E370" s="617" t="s">
        <v>11427</v>
      </c>
      <c r="F370" s="621">
        <v>3996</v>
      </c>
      <c r="G370" s="622">
        <v>191300000</v>
      </c>
      <c r="H370" s="606">
        <f>+VLOOKUP(B370,잔가등급!$D$35:$I$62,3,0)</f>
        <v>5.1999999999999998E-2</v>
      </c>
      <c r="I370" s="606">
        <f>+VLOOKUP(B370,잔가등급!$D$35:$I$62,4,0)</f>
        <v>5.3999999999999999E-2</v>
      </c>
      <c r="J370" s="606">
        <f>+VLOOKUP(B370,잔가등급!$D$35:$I$62,5,0)</f>
        <v>5.8000000000000003E-2</v>
      </c>
      <c r="K370" s="607">
        <f>+VLOOKUP(B370,잔가등급!$D$35:$I$62,6,0)</f>
        <v>5.8000000000000003E-2</v>
      </c>
      <c r="L370" s="358"/>
      <c r="N370" s="530">
        <v>6</v>
      </c>
      <c r="O370" s="359"/>
      <c r="P370" s="343"/>
      <c r="Q370" s="343"/>
      <c r="R370" s="646">
        <v>0</v>
      </c>
      <c r="T370" s="365">
        <v>27</v>
      </c>
      <c r="U370" s="378"/>
      <c r="V370" s="381"/>
      <c r="W370" s="565">
        <f t="shared" si="11"/>
        <v>0</v>
      </c>
    </row>
    <row r="371" spans="2:53" ht="17.25" thickBot="1">
      <c r="B371" s="616" t="s">
        <v>187</v>
      </c>
      <c r="C371" s="640">
        <v>4</v>
      </c>
      <c r="D371" s="640">
        <v>31</v>
      </c>
      <c r="E371" s="617" t="s">
        <v>11428</v>
      </c>
      <c r="F371" s="621">
        <v>0</v>
      </c>
      <c r="G371" s="622">
        <v>119000000</v>
      </c>
      <c r="H371" s="606">
        <f>+VLOOKUP(B371,잔가등급!$D$35:$I$62,3,0)</f>
        <v>5.1999999999999998E-2</v>
      </c>
      <c r="I371" s="606">
        <f>+VLOOKUP(B371,잔가등급!$D$35:$I$62,4,0)</f>
        <v>5.3999999999999999E-2</v>
      </c>
      <c r="J371" s="606">
        <f>+VLOOKUP(B371,잔가등급!$D$35:$I$62,5,0)</f>
        <v>5.8000000000000003E-2</v>
      </c>
      <c r="K371" s="607">
        <f>+VLOOKUP(B371,잔가등급!$D$35:$I$62,6,0)</f>
        <v>5.8000000000000003E-2</v>
      </c>
      <c r="L371" s="358"/>
      <c r="N371" s="536">
        <v>2</v>
      </c>
      <c r="O371" s="385"/>
      <c r="P371" s="386"/>
      <c r="Q371" s="386"/>
      <c r="R371" s="646">
        <v>0</v>
      </c>
      <c r="T371" s="535">
        <v>28</v>
      </c>
      <c r="U371" s="387"/>
      <c r="V371" s="388"/>
      <c r="W371" s="565">
        <f t="shared" si="11"/>
        <v>0</v>
      </c>
    </row>
    <row r="372" spans="2:53">
      <c r="B372" s="616" t="s">
        <v>187</v>
      </c>
      <c r="C372" s="640">
        <v>4</v>
      </c>
      <c r="D372" s="640">
        <v>32</v>
      </c>
      <c r="E372" s="617" t="s">
        <v>11429</v>
      </c>
      <c r="F372" s="621">
        <v>0</v>
      </c>
      <c r="G372" s="622">
        <v>139100000</v>
      </c>
      <c r="H372" s="606">
        <f>+VLOOKUP(B372,잔가등급!$D$35:$I$62,3,0)</f>
        <v>5.1999999999999998E-2</v>
      </c>
      <c r="I372" s="606">
        <f>+VLOOKUP(B372,잔가등급!$D$35:$I$62,4,0)</f>
        <v>5.3999999999999999E-2</v>
      </c>
      <c r="J372" s="606">
        <f>+VLOOKUP(B372,잔가등급!$D$35:$I$62,5,0)</f>
        <v>5.8000000000000003E-2</v>
      </c>
      <c r="K372" s="607">
        <f>+VLOOKUP(B372,잔가등급!$D$35:$I$62,6,0)</f>
        <v>5.8000000000000003E-2</v>
      </c>
      <c r="L372" s="384"/>
      <c r="M372" s="589"/>
      <c r="N372" s="529">
        <v>2</v>
      </c>
      <c r="O372" s="393"/>
      <c r="P372" s="394"/>
      <c r="Q372" s="394"/>
      <c r="R372" s="646">
        <v>0</v>
      </c>
      <c r="S372" s="589"/>
      <c r="T372" s="533">
        <v>28</v>
      </c>
      <c r="U372" s="395"/>
      <c r="V372" s="396"/>
      <c r="W372" s="565">
        <f t="shared" si="11"/>
        <v>0</v>
      </c>
    </row>
    <row r="373" spans="2:53">
      <c r="B373" s="616" t="s">
        <v>187</v>
      </c>
      <c r="C373" s="640">
        <v>4</v>
      </c>
      <c r="D373" s="640">
        <v>33</v>
      </c>
      <c r="E373" s="617" t="s">
        <v>11430</v>
      </c>
      <c r="F373" s="621">
        <v>0</v>
      </c>
      <c r="G373" s="622">
        <v>143100000</v>
      </c>
      <c r="H373" s="606">
        <f>+VLOOKUP(B373,잔가등급!$D$35:$I$62,3,0)</f>
        <v>5.1999999999999998E-2</v>
      </c>
      <c r="I373" s="606">
        <f>+VLOOKUP(B373,잔가등급!$D$35:$I$62,4,0)</f>
        <v>5.3999999999999999E-2</v>
      </c>
      <c r="J373" s="606">
        <f>+VLOOKUP(B373,잔가등급!$D$35:$I$62,5,0)</f>
        <v>5.8000000000000003E-2</v>
      </c>
      <c r="K373" s="607">
        <f>+VLOOKUP(B373,잔가등급!$D$35:$I$62,6,0)</f>
        <v>5.8000000000000003E-2</v>
      </c>
      <c r="L373" s="358"/>
      <c r="N373" s="530">
        <v>2</v>
      </c>
      <c r="O373" s="359"/>
      <c r="P373" s="343"/>
      <c r="Q373" s="343"/>
      <c r="R373" s="646">
        <v>0</v>
      </c>
      <c r="T373" s="365">
        <v>28</v>
      </c>
      <c r="U373" s="378"/>
      <c r="V373" s="381"/>
      <c r="W373" s="565">
        <f t="shared" si="11"/>
        <v>0</v>
      </c>
    </row>
    <row r="374" spans="2:53">
      <c r="B374" s="616" t="s">
        <v>187</v>
      </c>
      <c r="C374" s="640">
        <v>4</v>
      </c>
      <c r="D374" s="640">
        <v>34</v>
      </c>
      <c r="E374" s="617" t="s">
        <v>11431</v>
      </c>
      <c r="F374" s="621">
        <v>0</v>
      </c>
      <c r="G374" s="622">
        <v>125000000</v>
      </c>
      <c r="H374" s="606">
        <f>+VLOOKUP(B374,잔가등급!$D$35:$I$62,3,0)</f>
        <v>5.1999999999999998E-2</v>
      </c>
      <c r="I374" s="606">
        <f>+VLOOKUP(B374,잔가등급!$D$35:$I$62,4,0)</f>
        <v>5.3999999999999999E-2</v>
      </c>
      <c r="J374" s="606">
        <f>+VLOOKUP(B374,잔가등급!$D$35:$I$62,5,0)</f>
        <v>5.8000000000000003E-2</v>
      </c>
      <c r="K374" s="607">
        <f>+VLOOKUP(B374,잔가등급!$D$35:$I$62,6,0)</f>
        <v>5.8000000000000003E-2</v>
      </c>
      <c r="L374" s="358"/>
      <c r="N374" s="530">
        <v>2</v>
      </c>
      <c r="O374" s="359"/>
      <c r="P374" s="343"/>
      <c r="Q374" s="343"/>
      <c r="R374" s="646">
        <v>0</v>
      </c>
      <c r="T374" s="365">
        <v>28</v>
      </c>
      <c r="U374" s="378"/>
      <c r="V374" s="381"/>
      <c r="W374" s="565">
        <f t="shared" si="11"/>
        <v>0</v>
      </c>
    </row>
    <row r="375" spans="2:53">
      <c r="B375" s="616" t="s">
        <v>187</v>
      </c>
      <c r="C375" s="640">
        <v>4</v>
      </c>
      <c r="D375" s="640">
        <v>35</v>
      </c>
      <c r="E375" s="617" t="s">
        <v>11432</v>
      </c>
      <c r="F375" s="621">
        <v>0</v>
      </c>
      <c r="G375" s="622">
        <v>145200000</v>
      </c>
      <c r="H375" s="606">
        <f>+VLOOKUP(B375,잔가등급!$D$35:$I$62,3,0)</f>
        <v>5.1999999999999998E-2</v>
      </c>
      <c r="I375" s="606">
        <f>+VLOOKUP(B375,잔가등급!$D$35:$I$62,4,0)</f>
        <v>5.3999999999999999E-2</v>
      </c>
      <c r="J375" s="606">
        <f>+VLOOKUP(B375,잔가등급!$D$35:$I$62,5,0)</f>
        <v>5.8000000000000003E-2</v>
      </c>
      <c r="K375" s="607">
        <f>+VLOOKUP(B375,잔가등급!$D$35:$I$62,6,0)</f>
        <v>5.8000000000000003E-2</v>
      </c>
      <c r="L375" s="358"/>
      <c r="N375" s="530">
        <v>6</v>
      </c>
      <c r="O375" s="359"/>
      <c r="P375" s="343"/>
      <c r="Q375" s="343"/>
      <c r="R375" s="646">
        <v>0</v>
      </c>
      <c r="T375" s="365">
        <v>28</v>
      </c>
      <c r="U375" s="378"/>
      <c r="V375" s="381"/>
      <c r="W375" s="565">
        <f t="shared" si="11"/>
        <v>0</v>
      </c>
    </row>
    <row r="376" spans="2:53">
      <c r="B376" s="616" t="s">
        <v>187</v>
      </c>
      <c r="C376" s="640">
        <v>4</v>
      </c>
      <c r="D376" s="640">
        <v>36</v>
      </c>
      <c r="E376" s="617" t="s">
        <v>11433</v>
      </c>
      <c r="F376" s="621">
        <v>0</v>
      </c>
      <c r="G376" s="622">
        <v>168200000</v>
      </c>
      <c r="H376" s="606">
        <f>+VLOOKUP(B376,잔가등급!$D$35:$I$62,3,0)</f>
        <v>5.1999999999999998E-2</v>
      </c>
      <c r="I376" s="606">
        <f>+VLOOKUP(B376,잔가등급!$D$35:$I$62,4,0)</f>
        <v>5.3999999999999999E-2</v>
      </c>
      <c r="J376" s="606">
        <f>+VLOOKUP(B376,잔가등급!$D$35:$I$62,5,0)</f>
        <v>5.8000000000000003E-2</v>
      </c>
      <c r="K376" s="607">
        <f>+VLOOKUP(B376,잔가등급!$D$35:$I$62,6,0)</f>
        <v>5.8000000000000003E-2</v>
      </c>
      <c r="L376" s="358"/>
      <c r="N376" s="530">
        <v>6</v>
      </c>
      <c r="O376" s="359"/>
      <c r="P376" s="343"/>
      <c r="Q376" s="343"/>
      <c r="R376" s="646">
        <v>0</v>
      </c>
      <c r="T376" s="365">
        <v>28</v>
      </c>
      <c r="U376" s="378"/>
      <c r="V376" s="381"/>
      <c r="W376" s="565">
        <f t="shared" si="11"/>
        <v>0</v>
      </c>
    </row>
    <row r="377" spans="2:53">
      <c r="B377" s="616" t="s">
        <v>187</v>
      </c>
      <c r="C377" s="640">
        <v>4</v>
      </c>
      <c r="D377" s="640">
        <v>37</v>
      </c>
      <c r="E377" s="617" t="s">
        <v>11434</v>
      </c>
      <c r="F377" s="621">
        <v>1968</v>
      </c>
      <c r="G377" s="622">
        <v>40900000</v>
      </c>
      <c r="H377" s="606">
        <f>+VLOOKUP(B377,잔가등급!$D$35:$I$62,3,0)</f>
        <v>5.1999999999999998E-2</v>
      </c>
      <c r="I377" s="606">
        <f>+VLOOKUP(B377,잔가등급!$D$35:$I$62,4,0)</f>
        <v>5.3999999999999999E-2</v>
      </c>
      <c r="J377" s="606">
        <f>+VLOOKUP(B377,잔가등급!$D$35:$I$62,5,0)</f>
        <v>5.8000000000000003E-2</v>
      </c>
      <c r="K377" s="607">
        <f>+VLOOKUP(B377,잔가등급!$D$35:$I$62,6,0)</f>
        <v>5.8000000000000003E-2</v>
      </c>
      <c r="L377" s="358"/>
      <c r="N377" s="530">
        <v>4</v>
      </c>
      <c r="O377" s="359"/>
      <c r="P377" s="343"/>
      <c r="Q377" s="343"/>
      <c r="R377" s="646">
        <v>0</v>
      </c>
      <c r="T377" s="365">
        <v>18</v>
      </c>
      <c r="U377" s="378"/>
      <c r="V377" s="381"/>
      <c r="W377" s="565">
        <f t="shared" si="11"/>
        <v>0</v>
      </c>
    </row>
    <row r="378" spans="2:53">
      <c r="B378" s="616" t="s">
        <v>187</v>
      </c>
      <c r="C378" s="640">
        <v>4</v>
      </c>
      <c r="D378" s="640">
        <v>38</v>
      </c>
      <c r="E378" s="617" t="s">
        <v>11435</v>
      </c>
      <c r="F378" s="621">
        <v>1968</v>
      </c>
      <c r="G378" s="622">
        <v>44400000</v>
      </c>
      <c r="H378" s="606">
        <f>+VLOOKUP(B378,잔가등급!$D$35:$I$62,3,0)</f>
        <v>5.1999999999999998E-2</v>
      </c>
      <c r="I378" s="606">
        <f>+VLOOKUP(B378,잔가등급!$D$35:$I$62,4,0)</f>
        <v>5.3999999999999999E-2</v>
      </c>
      <c r="J378" s="606">
        <f>+VLOOKUP(B378,잔가등급!$D$35:$I$62,5,0)</f>
        <v>5.8000000000000003E-2</v>
      </c>
      <c r="K378" s="607">
        <f>+VLOOKUP(B378,잔가등급!$D$35:$I$62,6,0)</f>
        <v>5.8000000000000003E-2</v>
      </c>
      <c r="L378" s="358"/>
      <c r="N378" s="530">
        <v>4</v>
      </c>
      <c r="O378" s="359"/>
      <c r="P378" s="343"/>
      <c r="Q378" s="343"/>
      <c r="R378" s="646">
        <v>0</v>
      </c>
      <c r="T378" s="365">
        <v>18</v>
      </c>
      <c r="U378" s="378"/>
      <c r="V378" s="381"/>
      <c r="W378" s="565">
        <f t="shared" si="11"/>
        <v>0</v>
      </c>
    </row>
    <row r="379" spans="2:53">
      <c r="B379" s="616" t="s">
        <v>187</v>
      </c>
      <c r="C379" s="640">
        <v>4</v>
      </c>
      <c r="D379" s="640">
        <v>39</v>
      </c>
      <c r="E379" s="617" t="s">
        <v>11436</v>
      </c>
      <c r="F379" s="621">
        <v>1969</v>
      </c>
      <c r="G379" s="622">
        <v>49657000</v>
      </c>
      <c r="H379" s="606">
        <f>+VLOOKUP(B379,잔가등급!$D$35:$I$62,3,0)</f>
        <v>5.1999999999999998E-2</v>
      </c>
      <c r="I379" s="606">
        <f>+VLOOKUP(B379,잔가등급!$D$35:$I$62,4,0)</f>
        <v>5.3999999999999999E-2</v>
      </c>
      <c r="J379" s="606">
        <f>+VLOOKUP(B379,잔가등급!$D$35:$I$62,5,0)</f>
        <v>5.8000000000000003E-2</v>
      </c>
      <c r="K379" s="607">
        <f>+VLOOKUP(B379,잔가등급!$D$35:$I$62,6,0)</f>
        <v>5.8000000000000003E-2</v>
      </c>
      <c r="L379" s="358"/>
      <c r="N379" s="530">
        <v>4</v>
      </c>
      <c r="O379" s="359"/>
      <c r="P379" s="343"/>
      <c r="Q379" s="343"/>
      <c r="R379" s="646">
        <v>0</v>
      </c>
      <c r="T379" s="365">
        <v>18</v>
      </c>
      <c r="U379" s="378"/>
      <c r="V379" s="381"/>
      <c r="W379" s="565">
        <f t="shared" si="11"/>
        <v>0</v>
      </c>
    </row>
    <row r="380" spans="2:53">
      <c r="B380" s="616" t="s">
        <v>187</v>
      </c>
      <c r="C380" s="640">
        <v>4</v>
      </c>
      <c r="D380" s="640">
        <v>40</v>
      </c>
      <c r="E380" s="617" t="s">
        <v>11437</v>
      </c>
      <c r="F380" s="621">
        <v>1968</v>
      </c>
      <c r="G380" s="622">
        <v>56482000</v>
      </c>
      <c r="H380" s="606">
        <f>+VLOOKUP(B380,잔가등급!$D$35:$I$62,3,0)</f>
        <v>5.1999999999999998E-2</v>
      </c>
      <c r="I380" s="606">
        <f>+VLOOKUP(B380,잔가등급!$D$35:$I$62,4,0)</f>
        <v>5.3999999999999999E-2</v>
      </c>
      <c r="J380" s="606">
        <f>+VLOOKUP(B380,잔가등급!$D$35:$I$62,5,0)</f>
        <v>5.8000000000000003E-2</v>
      </c>
      <c r="K380" s="607">
        <f>+VLOOKUP(B380,잔가등급!$D$35:$I$62,6,0)</f>
        <v>5.8000000000000003E-2</v>
      </c>
      <c r="L380" s="358"/>
      <c r="N380" s="530">
        <v>4</v>
      </c>
      <c r="O380" s="359"/>
      <c r="P380" s="343"/>
      <c r="Q380" s="343"/>
      <c r="R380" s="646">
        <v>0</v>
      </c>
      <c r="T380" s="365">
        <v>18</v>
      </c>
      <c r="U380" s="378"/>
      <c r="V380" s="381"/>
      <c r="W380" s="565">
        <f t="shared" si="11"/>
        <v>0</v>
      </c>
    </row>
    <row r="381" spans="2:53" s="292" customFormat="1">
      <c r="B381" s="625" t="s">
        <v>187</v>
      </c>
      <c r="C381" s="641">
        <v>4</v>
      </c>
      <c r="D381" s="640">
        <v>41</v>
      </c>
      <c r="E381" s="626" t="s">
        <v>11438</v>
      </c>
      <c r="F381" s="621">
        <v>1968</v>
      </c>
      <c r="G381" s="627">
        <v>54445000</v>
      </c>
      <c r="H381" s="606">
        <f>+VLOOKUP(B381,잔가등급!$D$35:$I$62,3,0)</f>
        <v>5.1999999999999998E-2</v>
      </c>
      <c r="I381" s="606">
        <f>+VLOOKUP(B381,잔가등급!$D$35:$I$62,4,0)</f>
        <v>5.3999999999999999E-2</v>
      </c>
      <c r="J381" s="606">
        <f>+VLOOKUP(B381,잔가등급!$D$35:$I$62,5,0)</f>
        <v>5.8000000000000003E-2</v>
      </c>
      <c r="K381" s="607">
        <f>+VLOOKUP(B381,잔가등급!$D$35:$I$62,6,0)</f>
        <v>5.8000000000000003E-2</v>
      </c>
      <c r="L381" s="342"/>
      <c r="M381" s="412"/>
      <c r="N381" s="530">
        <v>4</v>
      </c>
      <c r="O381" s="359"/>
      <c r="P381" s="362"/>
      <c r="Q381" s="343"/>
      <c r="R381" s="646">
        <v>0</v>
      </c>
      <c r="S381" s="412"/>
      <c r="T381" s="365">
        <v>18</v>
      </c>
      <c r="U381" s="378"/>
      <c r="V381" s="381"/>
      <c r="W381" s="565">
        <f t="shared" si="11"/>
        <v>0</v>
      </c>
      <c r="BA381" s="293"/>
    </row>
    <row r="382" spans="2:53">
      <c r="B382" s="616" t="s">
        <v>187</v>
      </c>
      <c r="C382" s="640">
        <v>4</v>
      </c>
      <c r="D382" s="640">
        <v>42</v>
      </c>
      <c r="E382" s="617" t="s">
        <v>11439</v>
      </c>
      <c r="F382" s="621">
        <v>1984</v>
      </c>
      <c r="G382" s="622">
        <v>50678000</v>
      </c>
      <c r="H382" s="606">
        <f>+VLOOKUP(B382,잔가등급!$D$35:$I$62,3,0)</f>
        <v>5.1999999999999998E-2</v>
      </c>
      <c r="I382" s="606">
        <f>+VLOOKUP(B382,잔가등급!$D$35:$I$62,4,0)</f>
        <v>5.3999999999999999E-2</v>
      </c>
      <c r="J382" s="606">
        <f>+VLOOKUP(B382,잔가등급!$D$35:$I$62,5,0)</f>
        <v>5.8000000000000003E-2</v>
      </c>
      <c r="K382" s="607">
        <f>+VLOOKUP(B382,잔가등급!$D$35:$I$62,6,0)</f>
        <v>5.8000000000000003E-2</v>
      </c>
      <c r="L382" s="397"/>
      <c r="M382" s="590"/>
      <c r="N382" s="530">
        <v>4</v>
      </c>
      <c r="O382" s="398"/>
      <c r="P382" s="399"/>
      <c r="Q382" s="399"/>
      <c r="R382" s="646">
        <v>0</v>
      </c>
      <c r="S382" s="590"/>
      <c r="T382" s="365">
        <v>18</v>
      </c>
      <c r="U382" s="400"/>
      <c r="V382" s="401"/>
      <c r="W382" s="565">
        <f t="shared" si="11"/>
        <v>0</v>
      </c>
    </row>
    <row r="383" spans="2:53">
      <c r="B383" s="616" t="s">
        <v>187</v>
      </c>
      <c r="C383" s="640">
        <v>4</v>
      </c>
      <c r="D383" s="640">
        <v>43</v>
      </c>
      <c r="E383" s="617" t="s">
        <v>11440</v>
      </c>
      <c r="F383" s="621">
        <v>1984</v>
      </c>
      <c r="G383" s="622">
        <v>55466000</v>
      </c>
      <c r="H383" s="606">
        <f>+VLOOKUP(B383,잔가등급!$D$35:$I$62,3,0)</f>
        <v>5.1999999999999998E-2</v>
      </c>
      <c r="I383" s="606">
        <f>+VLOOKUP(B383,잔가등급!$D$35:$I$62,4,0)</f>
        <v>5.3999999999999999E-2</v>
      </c>
      <c r="J383" s="606">
        <f>+VLOOKUP(B383,잔가등급!$D$35:$I$62,5,0)</f>
        <v>5.8000000000000003E-2</v>
      </c>
      <c r="K383" s="607">
        <f>+VLOOKUP(B383,잔가등급!$D$35:$I$62,6,0)</f>
        <v>5.8000000000000003E-2</v>
      </c>
      <c r="L383" s="358"/>
      <c r="N383" s="530">
        <v>4</v>
      </c>
      <c r="O383" s="359"/>
      <c r="P383" s="343"/>
      <c r="Q383" s="343"/>
      <c r="R383" s="646">
        <v>0</v>
      </c>
      <c r="T383" s="365">
        <v>18</v>
      </c>
      <c r="U383" s="378"/>
      <c r="V383" s="381"/>
      <c r="W383" s="565">
        <f t="shared" si="11"/>
        <v>0</v>
      </c>
    </row>
    <row r="384" spans="2:53">
      <c r="B384" s="616" t="s">
        <v>187</v>
      </c>
      <c r="C384" s="640">
        <v>4</v>
      </c>
      <c r="D384" s="640">
        <v>44</v>
      </c>
      <c r="E384" s="617" t="s">
        <v>11441</v>
      </c>
      <c r="F384" s="621">
        <v>1968</v>
      </c>
      <c r="G384" s="622">
        <v>52713000</v>
      </c>
      <c r="H384" s="606">
        <f>+VLOOKUP(B384,잔가등급!$D$35:$I$62,3,0)</f>
        <v>5.1999999999999998E-2</v>
      </c>
      <c r="I384" s="606">
        <f>+VLOOKUP(B384,잔가등급!$D$35:$I$62,4,0)</f>
        <v>5.3999999999999999E-2</v>
      </c>
      <c r="J384" s="606">
        <f>+VLOOKUP(B384,잔가등급!$D$35:$I$62,5,0)</f>
        <v>5.8000000000000003E-2</v>
      </c>
      <c r="K384" s="607">
        <f>+VLOOKUP(B384,잔가등급!$D$35:$I$62,6,0)</f>
        <v>5.8000000000000003E-2</v>
      </c>
      <c r="L384" s="358"/>
      <c r="N384" s="530">
        <v>4</v>
      </c>
      <c r="O384" s="359"/>
      <c r="P384" s="343"/>
      <c r="Q384" s="343"/>
      <c r="R384" s="646">
        <v>0</v>
      </c>
      <c r="T384" s="365">
        <v>18</v>
      </c>
      <c r="U384" s="378"/>
      <c r="V384" s="381"/>
      <c r="W384" s="565">
        <f t="shared" si="11"/>
        <v>0</v>
      </c>
    </row>
    <row r="385" spans="2:23">
      <c r="B385" s="616" t="s">
        <v>187</v>
      </c>
      <c r="C385" s="640">
        <v>4</v>
      </c>
      <c r="D385" s="640">
        <v>45</v>
      </c>
      <c r="E385" s="617" t="s">
        <v>11442</v>
      </c>
      <c r="F385" s="621">
        <v>1968</v>
      </c>
      <c r="G385" s="622">
        <v>59538000</v>
      </c>
      <c r="H385" s="606">
        <f>+VLOOKUP(B385,잔가등급!$D$35:$I$62,3,0)</f>
        <v>5.1999999999999998E-2</v>
      </c>
      <c r="I385" s="606">
        <f>+VLOOKUP(B385,잔가등급!$D$35:$I$62,4,0)</f>
        <v>5.3999999999999999E-2</v>
      </c>
      <c r="J385" s="606">
        <f>+VLOOKUP(B385,잔가등급!$D$35:$I$62,5,0)</f>
        <v>5.8000000000000003E-2</v>
      </c>
      <c r="K385" s="607">
        <f>+VLOOKUP(B385,잔가등급!$D$35:$I$62,6,0)</f>
        <v>5.8000000000000003E-2</v>
      </c>
      <c r="L385" s="358"/>
      <c r="N385" s="530">
        <v>4</v>
      </c>
      <c r="O385" s="359"/>
      <c r="P385" s="343"/>
      <c r="Q385" s="343"/>
      <c r="R385" s="646">
        <v>0</v>
      </c>
      <c r="T385" s="365">
        <v>18</v>
      </c>
      <c r="U385" s="378"/>
      <c r="V385" s="381"/>
      <c r="W385" s="565">
        <f t="shared" si="11"/>
        <v>0</v>
      </c>
    </row>
    <row r="386" spans="2:23">
      <c r="B386" s="616" t="s">
        <v>187</v>
      </c>
      <c r="C386" s="640">
        <v>4</v>
      </c>
      <c r="D386" s="640">
        <v>46</v>
      </c>
      <c r="E386" s="617" t="s">
        <v>11443</v>
      </c>
      <c r="F386" s="621">
        <v>1968</v>
      </c>
      <c r="G386" s="622">
        <v>57501000</v>
      </c>
      <c r="H386" s="606">
        <f>+VLOOKUP(B386,잔가등급!$D$35:$I$62,3,0)</f>
        <v>5.1999999999999998E-2</v>
      </c>
      <c r="I386" s="606">
        <f>+VLOOKUP(B386,잔가등급!$D$35:$I$62,4,0)</f>
        <v>5.3999999999999999E-2</v>
      </c>
      <c r="J386" s="606">
        <f>+VLOOKUP(B386,잔가등급!$D$35:$I$62,5,0)</f>
        <v>5.8000000000000003E-2</v>
      </c>
      <c r="K386" s="607">
        <f>+VLOOKUP(B386,잔가등급!$D$35:$I$62,6,0)</f>
        <v>5.8000000000000003E-2</v>
      </c>
      <c r="L386" s="358"/>
      <c r="N386" s="571">
        <v>4</v>
      </c>
      <c r="O386" s="359"/>
      <c r="P386" s="343"/>
      <c r="Q386" s="343"/>
      <c r="R386" s="646">
        <v>0</v>
      </c>
      <c r="T386" s="365">
        <v>18</v>
      </c>
      <c r="U386" s="378"/>
      <c r="V386" s="381"/>
      <c r="W386" s="565">
        <f t="shared" si="11"/>
        <v>0</v>
      </c>
    </row>
    <row r="387" spans="2:23">
      <c r="B387" s="616" t="s">
        <v>187</v>
      </c>
      <c r="C387" s="640">
        <v>4</v>
      </c>
      <c r="D387" s="640">
        <v>47</v>
      </c>
      <c r="E387" s="617" t="s">
        <v>11444</v>
      </c>
      <c r="F387" s="621">
        <v>1984</v>
      </c>
      <c r="G387" s="622">
        <v>53734000</v>
      </c>
      <c r="H387" s="606">
        <f>+VLOOKUP(B387,잔가등급!$D$35:$I$62,3,0)</f>
        <v>5.1999999999999998E-2</v>
      </c>
      <c r="I387" s="606">
        <f>+VLOOKUP(B387,잔가등급!$D$35:$I$62,4,0)</f>
        <v>5.3999999999999999E-2</v>
      </c>
      <c r="J387" s="606">
        <f>+VLOOKUP(B387,잔가등급!$D$35:$I$62,5,0)</f>
        <v>5.8000000000000003E-2</v>
      </c>
      <c r="K387" s="607">
        <f>+VLOOKUP(B387,잔가등급!$D$35:$I$62,6,0)</f>
        <v>5.8000000000000003E-2</v>
      </c>
      <c r="L387" s="358"/>
      <c r="N387" s="571">
        <v>4</v>
      </c>
      <c r="O387" s="359"/>
      <c r="P387" s="343"/>
      <c r="Q387" s="343"/>
      <c r="R387" s="646">
        <v>0</v>
      </c>
      <c r="T387" s="365">
        <v>18</v>
      </c>
      <c r="U387" s="378"/>
      <c r="V387" s="381"/>
      <c r="W387" s="565">
        <f t="shared" si="11"/>
        <v>0</v>
      </c>
    </row>
    <row r="388" spans="2:23">
      <c r="B388" s="616" t="s">
        <v>187</v>
      </c>
      <c r="C388" s="640">
        <v>4</v>
      </c>
      <c r="D388" s="640">
        <v>48</v>
      </c>
      <c r="E388" s="617" t="s">
        <v>11445</v>
      </c>
      <c r="F388" s="621">
        <v>1984</v>
      </c>
      <c r="G388" s="622">
        <v>58522000</v>
      </c>
      <c r="H388" s="606">
        <f>+VLOOKUP(B388,잔가등급!$D$35:$I$62,3,0)</f>
        <v>5.1999999999999998E-2</v>
      </c>
      <c r="I388" s="606">
        <f>+VLOOKUP(B388,잔가등급!$D$35:$I$62,4,0)</f>
        <v>5.3999999999999999E-2</v>
      </c>
      <c r="J388" s="606">
        <f>+VLOOKUP(B388,잔가등급!$D$35:$I$62,5,0)</f>
        <v>5.8000000000000003E-2</v>
      </c>
      <c r="K388" s="607">
        <f>+VLOOKUP(B388,잔가등급!$D$35:$I$62,6,0)</f>
        <v>5.8000000000000003E-2</v>
      </c>
      <c r="L388" s="358"/>
      <c r="N388" s="571">
        <v>4</v>
      </c>
      <c r="O388" s="359"/>
      <c r="P388" s="343"/>
      <c r="Q388" s="343"/>
      <c r="R388" s="646">
        <v>0</v>
      </c>
      <c r="T388" s="365">
        <v>18</v>
      </c>
      <c r="U388" s="378"/>
      <c r="V388" s="381"/>
      <c r="W388" s="565">
        <f t="shared" si="11"/>
        <v>0</v>
      </c>
    </row>
    <row r="389" spans="2:23">
      <c r="B389" s="616" t="s">
        <v>187</v>
      </c>
      <c r="C389" s="640">
        <v>4</v>
      </c>
      <c r="D389" s="640">
        <v>49</v>
      </c>
      <c r="E389" s="617" t="s">
        <v>11446</v>
      </c>
      <c r="F389" s="621">
        <v>1984</v>
      </c>
      <c r="G389" s="622">
        <v>51300000</v>
      </c>
      <c r="H389" s="606">
        <f>+VLOOKUP(B389,잔가등급!$D$35:$I$62,3,0)</f>
        <v>5.1999999999999998E-2</v>
      </c>
      <c r="I389" s="606">
        <f>+VLOOKUP(B389,잔가등급!$D$35:$I$62,4,0)</f>
        <v>5.3999999999999999E-2</v>
      </c>
      <c r="J389" s="606">
        <f>+VLOOKUP(B389,잔가등급!$D$35:$I$62,5,0)</f>
        <v>5.8000000000000003E-2</v>
      </c>
      <c r="K389" s="607">
        <f>+VLOOKUP(B389,잔가등급!$D$35:$I$62,6,0)</f>
        <v>5.8000000000000003E-2</v>
      </c>
      <c r="L389" s="358"/>
      <c r="N389" s="571">
        <v>4</v>
      </c>
      <c r="O389" s="359"/>
      <c r="P389" s="343"/>
      <c r="Q389" s="343"/>
      <c r="R389" s="646">
        <v>0</v>
      </c>
      <c r="T389" s="365">
        <v>18</v>
      </c>
      <c r="U389" s="378"/>
      <c r="V389" s="381"/>
      <c r="W389" s="565">
        <f t="shared" si="11"/>
        <v>0</v>
      </c>
    </row>
    <row r="390" spans="2:23">
      <c r="B390" s="616" t="s">
        <v>187</v>
      </c>
      <c r="C390" s="640">
        <v>4</v>
      </c>
      <c r="D390" s="640">
        <v>50</v>
      </c>
      <c r="E390" s="617" t="s">
        <v>11447</v>
      </c>
      <c r="F390" s="621">
        <v>1984</v>
      </c>
      <c r="G390" s="622">
        <v>56900000</v>
      </c>
      <c r="H390" s="606">
        <f>+VLOOKUP(B390,잔가등급!$D$35:$I$62,3,0)</f>
        <v>5.1999999999999998E-2</v>
      </c>
      <c r="I390" s="606">
        <f>+VLOOKUP(B390,잔가등급!$D$35:$I$62,4,0)</f>
        <v>5.3999999999999999E-2</v>
      </c>
      <c r="J390" s="606">
        <f>+VLOOKUP(B390,잔가등급!$D$35:$I$62,5,0)</f>
        <v>5.8000000000000003E-2</v>
      </c>
      <c r="K390" s="607">
        <f>+VLOOKUP(B390,잔가등급!$D$35:$I$62,6,0)</f>
        <v>5.8000000000000003E-2</v>
      </c>
      <c r="L390" s="358"/>
      <c r="N390" s="571">
        <v>4</v>
      </c>
      <c r="O390" s="359"/>
      <c r="P390" s="343"/>
      <c r="Q390" s="343"/>
      <c r="R390" s="646">
        <v>0</v>
      </c>
      <c r="T390" s="365">
        <v>18</v>
      </c>
      <c r="U390" s="378"/>
      <c r="V390" s="381"/>
      <c r="W390" s="565">
        <f t="shared" si="11"/>
        <v>0</v>
      </c>
    </row>
    <row r="391" spans="2:23">
      <c r="B391" s="616" t="s">
        <v>187</v>
      </c>
      <c r="C391" s="640">
        <v>4</v>
      </c>
      <c r="D391" s="640">
        <v>51</v>
      </c>
      <c r="E391" s="617" t="s">
        <v>11448</v>
      </c>
      <c r="F391" s="621">
        <v>1984</v>
      </c>
      <c r="G391" s="622">
        <v>54300000</v>
      </c>
      <c r="H391" s="606">
        <f>+VLOOKUP(B391,잔가등급!$D$35:$I$62,3,0)</f>
        <v>5.1999999999999998E-2</v>
      </c>
      <c r="I391" s="606">
        <f>+VLOOKUP(B391,잔가등급!$D$35:$I$62,4,0)</f>
        <v>5.3999999999999999E-2</v>
      </c>
      <c r="J391" s="606">
        <f>+VLOOKUP(B391,잔가등급!$D$35:$I$62,5,0)</f>
        <v>5.8000000000000003E-2</v>
      </c>
      <c r="K391" s="607">
        <f>+VLOOKUP(B391,잔가등급!$D$35:$I$62,6,0)</f>
        <v>5.8000000000000003E-2</v>
      </c>
      <c r="L391" s="358"/>
      <c r="N391" s="571">
        <v>4</v>
      </c>
      <c r="O391" s="359"/>
      <c r="P391" s="343"/>
      <c r="Q391" s="343"/>
      <c r="R391" s="646">
        <v>0</v>
      </c>
      <c r="T391" s="365">
        <v>18</v>
      </c>
      <c r="U391" s="378"/>
      <c r="V391" s="381"/>
      <c r="W391" s="565">
        <f t="shared" si="11"/>
        <v>0</v>
      </c>
    </row>
    <row r="392" spans="2:23">
      <c r="B392" s="616" t="s">
        <v>187</v>
      </c>
      <c r="C392" s="640">
        <v>4</v>
      </c>
      <c r="D392" s="640">
        <v>52</v>
      </c>
      <c r="E392" s="617" t="s">
        <v>11449</v>
      </c>
      <c r="F392" s="621">
        <v>1984</v>
      </c>
      <c r="G392" s="622">
        <v>59900000</v>
      </c>
      <c r="H392" s="606">
        <f>+VLOOKUP(B392,잔가등급!$D$35:$I$62,3,0)</f>
        <v>5.1999999999999998E-2</v>
      </c>
      <c r="I392" s="606">
        <f>+VLOOKUP(B392,잔가등급!$D$35:$I$62,4,0)</f>
        <v>5.3999999999999999E-2</v>
      </c>
      <c r="J392" s="606">
        <f>+VLOOKUP(B392,잔가등급!$D$35:$I$62,5,0)</f>
        <v>5.8000000000000003E-2</v>
      </c>
      <c r="K392" s="607">
        <f>+VLOOKUP(B392,잔가등급!$D$35:$I$62,6,0)</f>
        <v>5.8000000000000003E-2</v>
      </c>
      <c r="L392" s="358"/>
      <c r="N392" s="571">
        <v>4</v>
      </c>
      <c r="O392" s="359"/>
      <c r="P392" s="343"/>
      <c r="Q392" s="343"/>
      <c r="R392" s="646">
        <v>0</v>
      </c>
      <c r="T392" s="365">
        <v>18</v>
      </c>
      <c r="U392" s="378"/>
      <c r="V392" s="381"/>
      <c r="W392" s="565">
        <f t="shared" si="11"/>
        <v>0</v>
      </c>
    </row>
    <row r="393" spans="2:23">
      <c r="B393" s="616" t="s">
        <v>187</v>
      </c>
      <c r="C393" s="640">
        <v>4</v>
      </c>
      <c r="D393" s="640">
        <v>53</v>
      </c>
      <c r="E393" s="617" t="s">
        <v>11450</v>
      </c>
      <c r="F393" s="621">
        <v>0</v>
      </c>
      <c r="G393" s="622">
        <v>61700000</v>
      </c>
      <c r="H393" s="606">
        <f>+VLOOKUP(B393,잔가등급!$D$35:$I$62,3,0)</f>
        <v>5.1999999999999998E-2</v>
      </c>
      <c r="I393" s="606">
        <f>+VLOOKUP(B393,잔가등급!$D$35:$I$62,4,0)</f>
        <v>5.3999999999999999E-2</v>
      </c>
      <c r="J393" s="606">
        <f>+VLOOKUP(B393,잔가등급!$D$35:$I$62,5,0)</f>
        <v>5.8000000000000003E-2</v>
      </c>
      <c r="K393" s="607">
        <f>+VLOOKUP(B393,잔가등급!$D$35:$I$62,6,0)</f>
        <v>5.8000000000000003E-2</v>
      </c>
      <c r="L393" s="358"/>
      <c r="N393" s="571">
        <v>3</v>
      </c>
      <c r="O393" s="359"/>
      <c r="P393" s="343"/>
      <c r="Q393" s="343"/>
      <c r="R393" s="646">
        <v>0</v>
      </c>
      <c r="T393" s="365">
        <v>16</v>
      </c>
      <c r="U393" s="378"/>
      <c r="V393" s="381"/>
      <c r="W393" s="565">
        <f t="shared" si="11"/>
        <v>0</v>
      </c>
    </row>
    <row r="394" spans="2:23">
      <c r="B394" s="616" t="s">
        <v>187</v>
      </c>
      <c r="C394" s="640">
        <v>4</v>
      </c>
      <c r="D394" s="640">
        <v>54</v>
      </c>
      <c r="E394" s="617" t="s">
        <v>11451</v>
      </c>
      <c r="F394" s="621">
        <v>0</v>
      </c>
      <c r="G394" s="622">
        <v>68700000</v>
      </c>
      <c r="H394" s="606">
        <f>+VLOOKUP(B394,잔가등급!$D$35:$I$62,3,0)</f>
        <v>5.1999999999999998E-2</v>
      </c>
      <c r="I394" s="606">
        <f>+VLOOKUP(B394,잔가등급!$D$35:$I$62,4,0)</f>
        <v>5.3999999999999999E-2</v>
      </c>
      <c r="J394" s="606">
        <f>+VLOOKUP(B394,잔가등급!$D$35:$I$62,5,0)</f>
        <v>5.8000000000000003E-2</v>
      </c>
      <c r="K394" s="607">
        <f>+VLOOKUP(B394,잔가등급!$D$35:$I$62,6,0)</f>
        <v>5.8000000000000003E-2</v>
      </c>
      <c r="L394" s="358"/>
      <c r="N394" s="571">
        <v>3</v>
      </c>
      <c r="O394" s="359"/>
      <c r="P394" s="343"/>
      <c r="Q394" s="343"/>
      <c r="R394" s="646">
        <v>0</v>
      </c>
      <c r="T394" s="365">
        <v>16</v>
      </c>
      <c r="U394" s="378"/>
      <c r="V394" s="381"/>
      <c r="W394" s="565">
        <f t="shared" si="11"/>
        <v>0</v>
      </c>
    </row>
    <row r="395" spans="2:23">
      <c r="B395" s="616" t="s">
        <v>187</v>
      </c>
      <c r="C395" s="640">
        <v>4</v>
      </c>
      <c r="D395" s="640">
        <v>55</v>
      </c>
      <c r="E395" s="617" t="s">
        <v>11452</v>
      </c>
      <c r="F395" s="621">
        <v>0</v>
      </c>
      <c r="G395" s="622">
        <v>65700000</v>
      </c>
      <c r="H395" s="606">
        <f>+VLOOKUP(B395,잔가등급!$D$35:$I$62,3,0)</f>
        <v>5.1999999999999998E-2</v>
      </c>
      <c r="I395" s="606">
        <f>+VLOOKUP(B395,잔가등급!$D$35:$I$62,4,0)</f>
        <v>5.3999999999999999E-2</v>
      </c>
      <c r="J395" s="606">
        <f>+VLOOKUP(B395,잔가등급!$D$35:$I$62,5,0)</f>
        <v>5.8000000000000003E-2</v>
      </c>
      <c r="K395" s="607">
        <f>+VLOOKUP(B395,잔가등급!$D$35:$I$62,6,0)</f>
        <v>5.8000000000000003E-2</v>
      </c>
      <c r="L395" s="358"/>
      <c r="N395" s="530">
        <v>3</v>
      </c>
      <c r="O395" s="359"/>
      <c r="P395" s="343"/>
      <c r="Q395" s="343"/>
      <c r="R395" s="646">
        <v>0</v>
      </c>
      <c r="T395" s="365">
        <v>16</v>
      </c>
      <c r="U395" s="378"/>
      <c r="V395" s="381"/>
      <c r="W395" s="565">
        <f t="shared" si="11"/>
        <v>0</v>
      </c>
    </row>
    <row r="396" spans="2:23">
      <c r="B396" s="616" t="s">
        <v>187</v>
      </c>
      <c r="C396" s="640">
        <v>4</v>
      </c>
      <c r="D396" s="640">
        <v>56</v>
      </c>
      <c r="E396" s="617" t="s">
        <v>11453</v>
      </c>
      <c r="F396" s="621">
        <v>0</v>
      </c>
      <c r="G396" s="622">
        <v>72700000</v>
      </c>
      <c r="H396" s="606">
        <f>+VLOOKUP(B396,잔가등급!$D$35:$I$62,3,0)</f>
        <v>5.1999999999999998E-2</v>
      </c>
      <c r="I396" s="606">
        <f>+VLOOKUP(B396,잔가등급!$D$35:$I$62,4,0)</f>
        <v>5.3999999999999999E-2</v>
      </c>
      <c r="J396" s="606">
        <f>+VLOOKUP(B396,잔가등급!$D$35:$I$62,5,0)</f>
        <v>5.8000000000000003E-2</v>
      </c>
      <c r="K396" s="607">
        <f>+VLOOKUP(B396,잔가등급!$D$35:$I$62,6,0)</f>
        <v>5.8000000000000003E-2</v>
      </c>
      <c r="L396" s="358"/>
      <c r="N396" s="530">
        <v>3</v>
      </c>
      <c r="O396" s="359"/>
      <c r="P396" s="343"/>
      <c r="Q396" s="343"/>
      <c r="R396" s="646">
        <v>0</v>
      </c>
      <c r="T396" s="365">
        <v>16</v>
      </c>
      <c r="U396" s="378"/>
      <c r="V396" s="381"/>
      <c r="W396" s="565">
        <f t="shared" si="11"/>
        <v>0</v>
      </c>
    </row>
    <row r="397" spans="2:23">
      <c r="B397" s="616" t="s">
        <v>187</v>
      </c>
      <c r="C397" s="640">
        <v>4</v>
      </c>
      <c r="D397" s="640">
        <v>57</v>
      </c>
      <c r="E397" s="617" t="s">
        <v>11454</v>
      </c>
      <c r="F397" s="621">
        <v>1968</v>
      </c>
      <c r="G397" s="622">
        <v>70426000</v>
      </c>
      <c r="H397" s="606">
        <f>+VLOOKUP(B397,잔가등급!$D$35:$I$62,3,0)</f>
        <v>5.1999999999999998E-2</v>
      </c>
      <c r="I397" s="606">
        <f>+VLOOKUP(B397,잔가등급!$D$35:$I$62,4,0)</f>
        <v>5.3999999999999999E-2</v>
      </c>
      <c r="J397" s="606">
        <f>+VLOOKUP(B397,잔가등급!$D$35:$I$62,5,0)</f>
        <v>5.8000000000000003E-2</v>
      </c>
      <c r="K397" s="607">
        <f>+VLOOKUP(B397,잔가등급!$D$35:$I$62,6,0)</f>
        <v>5.8000000000000003E-2</v>
      </c>
      <c r="L397" s="358"/>
      <c r="N397" s="530">
        <v>4</v>
      </c>
      <c r="O397" s="359"/>
      <c r="P397" s="343"/>
      <c r="Q397" s="343"/>
      <c r="R397" s="646">
        <v>0</v>
      </c>
      <c r="T397" s="365">
        <v>18</v>
      </c>
      <c r="U397" s="378"/>
      <c r="V397" s="381"/>
      <c r="W397" s="565">
        <f t="shared" si="11"/>
        <v>0</v>
      </c>
    </row>
    <row r="398" spans="2:23">
      <c r="B398" s="616" t="s">
        <v>187</v>
      </c>
      <c r="C398" s="640">
        <v>4</v>
      </c>
      <c r="D398" s="640">
        <v>58</v>
      </c>
      <c r="E398" s="617" t="s">
        <v>11455</v>
      </c>
      <c r="F398" s="621">
        <v>1968</v>
      </c>
      <c r="G398" s="622">
        <v>75926000</v>
      </c>
      <c r="H398" s="606">
        <f>+VLOOKUP(B398,잔가등급!$D$35:$I$62,3,0)</f>
        <v>5.1999999999999998E-2</v>
      </c>
      <c r="I398" s="606">
        <f>+VLOOKUP(B398,잔가등급!$D$35:$I$62,4,0)</f>
        <v>5.3999999999999999E-2</v>
      </c>
      <c r="J398" s="606">
        <f>+VLOOKUP(B398,잔가등급!$D$35:$I$62,5,0)</f>
        <v>5.8000000000000003E-2</v>
      </c>
      <c r="K398" s="607">
        <f>+VLOOKUP(B398,잔가등급!$D$35:$I$62,6,0)</f>
        <v>5.8000000000000003E-2</v>
      </c>
      <c r="L398" s="358"/>
      <c r="N398" s="530">
        <v>4</v>
      </c>
      <c r="O398" s="359"/>
      <c r="P398" s="343"/>
      <c r="Q398" s="343"/>
      <c r="R398" s="646">
        <v>0</v>
      </c>
      <c r="T398" s="365">
        <v>18</v>
      </c>
      <c r="U398" s="378"/>
      <c r="V398" s="381"/>
      <c r="W398" s="565">
        <f t="shared" ref="W398:W461" si="12">+U398</f>
        <v>0</v>
      </c>
    </row>
    <row r="399" spans="2:23">
      <c r="B399" s="616" t="s">
        <v>187</v>
      </c>
      <c r="C399" s="640">
        <v>4</v>
      </c>
      <c r="D399" s="640">
        <v>59</v>
      </c>
      <c r="E399" s="617" t="s">
        <v>11456</v>
      </c>
      <c r="F399" s="621">
        <v>1984</v>
      </c>
      <c r="G399" s="622">
        <v>71448000</v>
      </c>
      <c r="H399" s="606">
        <f>+VLOOKUP(B399,잔가등급!$D$35:$I$62,3,0)</f>
        <v>5.1999999999999998E-2</v>
      </c>
      <c r="I399" s="606">
        <f>+VLOOKUP(B399,잔가등급!$D$35:$I$62,4,0)</f>
        <v>5.3999999999999999E-2</v>
      </c>
      <c r="J399" s="606">
        <f>+VLOOKUP(B399,잔가등급!$D$35:$I$62,5,0)</f>
        <v>5.8000000000000003E-2</v>
      </c>
      <c r="K399" s="607">
        <f>+VLOOKUP(B399,잔가등급!$D$35:$I$62,6,0)</f>
        <v>5.8000000000000003E-2</v>
      </c>
      <c r="L399" s="358"/>
      <c r="N399" s="530">
        <v>4</v>
      </c>
      <c r="O399" s="359"/>
      <c r="P399" s="343"/>
      <c r="Q399" s="343"/>
      <c r="R399" s="646">
        <v>0</v>
      </c>
      <c r="T399" s="365">
        <v>18</v>
      </c>
      <c r="U399" s="378"/>
      <c r="V399" s="381"/>
      <c r="W399" s="565">
        <f t="shared" si="12"/>
        <v>0</v>
      </c>
    </row>
    <row r="400" spans="2:23">
      <c r="B400" s="616" t="s">
        <v>187</v>
      </c>
      <c r="C400" s="640">
        <v>4</v>
      </c>
      <c r="D400" s="640">
        <v>60</v>
      </c>
      <c r="E400" s="617" t="s">
        <v>11457</v>
      </c>
      <c r="F400" s="621">
        <v>1985</v>
      </c>
      <c r="G400" s="622">
        <v>76948000</v>
      </c>
      <c r="H400" s="606">
        <f>+VLOOKUP(B400,잔가등급!$D$35:$I$62,3,0)</f>
        <v>5.1999999999999998E-2</v>
      </c>
      <c r="I400" s="606">
        <f>+VLOOKUP(B400,잔가등급!$D$35:$I$62,4,0)</f>
        <v>5.3999999999999999E-2</v>
      </c>
      <c r="J400" s="606">
        <f>+VLOOKUP(B400,잔가등급!$D$35:$I$62,5,0)</f>
        <v>5.8000000000000003E-2</v>
      </c>
      <c r="K400" s="607">
        <f>+VLOOKUP(B400,잔가등급!$D$35:$I$62,6,0)</f>
        <v>5.8000000000000003E-2</v>
      </c>
      <c r="L400" s="358"/>
      <c r="N400" s="530">
        <v>4</v>
      </c>
      <c r="O400" s="359"/>
      <c r="P400" s="343"/>
      <c r="Q400" s="343"/>
      <c r="R400" s="646">
        <v>0</v>
      </c>
      <c r="T400" s="365">
        <v>18</v>
      </c>
      <c r="U400" s="378"/>
      <c r="V400" s="381"/>
      <c r="W400" s="565">
        <f t="shared" si="12"/>
        <v>0</v>
      </c>
    </row>
    <row r="401" spans="2:23">
      <c r="B401" s="616" t="s">
        <v>187</v>
      </c>
      <c r="C401" s="640">
        <v>4</v>
      </c>
      <c r="D401" s="640">
        <v>61</v>
      </c>
      <c r="E401" s="617" t="s">
        <v>11458</v>
      </c>
      <c r="F401" s="621">
        <v>1968</v>
      </c>
      <c r="G401" s="622">
        <v>73481000</v>
      </c>
      <c r="H401" s="606">
        <f>+VLOOKUP(B401,잔가등급!$D$35:$I$62,3,0)</f>
        <v>5.1999999999999998E-2</v>
      </c>
      <c r="I401" s="606">
        <f>+VLOOKUP(B401,잔가등급!$D$35:$I$62,4,0)</f>
        <v>5.3999999999999999E-2</v>
      </c>
      <c r="J401" s="606">
        <f>+VLOOKUP(B401,잔가등급!$D$35:$I$62,5,0)</f>
        <v>5.8000000000000003E-2</v>
      </c>
      <c r="K401" s="607">
        <f>+VLOOKUP(B401,잔가등급!$D$35:$I$62,6,0)</f>
        <v>5.8000000000000003E-2</v>
      </c>
      <c r="L401" s="358"/>
      <c r="N401" s="530">
        <v>4</v>
      </c>
      <c r="O401" s="359"/>
      <c r="P401" s="343"/>
      <c r="Q401" s="343"/>
      <c r="R401" s="646">
        <v>0</v>
      </c>
      <c r="T401" s="365">
        <v>18</v>
      </c>
      <c r="U401" s="378"/>
      <c r="V401" s="381"/>
      <c r="W401" s="565">
        <f t="shared" si="12"/>
        <v>0</v>
      </c>
    </row>
    <row r="402" spans="2:23">
      <c r="B402" s="616" t="s">
        <v>187</v>
      </c>
      <c r="C402" s="640">
        <v>4</v>
      </c>
      <c r="D402" s="640">
        <v>62</v>
      </c>
      <c r="E402" s="617" t="s">
        <v>11459</v>
      </c>
      <c r="F402" s="621">
        <v>1968</v>
      </c>
      <c r="G402" s="622">
        <v>78982000</v>
      </c>
      <c r="H402" s="606">
        <f>+VLOOKUP(B402,잔가등급!$D$35:$I$62,3,0)</f>
        <v>5.1999999999999998E-2</v>
      </c>
      <c r="I402" s="606">
        <f>+VLOOKUP(B402,잔가등급!$D$35:$I$62,4,0)</f>
        <v>5.3999999999999999E-2</v>
      </c>
      <c r="J402" s="606">
        <f>+VLOOKUP(B402,잔가등급!$D$35:$I$62,5,0)</f>
        <v>5.8000000000000003E-2</v>
      </c>
      <c r="K402" s="607">
        <f>+VLOOKUP(B402,잔가등급!$D$35:$I$62,6,0)</f>
        <v>5.8000000000000003E-2</v>
      </c>
      <c r="L402" s="358"/>
      <c r="N402" s="530">
        <v>4</v>
      </c>
      <c r="O402" s="359"/>
      <c r="P402" s="343"/>
      <c r="Q402" s="343"/>
      <c r="R402" s="646">
        <v>0</v>
      </c>
      <c r="T402" s="365">
        <v>18</v>
      </c>
      <c r="U402" s="378"/>
      <c r="V402" s="381"/>
      <c r="W402" s="565">
        <f t="shared" si="12"/>
        <v>0</v>
      </c>
    </row>
    <row r="403" spans="2:23">
      <c r="B403" s="616" t="s">
        <v>187</v>
      </c>
      <c r="C403" s="640">
        <v>4</v>
      </c>
      <c r="D403" s="640">
        <v>63</v>
      </c>
      <c r="E403" s="617" t="s">
        <v>11460</v>
      </c>
      <c r="F403" s="621">
        <v>1984</v>
      </c>
      <c r="G403" s="622">
        <v>74503000</v>
      </c>
      <c r="H403" s="606">
        <f>+VLOOKUP(B403,잔가등급!$D$35:$I$62,3,0)</f>
        <v>5.1999999999999998E-2</v>
      </c>
      <c r="I403" s="606">
        <f>+VLOOKUP(B403,잔가등급!$D$35:$I$62,4,0)</f>
        <v>5.3999999999999999E-2</v>
      </c>
      <c r="J403" s="606">
        <f>+VLOOKUP(B403,잔가등급!$D$35:$I$62,5,0)</f>
        <v>5.8000000000000003E-2</v>
      </c>
      <c r="K403" s="607">
        <f>+VLOOKUP(B403,잔가등급!$D$35:$I$62,6,0)</f>
        <v>5.8000000000000003E-2</v>
      </c>
      <c r="L403" s="358"/>
      <c r="N403" s="530">
        <v>4</v>
      </c>
      <c r="O403" s="389"/>
      <c r="P403" s="390"/>
      <c r="Q403" s="390"/>
      <c r="R403" s="646">
        <v>0</v>
      </c>
      <c r="T403" s="365">
        <v>18</v>
      </c>
      <c r="U403" s="391"/>
      <c r="V403" s="392"/>
      <c r="W403" s="565">
        <f t="shared" si="12"/>
        <v>0</v>
      </c>
    </row>
    <row r="404" spans="2:23">
      <c r="B404" s="616" t="s">
        <v>187</v>
      </c>
      <c r="C404" s="640">
        <v>4</v>
      </c>
      <c r="D404" s="640">
        <v>64</v>
      </c>
      <c r="E404" s="617" t="s">
        <v>11461</v>
      </c>
      <c r="F404" s="621">
        <v>1984</v>
      </c>
      <c r="G404" s="622">
        <v>80004000</v>
      </c>
      <c r="H404" s="606">
        <f>+VLOOKUP(B404,잔가등급!$D$35:$I$62,3,0)</f>
        <v>5.1999999999999998E-2</v>
      </c>
      <c r="I404" s="606">
        <f>+VLOOKUP(B404,잔가등급!$D$35:$I$62,4,0)</f>
        <v>5.3999999999999999E-2</v>
      </c>
      <c r="J404" s="606">
        <f>+VLOOKUP(B404,잔가등급!$D$35:$I$62,5,0)</f>
        <v>5.8000000000000003E-2</v>
      </c>
      <c r="K404" s="607">
        <f>+VLOOKUP(B404,잔가등급!$D$35:$I$62,6,0)</f>
        <v>5.8000000000000003E-2</v>
      </c>
      <c r="L404" s="358"/>
      <c r="N404" s="530">
        <v>4</v>
      </c>
      <c r="O404" s="359"/>
      <c r="P404" s="343"/>
      <c r="Q404" s="343"/>
      <c r="R404" s="646">
        <v>0</v>
      </c>
      <c r="T404" s="365">
        <v>18</v>
      </c>
      <c r="U404" s="378"/>
      <c r="V404" s="381"/>
      <c r="W404" s="565">
        <f t="shared" si="12"/>
        <v>0</v>
      </c>
    </row>
    <row r="405" spans="2:23" ht="17.25" thickBot="1">
      <c r="B405" s="616" t="s">
        <v>187</v>
      </c>
      <c r="C405" s="640">
        <v>4</v>
      </c>
      <c r="D405" s="640">
        <v>65</v>
      </c>
      <c r="E405" s="617" t="s">
        <v>11462</v>
      </c>
      <c r="F405" s="621">
        <v>2967</v>
      </c>
      <c r="G405" s="622">
        <v>101886000</v>
      </c>
      <c r="H405" s="606">
        <f>+VLOOKUP(B405,잔가등급!$D$35:$I$62,3,0)</f>
        <v>5.1999999999999998E-2</v>
      </c>
      <c r="I405" s="606">
        <f>+VLOOKUP(B405,잔가등급!$D$35:$I$62,4,0)</f>
        <v>5.3999999999999999E-2</v>
      </c>
      <c r="J405" s="606">
        <f>+VLOOKUP(B405,잔가등급!$D$35:$I$62,5,0)</f>
        <v>5.8000000000000003E-2</v>
      </c>
      <c r="K405" s="607">
        <f>+VLOOKUP(B405,잔가등급!$D$35:$I$62,6,0)</f>
        <v>5.8000000000000003E-2</v>
      </c>
      <c r="L405" s="407"/>
      <c r="M405" s="562"/>
      <c r="N405" s="531">
        <v>4</v>
      </c>
      <c r="O405" s="408"/>
      <c r="P405" s="409"/>
      <c r="Q405" s="409"/>
      <c r="R405" s="646">
        <v>0</v>
      </c>
      <c r="S405" s="562"/>
      <c r="T405" s="537">
        <v>16</v>
      </c>
      <c r="U405" s="410"/>
      <c r="V405" s="411"/>
      <c r="W405" s="565">
        <f t="shared" si="12"/>
        <v>0</v>
      </c>
    </row>
    <row r="406" spans="2:23">
      <c r="B406" s="628" t="s">
        <v>187</v>
      </c>
      <c r="C406" s="642">
        <v>4</v>
      </c>
      <c r="D406" s="640">
        <v>66</v>
      </c>
      <c r="E406" s="629" t="s">
        <v>11463</v>
      </c>
      <c r="F406" s="618">
        <v>2967</v>
      </c>
      <c r="G406" s="630">
        <v>107981000</v>
      </c>
      <c r="H406" s="606">
        <f>+VLOOKUP(B406,잔가등급!$D$35:$I$62,3,0)</f>
        <v>5.1999999999999998E-2</v>
      </c>
      <c r="I406" s="606">
        <f>+VLOOKUP(B406,잔가등급!$D$35:$I$62,4,0)</f>
        <v>5.3999999999999999E-2</v>
      </c>
      <c r="J406" s="606">
        <f>+VLOOKUP(B406,잔가등급!$D$35:$I$62,5,0)</f>
        <v>5.8000000000000003E-2</v>
      </c>
      <c r="K406" s="607">
        <f>+VLOOKUP(B406,잔가등급!$D$35:$I$62,6,0)</f>
        <v>5.8000000000000003E-2</v>
      </c>
      <c r="L406" s="358"/>
      <c r="M406" s="157"/>
      <c r="N406" s="532">
        <v>4</v>
      </c>
      <c r="O406" s="389"/>
      <c r="P406" s="390"/>
      <c r="Q406" s="390"/>
      <c r="R406" s="646">
        <v>0</v>
      </c>
      <c r="S406" s="157"/>
      <c r="T406" s="533">
        <v>16</v>
      </c>
      <c r="U406" s="391"/>
      <c r="V406" s="392"/>
      <c r="W406" s="565">
        <f t="shared" si="12"/>
        <v>0</v>
      </c>
    </row>
    <row r="407" spans="2:23">
      <c r="B407" s="628" t="s">
        <v>187</v>
      </c>
      <c r="C407" s="642">
        <v>4</v>
      </c>
      <c r="D407" s="640">
        <v>67</v>
      </c>
      <c r="E407" s="629" t="s">
        <v>11464</v>
      </c>
      <c r="F407" s="618">
        <v>2967</v>
      </c>
      <c r="G407" s="630">
        <v>119981000</v>
      </c>
      <c r="H407" s="606">
        <f>+VLOOKUP(B407,잔가등급!$D$35:$I$62,3,0)</f>
        <v>5.1999999999999998E-2</v>
      </c>
      <c r="I407" s="606">
        <f>+VLOOKUP(B407,잔가등급!$D$35:$I$62,4,0)</f>
        <v>5.3999999999999999E-2</v>
      </c>
      <c r="J407" s="606">
        <f>+VLOOKUP(B407,잔가등급!$D$35:$I$62,5,0)</f>
        <v>5.8000000000000003E-2</v>
      </c>
      <c r="K407" s="607">
        <f>+VLOOKUP(B407,잔가등급!$D$35:$I$62,6,0)</f>
        <v>5.8000000000000003E-2</v>
      </c>
      <c r="L407" s="358"/>
      <c r="M407" s="157"/>
      <c r="N407" s="530">
        <v>4</v>
      </c>
      <c r="O407" s="359"/>
      <c r="P407" s="343"/>
      <c r="Q407" s="343"/>
      <c r="R407" s="646">
        <v>0</v>
      </c>
      <c r="S407" s="157"/>
      <c r="T407" s="365">
        <v>16</v>
      </c>
      <c r="U407" s="378"/>
      <c r="V407" s="381"/>
      <c r="W407" s="565">
        <f t="shared" si="12"/>
        <v>0</v>
      </c>
    </row>
    <row r="408" spans="2:23">
      <c r="B408" s="628" t="s">
        <v>187</v>
      </c>
      <c r="C408" s="642">
        <v>4</v>
      </c>
      <c r="D408" s="640">
        <v>68</v>
      </c>
      <c r="E408" s="629" t="s">
        <v>11465</v>
      </c>
      <c r="F408" s="618">
        <v>2995</v>
      </c>
      <c r="G408" s="630">
        <v>121981000</v>
      </c>
      <c r="H408" s="606">
        <f>+VLOOKUP(B408,잔가등급!$D$35:$I$62,3,0)</f>
        <v>5.1999999999999998E-2</v>
      </c>
      <c r="I408" s="606">
        <f>+VLOOKUP(B408,잔가등급!$D$35:$I$62,4,0)</f>
        <v>5.3999999999999999E-2</v>
      </c>
      <c r="J408" s="606">
        <f>+VLOOKUP(B408,잔가등급!$D$35:$I$62,5,0)</f>
        <v>5.8000000000000003E-2</v>
      </c>
      <c r="K408" s="607">
        <f>+VLOOKUP(B408,잔가등급!$D$35:$I$62,6,0)</f>
        <v>5.8000000000000003E-2</v>
      </c>
      <c r="L408" s="358"/>
      <c r="M408" s="157"/>
      <c r="N408" s="530">
        <v>4</v>
      </c>
      <c r="O408" s="359"/>
      <c r="P408" s="343"/>
      <c r="Q408" s="343"/>
      <c r="R408" s="646">
        <v>0</v>
      </c>
      <c r="S408" s="157"/>
      <c r="T408" s="365">
        <v>16</v>
      </c>
      <c r="U408" s="378"/>
      <c r="V408" s="381"/>
      <c r="W408" s="565">
        <f t="shared" si="12"/>
        <v>0</v>
      </c>
    </row>
    <row r="409" spans="2:23">
      <c r="B409" s="628" t="s">
        <v>187</v>
      </c>
      <c r="C409" s="642">
        <v>4</v>
      </c>
      <c r="D409" s="640">
        <v>69</v>
      </c>
      <c r="E409" s="629" t="s">
        <v>11466</v>
      </c>
      <c r="F409" s="618">
        <v>2967</v>
      </c>
      <c r="G409" s="630">
        <v>104432000</v>
      </c>
      <c r="H409" s="606">
        <f>+VLOOKUP(B409,잔가등급!$D$35:$I$62,3,0)</f>
        <v>5.1999999999999998E-2</v>
      </c>
      <c r="I409" s="606">
        <f>+VLOOKUP(B409,잔가등급!$D$35:$I$62,4,0)</f>
        <v>5.3999999999999999E-2</v>
      </c>
      <c r="J409" s="606">
        <f>+VLOOKUP(B409,잔가등급!$D$35:$I$62,5,0)</f>
        <v>5.8000000000000003E-2</v>
      </c>
      <c r="K409" s="607">
        <f>+VLOOKUP(B409,잔가등급!$D$35:$I$62,6,0)</f>
        <v>5.8000000000000003E-2</v>
      </c>
      <c r="L409" s="358"/>
      <c r="M409" s="157"/>
      <c r="N409" s="530">
        <v>4</v>
      </c>
      <c r="O409" s="359"/>
      <c r="P409" s="343"/>
      <c r="Q409" s="343"/>
      <c r="R409" s="646">
        <v>0</v>
      </c>
      <c r="S409" s="157"/>
      <c r="T409" s="365">
        <v>16</v>
      </c>
      <c r="U409" s="378"/>
      <c r="V409" s="381"/>
      <c r="W409" s="565">
        <f t="shared" si="12"/>
        <v>0</v>
      </c>
    </row>
    <row r="410" spans="2:23">
      <c r="B410" s="628" t="s">
        <v>187</v>
      </c>
      <c r="C410" s="642">
        <v>4</v>
      </c>
      <c r="D410" s="640">
        <v>70</v>
      </c>
      <c r="E410" s="629" t="s">
        <v>11467</v>
      </c>
      <c r="F410" s="618">
        <v>2967</v>
      </c>
      <c r="G410" s="630">
        <v>111481000</v>
      </c>
      <c r="H410" s="606">
        <f>+VLOOKUP(B410,잔가등급!$D$35:$I$62,3,0)</f>
        <v>5.1999999999999998E-2</v>
      </c>
      <c r="I410" s="606">
        <f>+VLOOKUP(B410,잔가등급!$D$35:$I$62,4,0)</f>
        <v>5.3999999999999999E-2</v>
      </c>
      <c r="J410" s="606">
        <f>+VLOOKUP(B410,잔가등급!$D$35:$I$62,5,0)</f>
        <v>5.8000000000000003E-2</v>
      </c>
      <c r="K410" s="607">
        <f>+VLOOKUP(B410,잔가등급!$D$35:$I$62,6,0)</f>
        <v>5.8000000000000003E-2</v>
      </c>
      <c r="L410" s="358"/>
      <c r="M410" s="157"/>
      <c r="N410" s="530">
        <v>4</v>
      </c>
      <c r="O410" s="359"/>
      <c r="P410" s="343"/>
      <c r="Q410" s="343"/>
      <c r="R410" s="646">
        <v>0</v>
      </c>
      <c r="S410" s="157"/>
      <c r="T410" s="365">
        <v>16</v>
      </c>
      <c r="U410" s="378"/>
      <c r="V410" s="381"/>
      <c r="W410" s="565">
        <f t="shared" si="12"/>
        <v>0</v>
      </c>
    </row>
    <row r="411" spans="2:23">
      <c r="B411" s="628" t="s">
        <v>187</v>
      </c>
      <c r="C411" s="642">
        <v>4</v>
      </c>
      <c r="D411" s="640">
        <v>71</v>
      </c>
      <c r="E411" s="629" t="s">
        <v>11468</v>
      </c>
      <c r="F411" s="618">
        <v>2967</v>
      </c>
      <c r="G411" s="630">
        <v>124481000</v>
      </c>
      <c r="H411" s="606">
        <f>+VLOOKUP(B411,잔가등급!$D$35:$I$62,3,0)</f>
        <v>5.1999999999999998E-2</v>
      </c>
      <c r="I411" s="606">
        <f>+VLOOKUP(B411,잔가등급!$D$35:$I$62,4,0)</f>
        <v>5.3999999999999999E-2</v>
      </c>
      <c r="J411" s="606">
        <f>+VLOOKUP(B411,잔가등급!$D$35:$I$62,5,0)</f>
        <v>5.8000000000000003E-2</v>
      </c>
      <c r="K411" s="607">
        <f>+VLOOKUP(B411,잔가등급!$D$35:$I$62,6,0)</f>
        <v>5.8000000000000003E-2</v>
      </c>
      <c r="L411" s="358"/>
      <c r="M411" s="157"/>
      <c r="N411" s="530">
        <v>4</v>
      </c>
      <c r="O411" s="359"/>
      <c r="P411" s="343"/>
      <c r="Q411" s="343"/>
      <c r="R411" s="646">
        <v>0</v>
      </c>
      <c r="S411" s="157"/>
      <c r="T411" s="365">
        <v>16</v>
      </c>
      <c r="U411" s="378"/>
      <c r="V411" s="381"/>
      <c r="W411" s="565">
        <f t="shared" si="12"/>
        <v>0</v>
      </c>
    </row>
    <row r="412" spans="2:23">
      <c r="B412" s="628" t="s">
        <v>187</v>
      </c>
      <c r="C412" s="642">
        <v>4</v>
      </c>
      <c r="D412" s="640">
        <v>72</v>
      </c>
      <c r="E412" s="629" t="s">
        <v>11469</v>
      </c>
      <c r="F412" s="618">
        <v>2995</v>
      </c>
      <c r="G412" s="630">
        <v>126481000</v>
      </c>
      <c r="H412" s="606">
        <f>+VLOOKUP(B412,잔가등급!$D$35:$I$62,3,0)</f>
        <v>5.1999999999999998E-2</v>
      </c>
      <c r="I412" s="606">
        <f>+VLOOKUP(B412,잔가등급!$D$35:$I$62,4,0)</f>
        <v>5.3999999999999999E-2</v>
      </c>
      <c r="J412" s="606">
        <f>+VLOOKUP(B412,잔가등급!$D$35:$I$62,5,0)</f>
        <v>5.8000000000000003E-2</v>
      </c>
      <c r="K412" s="607">
        <f>+VLOOKUP(B412,잔가등급!$D$35:$I$62,6,0)</f>
        <v>5.8000000000000003E-2</v>
      </c>
      <c r="L412" s="358"/>
      <c r="M412" s="157"/>
      <c r="N412" s="530">
        <v>6</v>
      </c>
      <c r="O412" s="359"/>
      <c r="P412" s="343"/>
      <c r="Q412" s="343"/>
      <c r="R412" s="646">
        <v>0</v>
      </c>
      <c r="S412" s="157"/>
      <c r="T412" s="365">
        <v>16</v>
      </c>
      <c r="U412" s="378"/>
      <c r="V412" s="381"/>
      <c r="W412" s="565">
        <f t="shared" si="12"/>
        <v>0</v>
      </c>
    </row>
    <row r="413" spans="2:23">
      <c r="B413" s="628" t="s">
        <v>187</v>
      </c>
      <c r="C413" s="642">
        <v>4</v>
      </c>
      <c r="D413" s="640">
        <v>73</v>
      </c>
      <c r="E413" s="629" t="s">
        <v>11470</v>
      </c>
      <c r="F413" s="618">
        <v>0</v>
      </c>
      <c r="G413" s="630">
        <v>208200000</v>
      </c>
      <c r="H413" s="606">
        <f>+VLOOKUP(B413,잔가등급!$D$35:$I$62,3,0)</f>
        <v>5.1999999999999998E-2</v>
      </c>
      <c r="I413" s="606">
        <f>+VLOOKUP(B413,잔가등급!$D$35:$I$62,4,0)</f>
        <v>5.3999999999999999E-2</v>
      </c>
      <c r="J413" s="606">
        <f>+VLOOKUP(B413,잔가등급!$D$35:$I$62,5,0)</f>
        <v>5.8000000000000003E-2</v>
      </c>
      <c r="K413" s="607">
        <f>+VLOOKUP(B413,잔가등급!$D$35:$I$62,6,0)</f>
        <v>5.8000000000000003E-2</v>
      </c>
      <c r="L413" s="358"/>
      <c r="M413" s="157"/>
      <c r="N413" s="530">
        <v>7</v>
      </c>
      <c r="O413" s="359"/>
      <c r="P413" s="343"/>
      <c r="Q413" s="343"/>
      <c r="R413" s="646">
        <v>0</v>
      </c>
      <c r="S413" s="157"/>
      <c r="T413" s="365">
        <v>28</v>
      </c>
      <c r="U413" s="378"/>
      <c r="V413" s="381"/>
      <c r="W413" s="565">
        <f t="shared" si="12"/>
        <v>0</v>
      </c>
    </row>
    <row r="414" spans="2:23">
      <c r="B414" s="628" t="s">
        <v>187</v>
      </c>
      <c r="C414" s="642">
        <v>4</v>
      </c>
      <c r="D414" s="640">
        <v>74</v>
      </c>
      <c r="E414" s="629" t="s">
        <v>11471</v>
      </c>
      <c r="F414" s="618">
        <v>2480</v>
      </c>
      <c r="G414" s="630">
        <v>77700000</v>
      </c>
      <c r="H414" s="606">
        <f>+VLOOKUP(B414,잔가등급!$D$35:$I$62,3,0)</f>
        <v>5.1999999999999998E-2</v>
      </c>
      <c r="I414" s="606">
        <f>+VLOOKUP(B414,잔가등급!$D$35:$I$62,4,0)</f>
        <v>5.3999999999999999E-2</v>
      </c>
      <c r="J414" s="606">
        <f>+VLOOKUP(B414,잔가등급!$D$35:$I$62,5,0)</f>
        <v>5.8000000000000003E-2</v>
      </c>
      <c r="K414" s="607">
        <f>+VLOOKUP(B414,잔가등급!$D$35:$I$62,6,0)</f>
        <v>5.8000000000000003E-2</v>
      </c>
      <c r="L414" s="358"/>
      <c r="M414" s="157"/>
      <c r="N414" s="530">
        <v>7</v>
      </c>
      <c r="O414" s="359"/>
      <c r="P414" s="343"/>
      <c r="Q414" s="343"/>
      <c r="R414" s="646">
        <v>0</v>
      </c>
      <c r="S414" s="157"/>
      <c r="T414" s="365">
        <v>27</v>
      </c>
      <c r="U414" s="378"/>
      <c r="V414" s="381"/>
      <c r="W414" s="565">
        <f t="shared" si="12"/>
        <v>0</v>
      </c>
    </row>
    <row r="415" spans="2:23">
      <c r="B415" s="628" t="s">
        <v>187</v>
      </c>
      <c r="C415" s="642">
        <v>4</v>
      </c>
      <c r="D415" s="640">
        <v>75</v>
      </c>
      <c r="E415" s="629" t="s">
        <v>11472</v>
      </c>
      <c r="F415" s="618">
        <v>2894</v>
      </c>
      <c r="G415" s="630">
        <v>128081000</v>
      </c>
      <c r="H415" s="606">
        <f>+VLOOKUP(B415,잔가등급!$D$35:$I$62,3,0)</f>
        <v>5.1999999999999998E-2</v>
      </c>
      <c r="I415" s="606">
        <f>+VLOOKUP(B415,잔가등급!$D$35:$I$62,4,0)</f>
        <v>5.3999999999999999E-2</v>
      </c>
      <c r="J415" s="606">
        <f>+VLOOKUP(B415,잔가등급!$D$35:$I$62,5,0)</f>
        <v>5.8000000000000003E-2</v>
      </c>
      <c r="K415" s="607">
        <f>+VLOOKUP(B415,잔가등급!$D$35:$I$62,6,0)</f>
        <v>5.8000000000000003E-2</v>
      </c>
      <c r="L415" s="358"/>
      <c r="M415" s="157"/>
      <c r="N415" s="530">
        <v>7</v>
      </c>
      <c r="O415" s="359"/>
      <c r="P415" s="343"/>
      <c r="Q415" s="343"/>
      <c r="R415" s="646">
        <v>0</v>
      </c>
      <c r="S415" s="157"/>
      <c r="T415" s="365">
        <v>27</v>
      </c>
      <c r="U415" s="378"/>
      <c r="V415" s="381"/>
      <c r="W415" s="565">
        <f t="shared" si="12"/>
        <v>0</v>
      </c>
    </row>
    <row r="416" spans="2:23">
      <c r="B416" s="628" t="s">
        <v>187</v>
      </c>
      <c r="C416" s="642">
        <v>4</v>
      </c>
      <c r="D416" s="640">
        <v>76</v>
      </c>
      <c r="E416" s="629" t="s">
        <v>11473</v>
      </c>
      <c r="F416" s="618">
        <v>3996</v>
      </c>
      <c r="G416" s="630">
        <v>169581000</v>
      </c>
      <c r="H416" s="606">
        <f>+VLOOKUP(B416,잔가등급!$D$35:$I$62,3,0)</f>
        <v>5.1999999999999998E-2</v>
      </c>
      <c r="I416" s="606">
        <f>+VLOOKUP(B416,잔가등급!$D$35:$I$62,4,0)</f>
        <v>5.3999999999999999E-2</v>
      </c>
      <c r="J416" s="606">
        <f>+VLOOKUP(B416,잔가등급!$D$35:$I$62,5,0)</f>
        <v>5.8000000000000003E-2</v>
      </c>
      <c r="K416" s="607">
        <f>+VLOOKUP(B416,잔가등급!$D$35:$I$62,6,0)</f>
        <v>5.8000000000000003E-2</v>
      </c>
      <c r="L416" s="358"/>
      <c r="M416" s="157"/>
      <c r="N416" s="530">
        <v>7</v>
      </c>
      <c r="O416" s="359"/>
      <c r="P416" s="343"/>
      <c r="Q416" s="343"/>
      <c r="R416" s="646">
        <v>0</v>
      </c>
      <c r="S416" s="157"/>
      <c r="T416" s="365">
        <v>27</v>
      </c>
      <c r="U416" s="378"/>
      <c r="V416" s="381"/>
      <c r="W416" s="565">
        <f t="shared" si="12"/>
        <v>0</v>
      </c>
    </row>
    <row r="417" spans="2:23">
      <c r="B417" s="628" t="s">
        <v>187</v>
      </c>
      <c r="C417" s="642">
        <v>4</v>
      </c>
      <c r="D417" s="640">
        <v>77</v>
      </c>
      <c r="E417" s="629" t="s">
        <v>11474</v>
      </c>
      <c r="F417" s="618">
        <v>3996</v>
      </c>
      <c r="G417" s="630">
        <v>175500000</v>
      </c>
      <c r="H417" s="606">
        <f>+VLOOKUP(B417,잔가등급!$D$35:$I$62,3,0)</f>
        <v>5.1999999999999998E-2</v>
      </c>
      <c r="I417" s="606">
        <f>+VLOOKUP(B417,잔가등급!$D$35:$I$62,4,0)</f>
        <v>5.3999999999999999E-2</v>
      </c>
      <c r="J417" s="606">
        <f>+VLOOKUP(B417,잔가등급!$D$35:$I$62,5,0)</f>
        <v>5.8000000000000003E-2</v>
      </c>
      <c r="K417" s="607">
        <f>+VLOOKUP(B417,잔가등급!$D$35:$I$62,6,0)</f>
        <v>5.8000000000000003E-2</v>
      </c>
      <c r="L417" s="358"/>
      <c r="M417" s="157"/>
      <c r="N417" s="530">
        <v>7</v>
      </c>
      <c r="O417" s="359"/>
      <c r="P417" s="343"/>
      <c r="Q417" s="343"/>
      <c r="R417" s="646">
        <v>0</v>
      </c>
      <c r="S417" s="157"/>
      <c r="T417" s="365">
        <v>27</v>
      </c>
      <c r="U417" s="378"/>
      <c r="V417" s="381"/>
      <c r="W417" s="565">
        <f t="shared" si="12"/>
        <v>0</v>
      </c>
    </row>
    <row r="418" spans="2:23">
      <c r="B418" s="628" t="s">
        <v>187</v>
      </c>
      <c r="C418" s="642">
        <v>4</v>
      </c>
      <c r="D418" s="640">
        <v>78</v>
      </c>
      <c r="E418" s="629" t="s">
        <v>11475</v>
      </c>
      <c r="F418" s="618">
        <v>3996</v>
      </c>
      <c r="G418" s="630">
        <v>175581000</v>
      </c>
      <c r="H418" s="606">
        <f>+VLOOKUP(B418,잔가등급!$D$35:$I$62,3,0)</f>
        <v>5.1999999999999998E-2</v>
      </c>
      <c r="I418" s="606">
        <f>+VLOOKUP(B418,잔가등급!$D$35:$I$62,4,0)</f>
        <v>5.3999999999999999E-2</v>
      </c>
      <c r="J418" s="606">
        <f>+VLOOKUP(B418,잔가등급!$D$35:$I$62,5,0)</f>
        <v>5.8000000000000003E-2</v>
      </c>
      <c r="K418" s="607">
        <f>+VLOOKUP(B418,잔가등급!$D$35:$I$62,6,0)</f>
        <v>5.8000000000000003E-2</v>
      </c>
      <c r="L418" s="358"/>
      <c r="M418" s="157"/>
      <c r="N418" s="530">
        <v>7</v>
      </c>
      <c r="O418" s="359"/>
      <c r="P418" s="343"/>
      <c r="Q418" s="343"/>
      <c r="R418" s="646">
        <v>0</v>
      </c>
      <c r="S418" s="157"/>
      <c r="T418" s="365">
        <v>19</v>
      </c>
      <c r="U418" s="378"/>
      <c r="V418" s="381"/>
      <c r="W418" s="565">
        <f t="shared" si="12"/>
        <v>0</v>
      </c>
    </row>
    <row r="419" spans="2:23">
      <c r="B419" s="628" t="s">
        <v>187</v>
      </c>
      <c r="C419" s="642">
        <v>4</v>
      </c>
      <c r="D419" s="640">
        <v>79</v>
      </c>
      <c r="E419" s="629" t="s">
        <v>11476</v>
      </c>
      <c r="F419" s="618">
        <v>3996</v>
      </c>
      <c r="G419" s="630">
        <v>181800000</v>
      </c>
      <c r="H419" s="606">
        <f>+VLOOKUP(B419,잔가등급!$D$35:$I$62,3,0)</f>
        <v>5.1999999999999998E-2</v>
      </c>
      <c r="I419" s="606">
        <f>+VLOOKUP(B419,잔가등급!$D$35:$I$62,4,0)</f>
        <v>5.3999999999999999E-2</v>
      </c>
      <c r="J419" s="606">
        <f>+VLOOKUP(B419,잔가등급!$D$35:$I$62,5,0)</f>
        <v>5.8000000000000003E-2</v>
      </c>
      <c r="K419" s="607">
        <f>+VLOOKUP(B419,잔가등급!$D$35:$I$62,6,0)</f>
        <v>5.8000000000000003E-2</v>
      </c>
      <c r="L419" s="358"/>
      <c r="M419" s="157"/>
      <c r="N419" s="530">
        <v>7</v>
      </c>
      <c r="O419" s="359"/>
      <c r="P419" s="343"/>
      <c r="Q419" s="343"/>
      <c r="R419" s="646">
        <v>0</v>
      </c>
      <c r="S419" s="157"/>
      <c r="T419" s="365">
        <v>19</v>
      </c>
      <c r="U419" s="378"/>
      <c r="V419" s="381"/>
      <c r="W419" s="565">
        <f t="shared" si="12"/>
        <v>0</v>
      </c>
    </row>
    <row r="420" spans="2:23">
      <c r="B420" s="628" t="s">
        <v>187</v>
      </c>
      <c r="C420" s="642">
        <v>4</v>
      </c>
      <c r="D420" s="640">
        <v>80</v>
      </c>
      <c r="E420" s="629" t="s">
        <v>11477</v>
      </c>
      <c r="F420" s="618">
        <v>3996</v>
      </c>
      <c r="G420" s="630">
        <v>183481000</v>
      </c>
      <c r="H420" s="606">
        <f>+VLOOKUP(B420,잔가등급!$D$35:$I$62,3,0)</f>
        <v>5.1999999999999998E-2</v>
      </c>
      <c r="I420" s="606">
        <f>+VLOOKUP(B420,잔가등급!$D$35:$I$62,4,0)</f>
        <v>5.3999999999999999E-2</v>
      </c>
      <c r="J420" s="606">
        <f>+VLOOKUP(B420,잔가등급!$D$35:$I$62,5,0)</f>
        <v>5.8000000000000003E-2</v>
      </c>
      <c r="K420" s="607">
        <f>+VLOOKUP(B420,잔가등급!$D$35:$I$62,6,0)</f>
        <v>5.8000000000000003E-2</v>
      </c>
      <c r="L420" s="358"/>
      <c r="M420" s="157"/>
      <c r="N420" s="530">
        <v>7</v>
      </c>
      <c r="O420" s="359"/>
      <c r="P420" s="343"/>
      <c r="Q420" s="343"/>
      <c r="R420" s="646">
        <v>0</v>
      </c>
      <c r="S420" s="157"/>
      <c r="T420" s="365">
        <v>26</v>
      </c>
      <c r="U420" s="378"/>
      <c r="V420" s="381"/>
      <c r="W420" s="565">
        <f t="shared" si="12"/>
        <v>0</v>
      </c>
    </row>
    <row r="421" spans="2:23">
      <c r="B421" s="628" t="s">
        <v>187</v>
      </c>
      <c r="C421" s="642">
        <v>4</v>
      </c>
      <c r="D421" s="640">
        <v>81</v>
      </c>
      <c r="E421" s="629" t="s">
        <v>11478</v>
      </c>
      <c r="F421" s="618">
        <v>1984</v>
      </c>
      <c r="G421" s="630">
        <v>61374000</v>
      </c>
      <c r="H421" s="606">
        <f>+VLOOKUP(B421,잔가등급!$D$35:$I$62,3,0)</f>
        <v>5.1999999999999998E-2</v>
      </c>
      <c r="I421" s="606">
        <f>+VLOOKUP(B421,잔가등급!$D$35:$I$62,4,0)</f>
        <v>5.3999999999999999E-2</v>
      </c>
      <c r="J421" s="606">
        <f>+VLOOKUP(B421,잔가등급!$D$35:$I$62,5,0)</f>
        <v>5.8000000000000003E-2</v>
      </c>
      <c r="K421" s="607">
        <f>+VLOOKUP(B421,잔가등급!$D$35:$I$62,6,0)</f>
        <v>5.8000000000000003E-2</v>
      </c>
      <c r="L421" s="358"/>
      <c r="M421" s="157"/>
      <c r="N421" s="530">
        <v>7</v>
      </c>
      <c r="O421" s="359"/>
      <c r="P421" s="343"/>
      <c r="Q421" s="343"/>
      <c r="R421" s="646">
        <v>0</v>
      </c>
      <c r="S421" s="157"/>
      <c r="T421" s="365">
        <v>19</v>
      </c>
      <c r="U421" s="378"/>
      <c r="V421" s="381"/>
      <c r="W421" s="565">
        <f t="shared" si="12"/>
        <v>0</v>
      </c>
    </row>
    <row r="422" spans="2:23">
      <c r="B422" s="628" t="s">
        <v>187</v>
      </c>
      <c r="C422" s="642">
        <v>4</v>
      </c>
      <c r="D422" s="640">
        <v>82</v>
      </c>
      <c r="E422" s="629" t="s">
        <v>11479</v>
      </c>
      <c r="F422" s="618">
        <v>2995</v>
      </c>
      <c r="G422" s="630">
        <v>84081000</v>
      </c>
      <c r="H422" s="606">
        <f>+VLOOKUP(B422,잔가등급!$D$35:$I$62,3,0)</f>
        <v>5.1999999999999998E-2</v>
      </c>
      <c r="I422" s="606">
        <f>+VLOOKUP(B422,잔가등급!$D$35:$I$62,4,0)</f>
        <v>5.3999999999999999E-2</v>
      </c>
      <c r="J422" s="606">
        <f>+VLOOKUP(B422,잔가등급!$D$35:$I$62,5,0)</f>
        <v>5.8000000000000003E-2</v>
      </c>
      <c r="K422" s="607">
        <f>+VLOOKUP(B422,잔가등급!$D$35:$I$62,6,0)</f>
        <v>5.8000000000000003E-2</v>
      </c>
      <c r="L422" s="358"/>
      <c r="M422" s="157"/>
      <c r="N422" s="530">
        <v>7</v>
      </c>
      <c r="O422" s="359"/>
      <c r="P422" s="343"/>
      <c r="Q422" s="343"/>
      <c r="R422" s="646">
        <v>0</v>
      </c>
      <c r="S422" s="157"/>
      <c r="T422" s="365">
        <v>19</v>
      </c>
      <c r="U422" s="378"/>
      <c r="V422" s="381"/>
      <c r="W422" s="565">
        <f t="shared" si="12"/>
        <v>0</v>
      </c>
    </row>
    <row r="423" spans="2:23">
      <c r="B423" s="628" t="s">
        <v>187</v>
      </c>
      <c r="C423" s="642">
        <v>4</v>
      </c>
      <c r="D423" s="640">
        <v>83</v>
      </c>
      <c r="E423" s="629" t="s">
        <v>11480</v>
      </c>
      <c r="F423" s="618">
        <v>2995</v>
      </c>
      <c r="G423" s="630">
        <v>90295000</v>
      </c>
      <c r="H423" s="606">
        <f>+VLOOKUP(B423,잔가등급!$D$35:$I$62,3,0)</f>
        <v>5.1999999999999998E-2</v>
      </c>
      <c r="I423" s="606">
        <f>+VLOOKUP(B423,잔가등급!$D$35:$I$62,4,0)</f>
        <v>5.3999999999999999E-2</v>
      </c>
      <c r="J423" s="606">
        <f>+VLOOKUP(B423,잔가등급!$D$35:$I$62,5,0)</f>
        <v>5.8000000000000003E-2</v>
      </c>
      <c r="K423" s="607">
        <f>+VLOOKUP(B423,잔가등급!$D$35:$I$62,6,0)</f>
        <v>5.8000000000000003E-2</v>
      </c>
      <c r="L423" s="358"/>
      <c r="M423" s="157"/>
      <c r="N423" s="530">
        <v>7</v>
      </c>
      <c r="O423" s="359"/>
      <c r="P423" s="343"/>
      <c r="Q423" s="343"/>
      <c r="R423" s="646">
        <v>0</v>
      </c>
      <c r="S423" s="157"/>
      <c r="T423" s="365">
        <v>19</v>
      </c>
      <c r="U423" s="378"/>
      <c r="V423" s="381"/>
      <c r="W423" s="565">
        <f t="shared" si="12"/>
        <v>0</v>
      </c>
    </row>
    <row r="424" spans="2:23">
      <c r="B424" s="628" t="s">
        <v>187</v>
      </c>
      <c r="C424" s="642">
        <v>4</v>
      </c>
      <c r="D424" s="640">
        <v>84</v>
      </c>
      <c r="E424" s="629" t="s">
        <v>11481</v>
      </c>
      <c r="F424" s="618">
        <v>2967</v>
      </c>
      <c r="G424" s="630">
        <v>116781000</v>
      </c>
      <c r="H424" s="606">
        <f>+VLOOKUP(B424,잔가등급!$D$35:$I$62,3,0)</f>
        <v>5.1999999999999998E-2</v>
      </c>
      <c r="I424" s="606">
        <f>+VLOOKUP(B424,잔가등급!$D$35:$I$62,4,0)</f>
        <v>5.3999999999999999E-2</v>
      </c>
      <c r="J424" s="606">
        <f>+VLOOKUP(B424,잔가등급!$D$35:$I$62,5,0)</f>
        <v>5.8000000000000003E-2</v>
      </c>
      <c r="K424" s="607">
        <f>+VLOOKUP(B424,잔가등급!$D$35:$I$62,6,0)</f>
        <v>5.8000000000000003E-2</v>
      </c>
      <c r="L424" s="358"/>
      <c r="M424" s="157"/>
      <c r="N424" s="530">
        <v>7</v>
      </c>
      <c r="O424" s="359"/>
      <c r="P424" s="343"/>
      <c r="Q424" s="343"/>
      <c r="R424" s="646">
        <v>0</v>
      </c>
      <c r="S424" s="157"/>
      <c r="T424" s="365">
        <v>27</v>
      </c>
      <c r="U424" s="378"/>
      <c r="V424" s="381"/>
      <c r="W424" s="565">
        <f t="shared" si="12"/>
        <v>0</v>
      </c>
    </row>
    <row r="425" spans="2:23">
      <c r="B425" s="628" t="s">
        <v>187</v>
      </c>
      <c r="C425" s="642">
        <v>4</v>
      </c>
      <c r="D425" s="640">
        <v>85</v>
      </c>
      <c r="E425" s="629" t="s">
        <v>11482</v>
      </c>
      <c r="F425" s="618">
        <v>2967</v>
      </c>
      <c r="G425" s="630">
        <v>127181000</v>
      </c>
      <c r="H425" s="606">
        <f>+VLOOKUP(B425,잔가등급!$D$35:$I$62,3,0)</f>
        <v>5.1999999999999998E-2</v>
      </c>
      <c r="I425" s="606">
        <f>+VLOOKUP(B425,잔가등급!$D$35:$I$62,4,0)</f>
        <v>5.3999999999999999E-2</v>
      </c>
      <c r="J425" s="606">
        <f>+VLOOKUP(B425,잔가등급!$D$35:$I$62,5,0)</f>
        <v>5.8000000000000003E-2</v>
      </c>
      <c r="K425" s="607">
        <f>+VLOOKUP(B425,잔가등급!$D$35:$I$62,6,0)</f>
        <v>5.8000000000000003E-2</v>
      </c>
      <c r="L425" s="358"/>
      <c r="M425" s="157"/>
      <c r="N425" s="530">
        <v>7</v>
      </c>
      <c r="O425" s="359"/>
      <c r="P425" s="343"/>
      <c r="Q425" s="343"/>
      <c r="R425" s="646">
        <v>0</v>
      </c>
      <c r="S425" s="157"/>
      <c r="T425" s="365">
        <v>28</v>
      </c>
      <c r="U425" s="378"/>
      <c r="V425" s="381"/>
      <c r="W425" s="565">
        <f t="shared" si="12"/>
        <v>0</v>
      </c>
    </row>
    <row r="426" spans="2:23">
      <c r="B426" s="628" t="s">
        <v>187</v>
      </c>
      <c r="C426" s="642">
        <v>4</v>
      </c>
      <c r="D426" s="640">
        <v>86</v>
      </c>
      <c r="E426" s="629" t="s">
        <v>11483</v>
      </c>
      <c r="F426" s="618">
        <v>3996</v>
      </c>
      <c r="G426" s="630">
        <v>216300000</v>
      </c>
      <c r="H426" s="606">
        <f>+VLOOKUP(B426,잔가등급!$D$35:$I$62,3,0)</f>
        <v>5.1999999999999998E-2</v>
      </c>
      <c r="I426" s="606">
        <f>+VLOOKUP(B426,잔가등급!$D$35:$I$62,4,0)</f>
        <v>5.3999999999999999E-2</v>
      </c>
      <c r="J426" s="606">
        <f>+VLOOKUP(B426,잔가등급!$D$35:$I$62,5,0)</f>
        <v>5.8000000000000003E-2</v>
      </c>
      <c r="K426" s="607">
        <f>+VLOOKUP(B426,잔가등급!$D$35:$I$62,6,0)</f>
        <v>5.8000000000000003E-2</v>
      </c>
      <c r="L426" s="358"/>
      <c r="M426" s="157"/>
      <c r="N426" s="530">
        <v>7</v>
      </c>
      <c r="O426" s="359"/>
      <c r="P426" s="343"/>
      <c r="Q426" s="343"/>
      <c r="R426" s="646">
        <v>0</v>
      </c>
      <c r="S426" s="157"/>
      <c r="T426" s="365">
        <v>28</v>
      </c>
      <c r="U426" s="378"/>
      <c r="V426" s="381"/>
      <c r="W426" s="565">
        <f t="shared" si="12"/>
        <v>0</v>
      </c>
    </row>
    <row r="427" spans="2:23">
      <c r="B427" s="628" t="s">
        <v>187</v>
      </c>
      <c r="C427" s="642">
        <v>4</v>
      </c>
      <c r="D427" s="640">
        <v>87</v>
      </c>
      <c r="E427" s="629" t="s">
        <v>11484</v>
      </c>
      <c r="F427" s="618">
        <v>2995</v>
      </c>
      <c r="G427" s="630">
        <v>96911000</v>
      </c>
      <c r="H427" s="606">
        <f>+VLOOKUP(B427,잔가등급!$D$35:$I$62,3,0)</f>
        <v>5.1999999999999998E-2</v>
      </c>
      <c r="I427" s="606">
        <f>+VLOOKUP(B427,잔가등급!$D$35:$I$62,4,0)</f>
        <v>5.3999999999999999E-2</v>
      </c>
      <c r="J427" s="606">
        <f>+VLOOKUP(B427,잔가등급!$D$35:$I$62,5,0)</f>
        <v>5.8000000000000003E-2</v>
      </c>
      <c r="K427" s="607">
        <f>+VLOOKUP(B427,잔가등급!$D$35:$I$62,6,0)</f>
        <v>5.8000000000000003E-2</v>
      </c>
      <c r="L427" s="358"/>
      <c r="M427" s="157"/>
      <c r="N427" s="530">
        <v>6</v>
      </c>
      <c r="O427" s="359"/>
      <c r="P427" s="343"/>
      <c r="Q427" s="343"/>
      <c r="R427" s="646">
        <v>0</v>
      </c>
      <c r="S427" s="157"/>
      <c r="T427" s="365">
        <v>19</v>
      </c>
      <c r="U427" s="378"/>
      <c r="V427" s="381"/>
      <c r="W427" s="565">
        <f t="shared" si="12"/>
        <v>0</v>
      </c>
    </row>
    <row r="428" spans="2:23">
      <c r="B428" s="628" t="s">
        <v>187</v>
      </c>
      <c r="C428" s="642">
        <v>4</v>
      </c>
      <c r="D428" s="640">
        <v>88</v>
      </c>
      <c r="E428" s="629" t="s">
        <v>11485</v>
      </c>
      <c r="F428" s="618">
        <v>2995</v>
      </c>
      <c r="G428" s="630">
        <v>99967000</v>
      </c>
      <c r="H428" s="606">
        <f>+VLOOKUP(B428,잔가등급!$D$35:$I$62,3,0)</f>
        <v>5.1999999999999998E-2</v>
      </c>
      <c r="I428" s="606">
        <f>+VLOOKUP(B428,잔가등급!$D$35:$I$62,4,0)</f>
        <v>5.3999999999999999E-2</v>
      </c>
      <c r="J428" s="606">
        <f>+VLOOKUP(B428,잔가등급!$D$35:$I$62,5,0)</f>
        <v>5.8000000000000003E-2</v>
      </c>
      <c r="K428" s="607">
        <f>+VLOOKUP(B428,잔가등급!$D$35:$I$62,6,0)</f>
        <v>5.8000000000000003E-2</v>
      </c>
      <c r="L428" s="358"/>
      <c r="M428" s="157"/>
      <c r="N428" s="530">
        <v>6</v>
      </c>
      <c r="O428" s="359"/>
      <c r="P428" s="343"/>
      <c r="Q428" s="343"/>
      <c r="R428" s="646">
        <v>0</v>
      </c>
      <c r="S428" s="157"/>
      <c r="T428" s="365">
        <v>19</v>
      </c>
      <c r="U428" s="378"/>
      <c r="V428" s="381"/>
      <c r="W428" s="565">
        <f t="shared" si="12"/>
        <v>0</v>
      </c>
    </row>
    <row r="429" spans="2:23">
      <c r="B429" s="628" t="s">
        <v>187</v>
      </c>
      <c r="C429" s="642">
        <v>4</v>
      </c>
      <c r="D429" s="640">
        <v>89</v>
      </c>
      <c r="E429" s="629" t="s">
        <v>11486</v>
      </c>
      <c r="F429" s="618">
        <v>3996</v>
      </c>
      <c r="G429" s="630">
        <v>148000000</v>
      </c>
      <c r="H429" s="606">
        <f>+VLOOKUP(B429,잔가등급!$D$35:$I$62,3,0)</f>
        <v>5.1999999999999998E-2</v>
      </c>
      <c r="I429" s="606">
        <f>+VLOOKUP(B429,잔가등급!$D$35:$I$62,4,0)</f>
        <v>5.3999999999999999E-2</v>
      </c>
      <c r="J429" s="606">
        <f>+VLOOKUP(B429,잔가등급!$D$35:$I$62,5,0)</f>
        <v>5.8000000000000003E-2</v>
      </c>
      <c r="K429" s="607">
        <f>+VLOOKUP(B429,잔가등급!$D$35:$I$62,6,0)</f>
        <v>5.8000000000000003E-2</v>
      </c>
      <c r="L429" s="358"/>
      <c r="M429" s="157"/>
      <c r="N429" s="530">
        <v>6</v>
      </c>
      <c r="O429" s="359"/>
      <c r="P429" s="343"/>
      <c r="Q429" s="343"/>
      <c r="R429" s="646">
        <v>0</v>
      </c>
      <c r="S429" s="157"/>
      <c r="T429" s="365">
        <v>19</v>
      </c>
      <c r="U429" s="378"/>
      <c r="V429" s="381"/>
      <c r="W429" s="565">
        <f t="shared" si="12"/>
        <v>0</v>
      </c>
    </row>
    <row r="430" spans="2:23">
      <c r="B430" s="628" t="s">
        <v>11487</v>
      </c>
      <c r="C430" s="642">
        <v>5</v>
      </c>
      <c r="D430" s="642">
        <v>1</v>
      </c>
      <c r="E430" s="629" t="s">
        <v>11488</v>
      </c>
      <c r="F430" s="618">
        <v>2997</v>
      </c>
      <c r="G430" s="630">
        <v>90300000</v>
      </c>
      <c r="H430" s="606">
        <f>+VLOOKUP(B430,잔가등급!$D$35:$I$62,3,0)</f>
        <v>5.1999999999999998E-2</v>
      </c>
      <c r="I430" s="606">
        <f>+VLOOKUP(B430,잔가등급!$D$35:$I$62,4,0)</f>
        <v>5.3999999999999999E-2</v>
      </c>
      <c r="J430" s="606">
        <f>+VLOOKUP(B430,잔가등급!$D$35:$I$62,5,0)</f>
        <v>5.8000000000000003E-2</v>
      </c>
      <c r="K430" s="607">
        <f>+VLOOKUP(B430,잔가등급!$D$35:$I$62,6,0)</f>
        <v>5.8000000000000003E-2</v>
      </c>
      <c r="L430" s="358"/>
      <c r="M430" s="157"/>
      <c r="N430" s="530">
        <v>7</v>
      </c>
      <c r="O430" s="359"/>
      <c r="P430" s="343"/>
      <c r="Q430" s="343"/>
      <c r="R430" s="646">
        <v>0.02</v>
      </c>
      <c r="S430" s="157"/>
      <c r="T430" s="365">
        <v>26</v>
      </c>
      <c r="U430" s="378"/>
      <c r="V430" s="381"/>
      <c r="W430" s="565">
        <f t="shared" si="12"/>
        <v>0</v>
      </c>
    </row>
    <row r="431" spans="2:23">
      <c r="B431" s="628" t="s">
        <v>11487</v>
      </c>
      <c r="C431" s="642">
        <v>5</v>
      </c>
      <c r="D431" s="642">
        <v>2</v>
      </c>
      <c r="E431" s="629" t="s">
        <v>11489</v>
      </c>
      <c r="F431" s="618">
        <v>2997</v>
      </c>
      <c r="G431" s="630">
        <v>98200000</v>
      </c>
      <c r="H431" s="606">
        <f>+VLOOKUP(B431,잔가등급!$D$35:$I$62,3,0)</f>
        <v>5.1999999999999998E-2</v>
      </c>
      <c r="I431" s="606">
        <f>+VLOOKUP(B431,잔가등급!$D$35:$I$62,4,0)</f>
        <v>5.3999999999999999E-2</v>
      </c>
      <c r="J431" s="606">
        <f>+VLOOKUP(B431,잔가등급!$D$35:$I$62,5,0)</f>
        <v>5.8000000000000003E-2</v>
      </c>
      <c r="K431" s="607">
        <f>+VLOOKUP(B431,잔가등급!$D$35:$I$62,6,0)</f>
        <v>5.8000000000000003E-2</v>
      </c>
      <c r="L431" s="358"/>
      <c r="M431" s="157"/>
      <c r="N431" s="530">
        <v>7</v>
      </c>
      <c r="O431" s="359"/>
      <c r="P431" s="343"/>
      <c r="Q431" s="343"/>
      <c r="R431" s="646">
        <v>0.02</v>
      </c>
      <c r="S431" s="157"/>
      <c r="T431" s="365">
        <v>26</v>
      </c>
      <c r="U431" s="378"/>
      <c r="V431" s="381"/>
      <c r="W431" s="565">
        <f t="shared" si="12"/>
        <v>0</v>
      </c>
    </row>
    <row r="432" spans="2:23">
      <c r="B432" s="628" t="s">
        <v>11487</v>
      </c>
      <c r="C432" s="642">
        <v>5</v>
      </c>
      <c r="D432" s="642">
        <v>3</v>
      </c>
      <c r="E432" s="629" t="s">
        <v>11490</v>
      </c>
      <c r="F432" s="618">
        <v>2996</v>
      </c>
      <c r="G432" s="630">
        <v>121000000</v>
      </c>
      <c r="H432" s="606">
        <f>+VLOOKUP(B432,잔가등급!$D$35:$I$62,3,0)</f>
        <v>5.1999999999999998E-2</v>
      </c>
      <c r="I432" s="606">
        <f>+VLOOKUP(B432,잔가등급!$D$35:$I$62,4,0)</f>
        <v>5.3999999999999999E-2</v>
      </c>
      <c r="J432" s="606">
        <f>+VLOOKUP(B432,잔가등급!$D$35:$I$62,5,0)</f>
        <v>5.8000000000000003E-2</v>
      </c>
      <c r="K432" s="607">
        <f>+VLOOKUP(B432,잔가등급!$D$35:$I$62,6,0)</f>
        <v>5.8000000000000003E-2</v>
      </c>
      <c r="L432" s="358"/>
      <c r="M432" s="157"/>
      <c r="N432" s="530">
        <v>7</v>
      </c>
      <c r="O432" s="359"/>
      <c r="P432" s="343"/>
      <c r="Q432" s="343"/>
      <c r="R432" s="646">
        <v>0.02</v>
      </c>
      <c r="S432" s="157"/>
      <c r="T432" s="365">
        <v>26</v>
      </c>
      <c r="U432" s="378"/>
      <c r="V432" s="381"/>
      <c r="W432" s="565">
        <f t="shared" si="12"/>
        <v>0</v>
      </c>
    </row>
    <row r="433" spans="2:23">
      <c r="B433" s="628" t="s">
        <v>11487</v>
      </c>
      <c r="C433" s="642">
        <v>5</v>
      </c>
      <c r="D433" s="642">
        <v>4</v>
      </c>
      <c r="E433" s="629" t="s">
        <v>11491</v>
      </c>
      <c r="F433" s="618">
        <v>1997</v>
      </c>
      <c r="G433" s="630">
        <v>97600000</v>
      </c>
      <c r="H433" s="606">
        <f>+VLOOKUP(B433,잔가등급!$D$35:$I$62,3,0)</f>
        <v>5.1999999999999998E-2</v>
      </c>
      <c r="I433" s="606">
        <f>+VLOOKUP(B433,잔가등급!$D$35:$I$62,4,0)</f>
        <v>5.3999999999999999E-2</v>
      </c>
      <c r="J433" s="606">
        <f>+VLOOKUP(B433,잔가등급!$D$35:$I$62,5,0)</f>
        <v>5.8000000000000003E-2</v>
      </c>
      <c r="K433" s="607">
        <f>+VLOOKUP(B433,잔가등급!$D$35:$I$62,6,0)</f>
        <v>5.8000000000000003E-2</v>
      </c>
      <c r="L433" s="358"/>
      <c r="M433" s="157"/>
      <c r="N433" s="530">
        <v>7</v>
      </c>
      <c r="O433" s="359"/>
      <c r="P433" s="343"/>
      <c r="Q433" s="343"/>
      <c r="R433" s="646">
        <v>0.02</v>
      </c>
      <c r="S433" s="157"/>
      <c r="T433" s="365">
        <v>26</v>
      </c>
      <c r="U433" s="378"/>
      <c r="V433" s="381"/>
      <c r="W433" s="565">
        <f t="shared" si="12"/>
        <v>0</v>
      </c>
    </row>
    <row r="434" spans="2:23">
      <c r="B434" s="628" t="s">
        <v>11487</v>
      </c>
      <c r="C434" s="642">
        <v>5</v>
      </c>
      <c r="D434" s="642">
        <v>5</v>
      </c>
      <c r="E434" s="629" t="s">
        <v>11492</v>
      </c>
      <c r="F434" s="618">
        <v>2996</v>
      </c>
      <c r="G434" s="630">
        <v>120100000</v>
      </c>
      <c r="H434" s="606">
        <f>+VLOOKUP(B434,잔가등급!$D$35:$I$62,3,0)</f>
        <v>5.1999999999999998E-2</v>
      </c>
      <c r="I434" s="606">
        <f>+VLOOKUP(B434,잔가등급!$D$35:$I$62,4,0)</f>
        <v>5.3999999999999999E-2</v>
      </c>
      <c r="J434" s="606">
        <f>+VLOOKUP(B434,잔가등급!$D$35:$I$62,5,0)</f>
        <v>5.8000000000000003E-2</v>
      </c>
      <c r="K434" s="607">
        <f>+VLOOKUP(B434,잔가등급!$D$35:$I$62,6,0)</f>
        <v>5.8000000000000003E-2</v>
      </c>
      <c r="L434" s="358"/>
      <c r="M434" s="157"/>
      <c r="N434" s="530">
        <v>7</v>
      </c>
      <c r="O434" s="359"/>
      <c r="P434" s="343"/>
      <c r="Q434" s="343"/>
      <c r="R434" s="646">
        <v>0.02</v>
      </c>
      <c r="S434" s="157"/>
      <c r="T434" s="365">
        <v>26</v>
      </c>
      <c r="U434" s="378"/>
      <c r="V434" s="381"/>
      <c r="W434" s="565">
        <f t="shared" si="12"/>
        <v>0</v>
      </c>
    </row>
    <row r="435" spans="2:23">
      <c r="B435" s="628" t="s">
        <v>11487</v>
      </c>
      <c r="C435" s="642">
        <v>5</v>
      </c>
      <c r="D435" s="642">
        <v>6</v>
      </c>
      <c r="E435" s="629" t="s">
        <v>11493</v>
      </c>
      <c r="F435" s="618">
        <v>1997</v>
      </c>
      <c r="G435" s="630">
        <v>64800000</v>
      </c>
      <c r="H435" s="606">
        <f>+VLOOKUP(B435,잔가등급!$D$35:$I$62,3,0)</f>
        <v>5.1999999999999998E-2</v>
      </c>
      <c r="I435" s="606">
        <f>+VLOOKUP(B435,잔가등급!$D$35:$I$62,4,0)</f>
        <v>5.3999999999999999E-2</v>
      </c>
      <c r="J435" s="606">
        <f>+VLOOKUP(B435,잔가등급!$D$35:$I$62,5,0)</f>
        <v>5.8000000000000003E-2</v>
      </c>
      <c r="K435" s="607">
        <f>+VLOOKUP(B435,잔가등급!$D$35:$I$62,6,0)</f>
        <v>5.8000000000000003E-2</v>
      </c>
      <c r="L435" s="358"/>
      <c r="M435" s="157"/>
      <c r="N435" s="530">
        <v>7</v>
      </c>
      <c r="O435" s="359"/>
      <c r="P435" s="343"/>
      <c r="Q435" s="343"/>
      <c r="R435" s="646">
        <v>0.02</v>
      </c>
      <c r="S435" s="157"/>
      <c r="T435" s="365">
        <v>26</v>
      </c>
      <c r="U435" s="378"/>
      <c r="V435" s="381"/>
      <c r="W435" s="565">
        <f t="shared" si="12"/>
        <v>0</v>
      </c>
    </row>
    <row r="436" spans="2:23">
      <c r="B436" s="628" t="s">
        <v>11487</v>
      </c>
      <c r="C436" s="642">
        <v>5</v>
      </c>
      <c r="D436" s="642">
        <v>7</v>
      </c>
      <c r="E436" s="629" t="s">
        <v>11494</v>
      </c>
      <c r="F436" s="618">
        <v>1997</v>
      </c>
      <c r="G436" s="630">
        <v>69400000</v>
      </c>
      <c r="H436" s="606">
        <f>+VLOOKUP(B436,잔가등급!$D$35:$I$62,3,0)</f>
        <v>5.1999999999999998E-2</v>
      </c>
      <c r="I436" s="606">
        <f>+VLOOKUP(B436,잔가등급!$D$35:$I$62,4,0)</f>
        <v>5.3999999999999999E-2</v>
      </c>
      <c r="J436" s="606">
        <f>+VLOOKUP(B436,잔가등급!$D$35:$I$62,5,0)</f>
        <v>5.8000000000000003E-2</v>
      </c>
      <c r="K436" s="607">
        <f>+VLOOKUP(B436,잔가등급!$D$35:$I$62,6,0)</f>
        <v>5.8000000000000003E-2</v>
      </c>
      <c r="L436" s="358"/>
      <c r="M436" s="157"/>
      <c r="N436" s="530">
        <v>7</v>
      </c>
      <c r="O436" s="359"/>
      <c r="P436" s="343"/>
      <c r="Q436" s="343"/>
      <c r="R436" s="646">
        <v>0.02</v>
      </c>
      <c r="S436" s="157"/>
      <c r="T436" s="365">
        <v>26</v>
      </c>
      <c r="U436" s="378"/>
      <c r="V436" s="381"/>
      <c r="W436" s="565">
        <f t="shared" si="12"/>
        <v>0</v>
      </c>
    </row>
    <row r="437" spans="2:23">
      <c r="B437" s="628" t="s">
        <v>11487</v>
      </c>
      <c r="C437" s="642">
        <v>5</v>
      </c>
      <c r="D437" s="642">
        <v>8</v>
      </c>
      <c r="E437" s="629" t="s">
        <v>11495</v>
      </c>
      <c r="F437" s="618">
        <v>1997</v>
      </c>
      <c r="G437" s="630">
        <v>72300000</v>
      </c>
      <c r="H437" s="606">
        <f>+VLOOKUP(B437,잔가등급!$D$35:$I$62,3,0)</f>
        <v>5.1999999999999998E-2</v>
      </c>
      <c r="I437" s="606">
        <f>+VLOOKUP(B437,잔가등급!$D$35:$I$62,4,0)</f>
        <v>5.3999999999999999E-2</v>
      </c>
      <c r="J437" s="606">
        <f>+VLOOKUP(B437,잔가등급!$D$35:$I$62,5,0)</f>
        <v>5.8000000000000003E-2</v>
      </c>
      <c r="K437" s="607">
        <f>+VLOOKUP(B437,잔가등급!$D$35:$I$62,6,0)</f>
        <v>5.8000000000000003E-2</v>
      </c>
      <c r="L437" s="358"/>
      <c r="M437" s="157"/>
      <c r="N437" s="530">
        <v>7</v>
      </c>
      <c r="O437" s="359"/>
      <c r="P437" s="343"/>
      <c r="Q437" s="343"/>
      <c r="R437" s="646">
        <v>0.02</v>
      </c>
      <c r="S437" s="157"/>
      <c r="T437" s="365">
        <v>26</v>
      </c>
      <c r="U437" s="378"/>
      <c r="V437" s="381"/>
      <c r="W437" s="565">
        <f t="shared" si="12"/>
        <v>0</v>
      </c>
    </row>
    <row r="438" spans="2:23">
      <c r="B438" s="628" t="s">
        <v>11487</v>
      </c>
      <c r="C438" s="642">
        <v>5</v>
      </c>
      <c r="D438" s="642">
        <v>9</v>
      </c>
      <c r="E438" s="629" t="s">
        <v>11496</v>
      </c>
      <c r="F438" s="618">
        <v>1997</v>
      </c>
      <c r="G438" s="630">
        <v>76000000</v>
      </c>
      <c r="H438" s="606">
        <f>+VLOOKUP(B438,잔가등급!$D$35:$I$62,3,0)</f>
        <v>5.1999999999999998E-2</v>
      </c>
      <c r="I438" s="606">
        <f>+VLOOKUP(B438,잔가등급!$D$35:$I$62,4,0)</f>
        <v>5.3999999999999999E-2</v>
      </c>
      <c r="J438" s="606">
        <f>+VLOOKUP(B438,잔가등급!$D$35:$I$62,5,0)</f>
        <v>5.8000000000000003E-2</v>
      </c>
      <c r="K438" s="607">
        <f>+VLOOKUP(B438,잔가등급!$D$35:$I$62,6,0)</f>
        <v>5.8000000000000003E-2</v>
      </c>
      <c r="L438" s="358"/>
      <c r="M438" s="157"/>
      <c r="N438" s="530">
        <v>7</v>
      </c>
      <c r="O438" s="359"/>
      <c r="P438" s="343"/>
      <c r="Q438" s="343"/>
      <c r="R438" s="646">
        <v>0.02</v>
      </c>
      <c r="S438" s="157"/>
      <c r="T438" s="365">
        <v>26</v>
      </c>
      <c r="U438" s="378"/>
      <c r="V438" s="381"/>
      <c r="W438" s="565">
        <f t="shared" si="12"/>
        <v>0</v>
      </c>
    </row>
    <row r="439" spans="2:23">
      <c r="B439" s="628" t="s">
        <v>11487</v>
      </c>
      <c r="C439" s="642">
        <v>5</v>
      </c>
      <c r="D439" s="642">
        <v>10</v>
      </c>
      <c r="E439" s="629" t="s">
        <v>11497</v>
      </c>
      <c r="F439" s="618">
        <v>2996</v>
      </c>
      <c r="G439" s="630">
        <v>107000000</v>
      </c>
      <c r="H439" s="606">
        <f>+VLOOKUP(B439,잔가등급!$D$35:$I$62,3,0)</f>
        <v>5.1999999999999998E-2</v>
      </c>
      <c r="I439" s="606">
        <f>+VLOOKUP(B439,잔가등급!$D$35:$I$62,4,0)</f>
        <v>5.3999999999999999E-2</v>
      </c>
      <c r="J439" s="606">
        <f>+VLOOKUP(B439,잔가등급!$D$35:$I$62,5,0)</f>
        <v>5.8000000000000003E-2</v>
      </c>
      <c r="K439" s="607">
        <f>+VLOOKUP(B439,잔가등급!$D$35:$I$62,6,0)</f>
        <v>5.8000000000000003E-2</v>
      </c>
      <c r="L439" s="358"/>
      <c r="M439" s="157"/>
      <c r="N439" s="530">
        <v>5</v>
      </c>
      <c r="O439" s="359"/>
      <c r="P439" s="343"/>
      <c r="Q439" s="343"/>
      <c r="R439" s="646">
        <v>0.02</v>
      </c>
      <c r="S439" s="157"/>
      <c r="T439" s="365">
        <v>14</v>
      </c>
      <c r="U439" s="378"/>
      <c r="V439" s="381"/>
      <c r="W439" s="565">
        <f t="shared" si="12"/>
        <v>0</v>
      </c>
    </row>
    <row r="440" spans="2:23">
      <c r="B440" s="628" t="s">
        <v>11487</v>
      </c>
      <c r="C440" s="642">
        <v>5</v>
      </c>
      <c r="D440" s="642">
        <v>11</v>
      </c>
      <c r="E440" s="629" t="s">
        <v>11498</v>
      </c>
      <c r="F440" s="618">
        <v>2997</v>
      </c>
      <c r="G440" s="630">
        <v>135400000</v>
      </c>
      <c r="H440" s="606">
        <f>+VLOOKUP(B440,잔가등급!$D$35:$I$62,3,0)</f>
        <v>5.1999999999999998E-2</v>
      </c>
      <c r="I440" s="606">
        <f>+VLOOKUP(B440,잔가등급!$D$35:$I$62,4,0)</f>
        <v>5.3999999999999999E-2</v>
      </c>
      <c r="J440" s="606">
        <f>+VLOOKUP(B440,잔가등급!$D$35:$I$62,5,0)</f>
        <v>5.8000000000000003E-2</v>
      </c>
      <c r="K440" s="607">
        <f>+VLOOKUP(B440,잔가등급!$D$35:$I$62,6,0)</f>
        <v>5.8000000000000003E-2</v>
      </c>
      <c r="L440" s="358"/>
      <c r="M440" s="157"/>
      <c r="N440" s="571">
        <v>5</v>
      </c>
      <c r="O440" s="359"/>
      <c r="P440" s="343"/>
      <c r="Q440" s="343"/>
      <c r="R440" s="646">
        <v>0.02</v>
      </c>
      <c r="S440" s="157"/>
      <c r="T440" s="365">
        <v>14</v>
      </c>
      <c r="U440" s="378"/>
      <c r="V440" s="381"/>
      <c r="W440" s="565">
        <f t="shared" si="12"/>
        <v>0</v>
      </c>
    </row>
    <row r="441" spans="2:23">
      <c r="B441" s="628" t="s">
        <v>11487</v>
      </c>
      <c r="C441" s="642">
        <v>5</v>
      </c>
      <c r="D441" s="642">
        <v>12</v>
      </c>
      <c r="E441" s="629" t="s">
        <v>11499</v>
      </c>
      <c r="F441" s="618">
        <v>2996</v>
      </c>
      <c r="G441" s="630">
        <v>121300000</v>
      </c>
      <c r="H441" s="606">
        <f>+VLOOKUP(B441,잔가등급!$D$35:$I$62,3,0)</f>
        <v>5.1999999999999998E-2</v>
      </c>
      <c r="I441" s="606">
        <f>+VLOOKUP(B441,잔가등급!$D$35:$I$62,4,0)</f>
        <v>5.3999999999999999E-2</v>
      </c>
      <c r="J441" s="606">
        <f>+VLOOKUP(B441,잔가등급!$D$35:$I$62,5,0)</f>
        <v>5.8000000000000003E-2</v>
      </c>
      <c r="K441" s="607">
        <f>+VLOOKUP(B441,잔가등급!$D$35:$I$62,6,0)</f>
        <v>5.8000000000000003E-2</v>
      </c>
      <c r="L441" s="358"/>
      <c r="M441" s="157"/>
      <c r="N441" s="571">
        <v>5</v>
      </c>
      <c r="O441" s="359"/>
      <c r="P441" s="343"/>
      <c r="Q441" s="343"/>
      <c r="R441" s="646">
        <v>0.02</v>
      </c>
      <c r="S441" s="157"/>
      <c r="T441" s="365">
        <v>14</v>
      </c>
      <c r="U441" s="378"/>
      <c r="V441" s="381"/>
      <c r="W441" s="565">
        <f t="shared" si="12"/>
        <v>0</v>
      </c>
    </row>
    <row r="442" spans="2:23">
      <c r="B442" s="628" t="s">
        <v>11487</v>
      </c>
      <c r="C442" s="642">
        <v>5</v>
      </c>
      <c r="D442" s="642">
        <v>13</v>
      </c>
      <c r="E442" s="629" t="s">
        <v>11500</v>
      </c>
      <c r="F442" s="618">
        <v>1997</v>
      </c>
      <c r="G442" s="630">
        <v>109800000</v>
      </c>
      <c r="H442" s="606">
        <f>+VLOOKUP(B442,잔가등급!$D$35:$I$62,3,0)</f>
        <v>5.1999999999999998E-2</v>
      </c>
      <c r="I442" s="606">
        <f>+VLOOKUP(B442,잔가등급!$D$35:$I$62,4,0)</f>
        <v>5.3999999999999999E-2</v>
      </c>
      <c r="J442" s="606">
        <f>+VLOOKUP(B442,잔가등급!$D$35:$I$62,5,0)</f>
        <v>5.8000000000000003E-2</v>
      </c>
      <c r="K442" s="607">
        <f>+VLOOKUP(B442,잔가등급!$D$35:$I$62,6,0)</f>
        <v>5.8000000000000003E-2</v>
      </c>
      <c r="L442" s="358"/>
      <c r="M442" s="157"/>
      <c r="N442" s="571">
        <v>5</v>
      </c>
      <c r="O442" s="359"/>
      <c r="P442" s="343"/>
      <c r="Q442" s="343"/>
      <c r="R442" s="646">
        <v>0.02</v>
      </c>
      <c r="S442" s="157"/>
      <c r="T442" s="365">
        <v>14</v>
      </c>
      <c r="U442" s="378"/>
      <c r="V442" s="381"/>
      <c r="W442" s="565">
        <f t="shared" si="12"/>
        <v>0</v>
      </c>
    </row>
    <row r="443" spans="2:23">
      <c r="B443" s="628" t="s">
        <v>11487</v>
      </c>
      <c r="C443" s="642">
        <v>5</v>
      </c>
      <c r="D443" s="642">
        <v>14</v>
      </c>
      <c r="E443" s="629" t="s">
        <v>11501</v>
      </c>
      <c r="F443" s="618">
        <v>2996</v>
      </c>
      <c r="G443" s="630">
        <v>146700000</v>
      </c>
      <c r="H443" s="606">
        <f>+VLOOKUP(B443,잔가등급!$D$35:$I$62,3,0)</f>
        <v>5.1999999999999998E-2</v>
      </c>
      <c r="I443" s="606">
        <f>+VLOOKUP(B443,잔가등급!$D$35:$I$62,4,0)</f>
        <v>5.3999999999999999E-2</v>
      </c>
      <c r="J443" s="606">
        <f>+VLOOKUP(B443,잔가등급!$D$35:$I$62,5,0)</f>
        <v>5.8000000000000003E-2</v>
      </c>
      <c r="K443" s="607">
        <f>+VLOOKUP(B443,잔가등급!$D$35:$I$62,6,0)</f>
        <v>5.8000000000000003E-2</v>
      </c>
      <c r="L443" s="358"/>
      <c r="M443" s="157"/>
      <c r="N443" s="530">
        <v>5</v>
      </c>
      <c r="O443" s="359"/>
      <c r="P443" s="343"/>
      <c r="Q443" s="343"/>
      <c r="R443" s="646">
        <v>0.02</v>
      </c>
      <c r="S443" s="157"/>
      <c r="T443" s="365">
        <v>14</v>
      </c>
      <c r="U443" s="378"/>
      <c r="V443" s="381"/>
      <c r="W443" s="565">
        <f t="shared" si="12"/>
        <v>0</v>
      </c>
    </row>
    <row r="444" spans="2:23">
      <c r="B444" s="628" t="s">
        <v>11487</v>
      </c>
      <c r="C444" s="642">
        <v>5</v>
      </c>
      <c r="D444" s="642">
        <v>15</v>
      </c>
      <c r="E444" s="629" t="s">
        <v>11502</v>
      </c>
      <c r="F444" s="618">
        <v>2997</v>
      </c>
      <c r="G444" s="630">
        <v>137900000</v>
      </c>
      <c r="H444" s="606">
        <f>+VLOOKUP(B444,잔가등급!$D$35:$I$62,3,0)</f>
        <v>5.1999999999999998E-2</v>
      </c>
      <c r="I444" s="606">
        <f>+VLOOKUP(B444,잔가등급!$D$35:$I$62,4,0)</f>
        <v>5.3999999999999999E-2</v>
      </c>
      <c r="J444" s="606">
        <f>+VLOOKUP(B444,잔가등급!$D$35:$I$62,5,0)</f>
        <v>5.8000000000000003E-2</v>
      </c>
      <c r="K444" s="607">
        <f>+VLOOKUP(B444,잔가등급!$D$35:$I$62,6,0)</f>
        <v>5.8000000000000003E-2</v>
      </c>
      <c r="L444" s="358"/>
      <c r="M444" s="157"/>
      <c r="N444" s="530">
        <v>4</v>
      </c>
      <c r="O444" s="359"/>
      <c r="P444" s="343"/>
      <c r="Q444" s="343"/>
      <c r="R444" s="646">
        <v>0.02</v>
      </c>
      <c r="S444" s="157"/>
      <c r="T444" s="365">
        <v>14</v>
      </c>
      <c r="U444" s="378"/>
      <c r="V444" s="381"/>
      <c r="W444" s="565">
        <f t="shared" si="12"/>
        <v>0</v>
      </c>
    </row>
    <row r="445" spans="2:23">
      <c r="B445" s="628" t="s">
        <v>11487</v>
      </c>
      <c r="C445" s="642">
        <v>5</v>
      </c>
      <c r="D445" s="642">
        <v>16</v>
      </c>
      <c r="E445" s="629" t="s">
        <v>11503</v>
      </c>
      <c r="F445" s="618">
        <v>2996</v>
      </c>
      <c r="G445" s="630">
        <v>143000000</v>
      </c>
      <c r="H445" s="606">
        <f>+VLOOKUP(B445,잔가등급!$D$35:$I$62,3,0)</f>
        <v>5.1999999999999998E-2</v>
      </c>
      <c r="I445" s="606">
        <f>+VLOOKUP(B445,잔가등급!$D$35:$I$62,4,0)</f>
        <v>5.3999999999999999E-2</v>
      </c>
      <c r="J445" s="606">
        <f>+VLOOKUP(B445,잔가등급!$D$35:$I$62,5,0)</f>
        <v>5.8000000000000003E-2</v>
      </c>
      <c r="K445" s="607">
        <f>+VLOOKUP(B445,잔가등급!$D$35:$I$62,6,0)</f>
        <v>5.8000000000000003E-2</v>
      </c>
      <c r="L445" s="358"/>
      <c r="M445" s="157"/>
      <c r="N445" s="571">
        <v>4</v>
      </c>
      <c r="O445" s="359"/>
      <c r="P445" s="343"/>
      <c r="Q445" s="343"/>
      <c r="R445" s="646">
        <v>0.02</v>
      </c>
      <c r="S445" s="157"/>
      <c r="T445" s="365">
        <v>14</v>
      </c>
      <c r="U445" s="378"/>
      <c r="V445" s="381"/>
      <c r="W445" s="565">
        <f t="shared" si="12"/>
        <v>0</v>
      </c>
    </row>
    <row r="446" spans="2:23">
      <c r="B446" s="628" t="s">
        <v>11487</v>
      </c>
      <c r="C446" s="642">
        <v>5</v>
      </c>
      <c r="D446" s="642">
        <v>17</v>
      </c>
      <c r="E446" s="629" t="s">
        <v>11504</v>
      </c>
      <c r="F446" s="618">
        <v>2996</v>
      </c>
      <c r="G446" s="630">
        <v>99000000</v>
      </c>
      <c r="H446" s="606">
        <f>+VLOOKUP(B446,잔가등급!$D$35:$I$62,3,0)</f>
        <v>5.1999999999999998E-2</v>
      </c>
      <c r="I446" s="606">
        <f>+VLOOKUP(B446,잔가등급!$D$35:$I$62,4,0)</f>
        <v>5.3999999999999999E-2</v>
      </c>
      <c r="J446" s="606">
        <f>+VLOOKUP(B446,잔가등급!$D$35:$I$62,5,0)</f>
        <v>5.8000000000000003E-2</v>
      </c>
      <c r="K446" s="607">
        <f>+VLOOKUP(B446,잔가등급!$D$35:$I$62,6,0)</f>
        <v>5.8000000000000003E-2</v>
      </c>
      <c r="L446" s="358"/>
      <c r="M446" s="157"/>
      <c r="N446" s="571">
        <v>4</v>
      </c>
      <c r="O446" s="359"/>
      <c r="P446" s="343"/>
      <c r="Q446" s="343"/>
      <c r="R446" s="646">
        <v>0.02</v>
      </c>
      <c r="S446" s="157"/>
      <c r="T446" s="365">
        <v>14</v>
      </c>
      <c r="U446" s="378"/>
      <c r="V446" s="381"/>
      <c r="W446" s="565">
        <f t="shared" si="12"/>
        <v>0</v>
      </c>
    </row>
    <row r="447" spans="2:23">
      <c r="B447" s="628" t="s">
        <v>11487</v>
      </c>
      <c r="C447" s="642">
        <v>5</v>
      </c>
      <c r="D447" s="642">
        <v>18</v>
      </c>
      <c r="E447" s="629" t="s">
        <v>11505</v>
      </c>
      <c r="F447" s="618">
        <v>2997</v>
      </c>
      <c r="G447" s="630">
        <v>102100000</v>
      </c>
      <c r="H447" s="606">
        <f>+VLOOKUP(B447,잔가등급!$D$35:$I$62,3,0)</f>
        <v>5.1999999999999998E-2</v>
      </c>
      <c r="I447" s="606">
        <f>+VLOOKUP(B447,잔가등급!$D$35:$I$62,4,0)</f>
        <v>5.3999999999999999E-2</v>
      </c>
      <c r="J447" s="606">
        <f>+VLOOKUP(B447,잔가등급!$D$35:$I$62,5,0)</f>
        <v>5.8000000000000003E-2</v>
      </c>
      <c r="K447" s="607">
        <f>+VLOOKUP(B447,잔가등급!$D$35:$I$62,6,0)</f>
        <v>5.8000000000000003E-2</v>
      </c>
      <c r="L447" s="358"/>
      <c r="M447" s="157"/>
      <c r="N447" s="530">
        <v>4</v>
      </c>
      <c r="O447" s="359"/>
      <c r="P447" s="343"/>
      <c r="Q447" s="343"/>
      <c r="R447" s="646">
        <v>0.02</v>
      </c>
      <c r="S447" s="157"/>
      <c r="T447" s="365">
        <v>14</v>
      </c>
      <c r="U447" s="378"/>
      <c r="V447" s="381"/>
      <c r="W447" s="565">
        <f t="shared" si="12"/>
        <v>0</v>
      </c>
    </row>
    <row r="448" spans="2:23">
      <c r="B448" s="628" t="s">
        <v>11487</v>
      </c>
      <c r="C448" s="642">
        <v>5</v>
      </c>
      <c r="D448" s="642">
        <v>19</v>
      </c>
      <c r="E448" s="629" t="s">
        <v>11506</v>
      </c>
      <c r="F448" s="618">
        <v>2997</v>
      </c>
      <c r="G448" s="630">
        <v>107600000</v>
      </c>
      <c r="H448" s="606">
        <f>+VLOOKUP(B448,잔가등급!$D$35:$I$62,3,0)</f>
        <v>5.1999999999999998E-2</v>
      </c>
      <c r="I448" s="606">
        <f>+VLOOKUP(B448,잔가등급!$D$35:$I$62,4,0)</f>
        <v>5.3999999999999999E-2</v>
      </c>
      <c r="J448" s="606">
        <f>+VLOOKUP(B448,잔가등급!$D$35:$I$62,5,0)</f>
        <v>5.8000000000000003E-2</v>
      </c>
      <c r="K448" s="607">
        <f>+VLOOKUP(B448,잔가등급!$D$35:$I$62,6,0)</f>
        <v>5.8000000000000003E-2</v>
      </c>
      <c r="L448" s="358"/>
      <c r="M448" s="157"/>
      <c r="N448" s="530">
        <v>5</v>
      </c>
      <c r="O448" s="359"/>
      <c r="P448" s="343"/>
      <c r="Q448" s="343"/>
      <c r="R448" s="646">
        <v>0.02</v>
      </c>
      <c r="S448" s="157"/>
      <c r="T448" s="365">
        <v>14</v>
      </c>
      <c r="U448" s="378"/>
      <c r="V448" s="381"/>
      <c r="W448" s="565">
        <f t="shared" si="12"/>
        <v>0</v>
      </c>
    </row>
    <row r="449" spans="2:23">
      <c r="B449" s="628" t="s">
        <v>11487</v>
      </c>
      <c r="C449" s="642">
        <v>5</v>
      </c>
      <c r="D449" s="642">
        <v>20</v>
      </c>
      <c r="E449" s="629" t="s">
        <v>11507</v>
      </c>
      <c r="F449" s="618">
        <v>2997</v>
      </c>
      <c r="G449" s="630">
        <v>110557000</v>
      </c>
      <c r="H449" s="606">
        <f>+VLOOKUP(B449,잔가등급!$D$35:$I$62,3,0)</f>
        <v>5.1999999999999998E-2</v>
      </c>
      <c r="I449" s="606">
        <f>+VLOOKUP(B449,잔가등급!$D$35:$I$62,4,0)</f>
        <v>5.3999999999999999E-2</v>
      </c>
      <c r="J449" s="606">
        <f>+VLOOKUP(B449,잔가등급!$D$35:$I$62,5,0)</f>
        <v>5.8000000000000003E-2</v>
      </c>
      <c r="K449" s="607">
        <f>+VLOOKUP(B449,잔가등급!$D$35:$I$62,6,0)</f>
        <v>5.8000000000000003E-2</v>
      </c>
      <c r="L449" s="358"/>
      <c r="M449" s="157"/>
      <c r="N449" s="530">
        <v>5</v>
      </c>
      <c r="O449" s="359"/>
      <c r="P449" s="343"/>
      <c r="Q449" s="343"/>
      <c r="R449" s="646">
        <v>0.02</v>
      </c>
      <c r="S449" s="157"/>
      <c r="T449" s="365">
        <v>14</v>
      </c>
      <c r="U449" s="378"/>
      <c r="V449" s="381"/>
      <c r="W449" s="565">
        <f t="shared" si="12"/>
        <v>0</v>
      </c>
    </row>
    <row r="450" spans="2:23" ht="17.25" thickBot="1">
      <c r="B450" s="628" t="s">
        <v>11487</v>
      </c>
      <c r="C450" s="642">
        <v>5</v>
      </c>
      <c r="D450" s="642">
        <v>21</v>
      </c>
      <c r="E450" s="629" t="s">
        <v>11508</v>
      </c>
      <c r="F450" s="618">
        <v>2997</v>
      </c>
      <c r="G450" s="630">
        <v>126100000</v>
      </c>
      <c r="H450" s="606">
        <f>+VLOOKUP(B450,잔가등급!$D$35:$I$62,3,0)</f>
        <v>5.1999999999999998E-2</v>
      </c>
      <c r="I450" s="606">
        <f>+VLOOKUP(B450,잔가등급!$D$35:$I$62,4,0)</f>
        <v>5.3999999999999999E-2</v>
      </c>
      <c r="J450" s="606">
        <f>+VLOOKUP(B450,잔가등급!$D$35:$I$62,5,0)</f>
        <v>5.8000000000000003E-2</v>
      </c>
      <c r="K450" s="607">
        <f>+VLOOKUP(B450,잔가등급!$D$35:$I$62,6,0)</f>
        <v>5.8000000000000003E-2</v>
      </c>
      <c r="L450" s="407"/>
      <c r="M450" s="414"/>
      <c r="N450" s="531">
        <v>5</v>
      </c>
      <c r="O450" s="408"/>
      <c r="P450" s="409"/>
      <c r="Q450" s="409"/>
      <c r="R450" s="646">
        <v>0.02</v>
      </c>
      <c r="S450" s="414"/>
      <c r="T450" s="365">
        <v>14</v>
      </c>
      <c r="U450" s="410"/>
      <c r="V450" s="411"/>
      <c r="W450" s="565">
        <f t="shared" si="12"/>
        <v>0</v>
      </c>
    </row>
    <row r="451" spans="2:23">
      <c r="B451" s="616" t="s">
        <v>11487</v>
      </c>
      <c r="C451" s="640">
        <v>5</v>
      </c>
      <c r="D451" s="642">
        <v>22</v>
      </c>
      <c r="E451" s="617" t="s">
        <v>11509</v>
      </c>
      <c r="F451" s="621">
        <v>1997</v>
      </c>
      <c r="G451" s="622">
        <v>113200000</v>
      </c>
      <c r="H451" s="606">
        <f>+VLOOKUP(B451,잔가등급!$D$35:$I$62,3,0)</f>
        <v>5.1999999999999998E-2</v>
      </c>
      <c r="I451" s="606">
        <f>+VLOOKUP(B451,잔가등급!$D$35:$I$62,4,0)</f>
        <v>5.3999999999999999E-2</v>
      </c>
      <c r="J451" s="606">
        <f>+VLOOKUP(B451,잔가등급!$D$35:$I$62,5,0)</f>
        <v>5.8000000000000003E-2</v>
      </c>
      <c r="K451" s="607">
        <f>+VLOOKUP(B451,잔가등급!$D$35:$I$62,6,0)</f>
        <v>5.8000000000000003E-2</v>
      </c>
      <c r="L451" s="358"/>
      <c r="N451" s="572">
        <v>5</v>
      </c>
      <c r="O451" s="389"/>
      <c r="P451" s="390"/>
      <c r="Q451" s="390"/>
      <c r="R451" s="646">
        <v>0.02</v>
      </c>
      <c r="T451" s="365">
        <v>14</v>
      </c>
      <c r="U451" s="391"/>
      <c r="V451" s="392"/>
      <c r="W451" s="565">
        <f t="shared" si="12"/>
        <v>0</v>
      </c>
    </row>
    <row r="452" spans="2:23">
      <c r="B452" s="616" t="s">
        <v>11487</v>
      </c>
      <c r="C452" s="640">
        <v>5</v>
      </c>
      <c r="D452" s="642">
        <v>23</v>
      </c>
      <c r="E452" s="617" t="s">
        <v>11510</v>
      </c>
      <c r="F452" s="621">
        <v>2996</v>
      </c>
      <c r="G452" s="622">
        <v>146000000</v>
      </c>
      <c r="H452" s="606">
        <f>+VLOOKUP(B452,잔가등급!$D$35:$I$62,3,0)</f>
        <v>5.1999999999999998E-2</v>
      </c>
      <c r="I452" s="606">
        <f>+VLOOKUP(B452,잔가등급!$D$35:$I$62,4,0)</f>
        <v>5.3999999999999999E-2</v>
      </c>
      <c r="J452" s="606">
        <f>+VLOOKUP(B452,잔가등급!$D$35:$I$62,5,0)</f>
        <v>5.8000000000000003E-2</v>
      </c>
      <c r="K452" s="607">
        <f>+VLOOKUP(B452,잔가등급!$D$35:$I$62,6,0)</f>
        <v>5.8000000000000003E-2</v>
      </c>
      <c r="L452" s="358"/>
      <c r="N452" s="571">
        <v>5</v>
      </c>
      <c r="O452" s="359"/>
      <c r="P452" s="343"/>
      <c r="Q452" s="343"/>
      <c r="R452" s="646">
        <v>0.02</v>
      </c>
      <c r="T452" s="365">
        <v>14</v>
      </c>
      <c r="U452" s="378"/>
      <c r="V452" s="381"/>
      <c r="W452" s="565">
        <f t="shared" si="12"/>
        <v>0</v>
      </c>
    </row>
    <row r="453" spans="2:23">
      <c r="B453" s="616" t="s">
        <v>11487</v>
      </c>
      <c r="C453" s="640">
        <v>5</v>
      </c>
      <c r="D453" s="642">
        <v>24</v>
      </c>
      <c r="E453" s="617" t="s">
        <v>11511</v>
      </c>
      <c r="F453" s="621">
        <v>2997</v>
      </c>
      <c r="G453" s="622">
        <v>138100000</v>
      </c>
      <c r="H453" s="606">
        <f>+VLOOKUP(B453,잔가등급!$D$35:$I$62,3,0)</f>
        <v>5.1999999999999998E-2</v>
      </c>
      <c r="I453" s="606">
        <f>+VLOOKUP(B453,잔가등급!$D$35:$I$62,4,0)</f>
        <v>5.3999999999999999E-2</v>
      </c>
      <c r="J453" s="606">
        <f>+VLOOKUP(B453,잔가등급!$D$35:$I$62,5,0)</f>
        <v>5.8000000000000003E-2</v>
      </c>
      <c r="K453" s="607">
        <f>+VLOOKUP(B453,잔가등급!$D$35:$I$62,6,0)</f>
        <v>5.8000000000000003E-2</v>
      </c>
      <c r="L453" s="358"/>
      <c r="N453" s="571">
        <v>4</v>
      </c>
      <c r="O453" s="359"/>
      <c r="P453" s="343"/>
      <c r="Q453" s="343"/>
      <c r="R453" s="646">
        <v>0.02</v>
      </c>
      <c r="T453" s="365">
        <v>14</v>
      </c>
      <c r="U453" s="378"/>
      <c r="V453" s="381"/>
      <c r="W453" s="565">
        <f t="shared" si="12"/>
        <v>0</v>
      </c>
    </row>
    <row r="454" spans="2:23">
      <c r="B454" s="616" t="s">
        <v>11487</v>
      </c>
      <c r="C454" s="640">
        <v>5</v>
      </c>
      <c r="D454" s="642">
        <v>25</v>
      </c>
      <c r="E454" s="617" t="s">
        <v>11512</v>
      </c>
      <c r="F454" s="621">
        <v>2996</v>
      </c>
      <c r="G454" s="622">
        <v>143200000</v>
      </c>
      <c r="H454" s="606">
        <f>+VLOOKUP(B454,잔가등급!$D$35:$I$62,3,0)</f>
        <v>5.1999999999999998E-2</v>
      </c>
      <c r="I454" s="606">
        <f>+VLOOKUP(B454,잔가등급!$D$35:$I$62,4,0)</f>
        <v>5.3999999999999999E-2</v>
      </c>
      <c r="J454" s="606">
        <f>+VLOOKUP(B454,잔가등급!$D$35:$I$62,5,0)</f>
        <v>5.8000000000000003E-2</v>
      </c>
      <c r="K454" s="607">
        <f>+VLOOKUP(B454,잔가등급!$D$35:$I$62,6,0)</f>
        <v>5.8000000000000003E-2</v>
      </c>
      <c r="L454" s="358"/>
      <c r="N454" s="530">
        <v>4</v>
      </c>
      <c r="O454" s="359"/>
      <c r="P454" s="343"/>
      <c r="Q454" s="343"/>
      <c r="R454" s="646">
        <v>0.02</v>
      </c>
      <c r="T454" s="365">
        <v>14</v>
      </c>
      <c r="U454" s="378"/>
      <c r="V454" s="381"/>
      <c r="W454" s="565">
        <f t="shared" si="12"/>
        <v>0</v>
      </c>
    </row>
    <row r="455" spans="2:23">
      <c r="B455" s="616" t="s">
        <v>11487</v>
      </c>
      <c r="C455" s="640">
        <v>5</v>
      </c>
      <c r="D455" s="642">
        <v>26</v>
      </c>
      <c r="E455" s="617" t="s">
        <v>11513</v>
      </c>
      <c r="F455" s="621">
        <v>2996</v>
      </c>
      <c r="G455" s="622">
        <v>141100000</v>
      </c>
      <c r="H455" s="606">
        <f>+VLOOKUP(B455,잔가등급!$D$35:$I$62,3,0)</f>
        <v>5.1999999999999998E-2</v>
      </c>
      <c r="I455" s="606">
        <f>+VLOOKUP(B455,잔가등급!$D$35:$I$62,4,0)</f>
        <v>5.3999999999999999E-2</v>
      </c>
      <c r="J455" s="606">
        <f>+VLOOKUP(B455,잔가등급!$D$35:$I$62,5,0)</f>
        <v>5.8000000000000003E-2</v>
      </c>
      <c r="K455" s="607">
        <f>+VLOOKUP(B455,잔가등급!$D$35:$I$62,6,0)</f>
        <v>5.8000000000000003E-2</v>
      </c>
      <c r="L455" s="358"/>
      <c r="N455" s="530">
        <v>4</v>
      </c>
      <c r="O455" s="359"/>
      <c r="P455" s="343"/>
      <c r="Q455" s="343"/>
      <c r="R455" s="646">
        <v>0.02</v>
      </c>
      <c r="T455" s="365">
        <v>14</v>
      </c>
      <c r="U455" s="378"/>
      <c r="V455" s="381"/>
      <c r="W455" s="565">
        <f t="shared" si="12"/>
        <v>0</v>
      </c>
    </row>
    <row r="456" spans="2:23">
      <c r="B456" s="616" t="s">
        <v>11487</v>
      </c>
      <c r="C456" s="640">
        <v>5</v>
      </c>
      <c r="D456" s="642">
        <v>27</v>
      </c>
      <c r="E456" s="617" t="s">
        <v>11514</v>
      </c>
      <c r="F456" s="621">
        <v>2997</v>
      </c>
      <c r="G456" s="622">
        <v>103800000</v>
      </c>
      <c r="H456" s="606">
        <f>+VLOOKUP(B456,잔가등급!$D$35:$I$62,3,0)</f>
        <v>5.1999999999999998E-2</v>
      </c>
      <c r="I456" s="606">
        <f>+VLOOKUP(B456,잔가등급!$D$35:$I$62,4,0)</f>
        <v>5.3999999999999999E-2</v>
      </c>
      <c r="J456" s="606">
        <f>+VLOOKUP(B456,잔가등급!$D$35:$I$62,5,0)</f>
        <v>5.8000000000000003E-2</v>
      </c>
      <c r="K456" s="607">
        <f>+VLOOKUP(B456,잔가등급!$D$35:$I$62,6,0)</f>
        <v>5.8000000000000003E-2</v>
      </c>
      <c r="L456" s="358"/>
      <c r="N456" s="530">
        <v>4</v>
      </c>
      <c r="O456" s="359"/>
      <c r="P456" s="343"/>
      <c r="Q456" s="343"/>
      <c r="R456" s="646">
        <v>0.02</v>
      </c>
      <c r="T456" s="365">
        <v>14</v>
      </c>
      <c r="U456" s="378"/>
      <c r="V456" s="381"/>
      <c r="W456" s="565">
        <f t="shared" si="12"/>
        <v>0</v>
      </c>
    </row>
    <row r="457" spans="2:23">
      <c r="B457" s="616" t="s">
        <v>11487</v>
      </c>
      <c r="C457" s="640">
        <v>5</v>
      </c>
      <c r="D457" s="642">
        <v>28</v>
      </c>
      <c r="E457" s="617" t="s">
        <v>11515</v>
      </c>
      <c r="F457" s="621">
        <v>2996</v>
      </c>
      <c r="G457" s="622">
        <v>136400000</v>
      </c>
      <c r="H457" s="606">
        <f>+VLOOKUP(B457,잔가등급!$D$35:$I$62,3,0)</f>
        <v>5.1999999999999998E-2</v>
      </c>
      <c r="I457" s="606">
        <f>+VLOOKUP(B457,잔가등급!$D$35:$I$62,4,0)</f>
        <v>5.3999999999999999E-2</v>
      </c>
      <c r="J457" s="606">
        <f>+VLOOKUP(B457,잔가등급!$D$35:$I$62,5,0)</f>
        <v>5.8000000000000003E-2</v>
      </c>
      <c r="K457" s="607">
        <f>+VLOOKUP(B457,잔가등급!$D$35:$I$62,6,0)</f>
        <v>5.8000000000000003E-2</v>
      </c>
      <c r="L457" s="358"/>
      <c r="N457" s="530">
        <v>4</v>
      </c>
      <c r="O457" s="359"/>
      <c r="P457" s="343"/>
      <c r="Q457" s="343"/>
      <c r="R457" s="646">
        <v>0.02</v>
      </c>
      <c r="T457" s="365">
        <v>14</v>
      </c>
      <c r="U457" s="378"/>
      <c r="V457" s="381"/>
      <c r="W457" s="565">
        <f t="shared" si="12"/>
        <v>0</v>
      </c>
    </row>
    <row r="458" spans="2:23">
      <c r="B458" s="616" t="s">
        <v>11487</v>
      </c>
      <c r="C458" s="640">
        <v>5</v>
      </c>
      <c r="D458" s="642">
        <v>29</v>
      </c>
      <c r="E458" s="617" t="s">
        <v>11516</v>
      </c>
      <c r="F458" s="621">
        <v>1997</v>
      </c>
      <c r="G458" s="622">
        <v>97500000</v>
      </c>
      <c r="H458" s="606">
        <f>+VLOOKUP(B458,잔가등급!$D$35:$I$62,3,0)</f>
        <v>5.1999999999999998E-2</v>
      </c>
      <c r="I458" s="606">
        <f>+VLOOKUP(B458,잔가등급!$D$35:$I$62,4,0)</f>
        <v>5.3999999999999999E-2</v>
      </c>
      <c r="J458" s="606">
        <f>+VLOOKUP(B458,잔가등급!$D$35:$I$62,5,0)</f>
        <v>5.8000000000000003E-2</v>
      </c>
      <c r="K458" s="607">
        <f>+VLOOKUP(B458,잔가등급!$D$35:$I$62,6,0)</f>
        <v>5.8000000000000003E-2</v>
      </c>
      <c r="L458" s="358"/>
      <c r="N458" s="530">
        <v>7</v>
      </c>
      <c r="O458" s="359"/>
      <c r="P458" s="343"/>
      <c r="Q458" s="343"/>
      <c r="R458" s="646">
        <v>0.02</v>
      </c>
      <c r="T458" s="365">
        <v>26</v>
      </c>
      <c r="U458" s="378"/>
      <c r="V458" s="381"/>
      <c r="W458" s="565">
        <f t="shared" si="12"/>
        <v>0</v>
      </c>
    </row>
    <row r="459" spans="2:23">
      <c r="B459" s="616" t="s">
        <v>11487</v>
      </c>
      <c r="C459" s="640">
        <v>5</v>
      </c>
      <c r="D459" s="642">
        <v>30</v>
      </c>
      <c r="E459" s="617" t="s">
        <v>11517</v>
      </c>
      <c r="F459" s="621">
        <v>1997</v>
      </c>
      <c r="G459" s="622">
        <v>99400000</v>
      </c>
      <c r="H459" s="606">
        <f>+VLOOKUP(B459,잔가등급!$D$35:$I$62,3,0)</f>
        <v>5.1999999999999998E-2</v>
      </c>
      <c r="I459" s="606">
        <f>+VLOOKUP(B459,잔가등급!$D$35:$I$62,4,0)</f>
        <v>5.3999999999999999E-2</v>
      </c>
      <c r="J459" s="606">
        <f>+VLOOKUP(B459,잔가등급!$D$35:$I$62,5,0)</f>
        <v>5.8000000000000003E-2</v>
      </c>
      <c r="K459" s="607">
        <f>+VLOOKUP(B459,잔가등급!$D$35:$I$62,6,0)</f>
        <v>5.8000000000000003E-2</v>
      </c>
      <c r="L459" s="358"/>
      <c r="N459" s="530">
        <v>7</v>
      </c>
      <c r="O459" s="359"/>
      <c r="P459" s="343"/>
      <c r="Q459" s="343"/>
      <c r="R459" s="646">
        <v>0.02</v>
      </c>
      <c r="T459" s="365">
        <v>26</v>
      </c>
      <c r="U459" s="378"/>
      <c r="V459" s="381"/>
      <c r="W459" s="565">
        <f t="shared" si="12"/>
        <v>0</v>
      </c>
    </row>
    <row r="460" spans="2:23">
      <c r="B460" s="616" t="s">
        <v>11487</v>
      </c>
      <c r="C460" s="640">
        <v>5</v>
      </c>
      <c r="D460" s="642">
        <v>31</v>
      </c>
      <c r="E460" s="617" t="s">
        <v>11518</v>
      </c>
      <c r="F460" s="621">
        <v>2995</v>
      </c>
      <c r="G460" s="622">
        <v>119300000</v>
      </c>
      <c r="H460" s="606">
        <f>+VLOOKUP(B460,잔가등급!$D$35:$I$62,3,0)</f>
        <v>5.1999999999999998E-2</v>
      </c>
      <c r="I460" s="606">
        <f>+VLOOKUP(B460,잔가등급!$D$35:$I$62,4,0)</f>
        <v>5.3999999999999999E-2</v>
      </c>
      <c r="J460" s="606">
        <f>+VLOOKUP(B460,잔가등급!$D$35:$I$62,5,0)</f>
        <v>5.8000000000000003E-2</v>
      </c>
      <c r="K460" s="607">
        <f>+VLOOKUP(B460,잔가등급!$D$35:$I$62,6,0)</f>
        <v>5.8000000000000003E-2</v>
      </c>
      <c r="L460" s="358"/>
      <c r="N460" s="530">
        <v>7</v>
      </c>
      <c r="O460" s="359"/>
      <c r="P460" s="343"/>
      <c r="Q460" s="343"/>
      <c r="R460" s="646">
        <v>0.02</v>
      </c>
      <c r="T460" s="365">
        <v>26</v>
      </c>
      <c r="U460" s="378"/>
      <c r="V460" s="381"/>
      <c r="W460" s="565">
        <f t="shared" si="12"/>
        <v>0</v>
      </c>
    </row>
    <row r="461" spans="2:23">
      <c r="B461" s="616" t="s">
        <v>11487</v>
      </c>
      <c r="C461" s="640">
        <v>5</v>
      </c>
      <c r="D461" s="642">
        <v>32</v>
      </c>
      <c r="E461" s="617" t="s">
        <v>11519</v>
      </c>
      <c r="F461" s="621">
        <v>2995</v>
      </c>
      <c r="G461" s="622">
        <v>114900000</v>
      </c>
      <c r="H461" s="606">
        <f>+VLOOKUP(B461,잔가등급!$D$35:$I$62,3,0)</f>
        <v>5.1999999999999998E-2</v>
      </c>
      <c r="I461" s="606">
        <f>+VLOOKUP(B461,잔가등급!$D$35:$I$62,4,0)</f>
        <v>5.3999999999999999E-2</v>
      </c>
      <c r="J461" s="606">
        <f>+VLOOKUP(B461,잔가등급!$D$35:$I$62,5,0)</f>
        <v>5.8000000000000003E-2</v>
      </c>
      <c r="K461" s="607">
        <f>+VLOOKUP(B461,잔가등급!$D$35:$I$62,6,0)</f>
        <v>5.8000000000000003E-2</v>
      </c>
      <c r="L461" s="358"/>
      <c r="N461" s="530">
        <v>7</v>
      </c>
      <c r="O461" s="359"/>
      <c r="P461" s="343"/>
      <c r="Q461" s="343"/>
      <c r="R461" s="646">
        <v>0.02</v>
      </c>
      <c r="T461" s="365">
        <v>26</v>
      </c>
      <c r="U461" s="378"/>
      <c r="V461" s="381"/>
      <c r="W461" s="565">
        <f t="shared" si="12"/>
        <v>0</v>
      </c>
    </row>
    <row r="462" spans="2:23">
      <c r="B462" s="616" t="s">
        <v>11487</v>
      </c>
      <c r="C462" s="640">
        <v>5</v>
      </c>
      <c r="D462" s="642">
        <v>33</v>
      </c>
      <c r="E462" s="617" t="s">
        <v>11520</v>
      </c>
      <c r="F462" s="621">
        <v>1997</v>
      </c>
      <c r="G462" s="622">
        <v>98300000</v>
      </c>
      <c r="H462" s="606">
        <f>+VLOOKUP(B462,잔가등급!$D$35:$I$62,3,0)</f>
        <v>5.1999999999999998E-2</v>
      </c>
      <c r="I462" s="606">
        <f>+VLOOKUP(B462,잔가등급!$D$35:$I$62,4,0)</f>
        <v>5.3999999999999999E-2</v>
      </c>
      <c r="J462" s="606">
        <f>+VLOOKUP(B462,잔가등급!$D$35:$I$62,5,0)</f>
        <v>5.8000000000000003E-2</v>
      </c>
      <c r="K462" s="607">
        <f>+VLOOKUP(B462,잔가등급!$D$35:$I$62,6,0)</f>
        <v>5.8000000000000003E-2</v>
      </c>
      <c r="L462" s="358"/>
      <c r="N462" s="530">
        <v>7</v>
      </c>
      <c r="O462" s="359"/>
      <c r="P462" s="343"/>
      <c r="Q462" s="343"/>
      <c r="R462" s="646">
        <v>0.02</v>
      </c>
      <c r="T462" s="365">
        <v>26</v>
      </c>
      <c r="U462" s="378"/>
      <c r="V462" s="381"/>
      <c r="W462" s="565">
        <f t="shared" ref="W462:W528" si="13">+U462</f>
        <v>0</v>
      </c>
    </row>
    <row r="463" spans="2:23">
      <c r="B463" s="616" t="s">
        <v>11487</v>
      </c>
      <c r="C463" s="640">
        <v>5</v>
      </c>
      <c r="D463" s="642">
        <v>34</v>
      </c>
      <c r="E463" s="617" t="s">
        <v>11521</v>
      </c>
      <c r="F463" s="621">
        <v>2996</v>
      </c>
      <c r="G463" s="622">
        <v>120300000</v>
      </c>
      <c r="H463" s="606">
        <f>+VLOOKUP(B463,잔가등급!$D$35:$I$62,3,0)</f>
        <v>5.1999999999999998E-2</v>
      </c>
      <c r="I463" s="606">
        <f>+VLOOKUP(B463,잔가등급!$D$35:$I$62,4,0)</f>
        <v>5.3999999999999999E-2</v>
      </c>
      <c r="J463" s="606">
        <f>+VLOOKUP(B463,잔가등급!$D$35:$I$62,5,0)</f>
        <v>5.8000000000000003E-2</v>
      </c>
      <c r="K463" s="607">
        <f>+VLOOKUP(B463,잔가등급!$D$35:$I$62,6,0)</f>
        <v>5.8000000000000003E-2</v>
      </c>
      <c r="L463" s="358"/>
      <c r="N463" s="530">
        <v>7</v>
      </c>
      <c r="O463" s="359"/>
      <c r="P463" s="343"/>
      <c r="Q463" s="343"/>
      <c r="R463" s="646">
        <v>0.02</v>
      </c>
      <c r="T463" s="365">
        <v>26</v>
      </c>
      <c r="U463" s="378"/>
      <c r="V463" s="381"/>
      <c r="W463" s="565">
        <f t="shared" si="13"/>
        <v>0</v>
      </c>
    </row>
    <row r="464" spans="2:23">
      <c r="B464" s="616" t="s">
        <v>11487</v>
      </c>
      <c r="C464" s="640">
        <v>5</v>
      </c>
      <c r="D464" s="642">
        <v>35</v>
      </c>
      <c r="E464" s="617" t="s">
        <v>11522</v>
      </c>
      <c r="F464" s="621">
        <v>2996</v>
      </c>
      <c r="G464" s="622">
        <v>113900000</v>
      </c>
      <c r="H464" s="606">
        <f>+VLOOKUP(B464,잔가등급!$D$35:$I$62,3,0)</f>
        <v>5.1999999999999998E-2</v>
      </c>
      <c r="I464" s="606">
        <f>+VLOOKUP(B464,잔가등급!$D$35:$I$62,4,0)</f>
        <v>5.3999999999999999E-2</v>
      </c>
      <c r="J464" s="606">
        <f>+VLOOKUP(B464,잔가등급!$D$35:$I$62,5,0)</f>
        <v>5.8000000000000003E-2</v>
      </c>
      <c r="K464" s="607">
        <f>+VLOOKUP(B464,잔가등급!$D$35:$I$62,6,0)</f>
        <v>5.8000000000000003E-2</v>
      </c>
      <c r="L464" s="358"/>
      <c r="N464" s="530">
        <v>7</v>
      </c>
      <c r="O464" s="359"/>
      <c r="P464" s="343"/>
      <c r="Q464" s="343"/>
      <c r="R464" s="646">
        <v>0.02</v>
      </c>
      <c r="T464" s="365">
        <v>26</v>
      </c>
      <c r="U464" s="378"/>
      <c r="V464" s="381"/>
      <c r="W464" s="565">
        <f t="shared" si="13"/>
        <v>0</v>
      </c>
    </row>
    <row r="465" spans="2:23">
      <c r="B465" s="616" t="s">
        <v>11487</v>
      </c>
      <c r="C465" s="640">
        <v>5</v>
      </c>
      <c r="D465" s="642">
        <v>36</v>
      </c>
      <c r="E465" s="617" t="s">
        <v>11523</v>
      </c>
      <c r="F465" s="621">
        <v>1997</v>
      </c>
      <c r="G465" s="622">
        <v>115300000</v>
      </c>
      <c r="H465" s="606">
        <f>+VLOOKUP(B465,잔가등급!$D$35:$I$62,3,0)</f>
        <v>5.1999999999999998E-2</v>
      </c>
      <c r="I465" s="606">
        <f>+VLOOKUP(B465,잔가등급!$D$35:$I$62,4,0)</f>
        <v>5.3999999999999999E-2</v>
      </c>
      <c r="J465" s="606">
        <f>+VLOOKUP(B465,잔가등급!$D$35:$I$62,5,0)</f>
        <v>5.8000000000000003E-2</v>
      </c>
      <c r="K465" s="607">
        <f>+VLOOKUP(B465,잔가등급!$D$35:$I$62,6,0)</f>
        <v>5.8000000000000003E-2</v>
      </c>
      <c r="L465" s="358"/>
      <c r="N465" s="530">
        <v>7</v>
      </c>
      <c r="O465" s="359"/>
      <c r="P465" s="343"/>
      <c r="Q465" s="343"/>
      <c r="R465" s="646">
        <v>0.02</v>
      </c>
      <c r="T465" s="365">
        <v>26</v>
      </c>
      <c r="U465" s="378"/>
      <c r="V465" s="381"/>
      <c r="W465" s="565">
        <f t="shared" si="13"/>
        <v>0</v>
      </c>
    </row>
    <row r="466" spans="2:23">
      <c r="B466" s="616" t="s">
        <v>11487</v>
      </c>
      <c r="C466" s="640">
        <v>5</v>
      </c>
      <c r="D466" s="642">
        <v>37</v>
      </c>
      <c r="E466" s="617" t="s">
        <v>11524</v>
      </c>
      <c r="F466" s="621">
        <v>2997</v>
      </c>
      <c r="G466" s="622">
        <v>151700000</v>
      </c>
      <c r="H466" s="606">
        <f>+VLOOKUP(B466,잔가등급!$D$35:$I$62,3,0)</f>
        <v>5.1999999999999998E-2</v>
      </c>
      <c r="I466" s="606">
        <f>+VLOOKUP(B466,잔가등급!$D$35:$I$62,4,0)</f>
        <v>5.3999999999999999E-2</v>
      </c>
      <c r="J466" s="606">
        <f>+VLOOKUP(B466,잔가등급!$D$35:$I$62,5,0)</f>
        <v>5.8000000000000003E-2</v>
      </c>
      <c r="K466" s="607">
        <f>+VLOOKUP(B466,잔가등급!$D$35:$I$62,6,0)</f>
        <v>5.8000000000000003E-2</v>
      </c>
      <c r="L466" s="358"/>
      <c r="N466" s="571">
        <v>7</v>
      </c>
      <c r="O466" s="359"/>
      <c r="P466" s="343"/>
      <c r="Q466" s="343"/>
      <c r="R466" s="646">
        <v>0.02</v>
      </c>
      <c r="T466" s="365">
        <v>14</v>
      </c>
      <c r="U466" s="378"/>
      <c r="V466" s="381"/>
      <c r="W466" s="565">
        <f t="shared" si="13"/>
        <v>0</v>
      </c>
    </row>
    <row r="467" spans="2:23">
      <c r="B467" s="616" t="s">
        <v>11487</v>
      </c>
      <c r="C467" s="640">
        <v>5</v>
      </c>
      <c r="D467" s="642">
        <v>38</v>
      </c>
      <c r="E467" s="617" t="s">
        <v>11525</v>
      </c>
      <c r="F467" s="621">
        <v>2997</v>
      </c>
      <c r="G467" s="622">
        <v>151700000</v>
      </c>
      <c r="H467" s="606">
        <f>+VLOOKUP(B467,잔가등급!$D$35:$I$62,3,0)</f>
        <v>5.1999999999999998E-2</v>
      </c>
      <c r="I467" s="606">
        <f>+VLOOKUP(B467,잔가등급!$D$35:$I$62,4,0)</f>
        <v>5.3999999999999999E-2</v>
      </c>
      <c r="J467" s="606">
        <f>+VLOOKUP(B467,잔가등급!$D$35:$I$62,5,0)</f>
        <v>5.8000000000000003E-2</v>
      </c>
      <c r="K467" s="607">
        <f>+VLOOKUP(B467,잔가등급!$D$35:$I$62,6,0)</f>
        <v>5.8000000000000003E-2</v>
      </c>
      <c r="L467" s="358"/>
      <c r="N467" s="571">
        <v>7</v>
      </c>
      <c r="O467" s="359"/>
      <c r="P467" s="343"/>
      <c r="Q467" s="343"/>
      <c r="R467" s="646">
        <v>0.02</v>
      </c>
      <c r="T467" s="365">
        <v>14</v>
      </c>
      <c r="U467" s="378"/>
      <c r="V467" s="381"/>
      <c r="W467" s="565">
        <f t="shared" si="13"/>
        <v>0</v>
      </c>
    </row>
    <row r="468" spans="2:23">
      <c r="B468" s="616" t="s">
        <v>11487</v>
      </c>
      <c r="C468" s="640">
        <v>5</v>
      </c>
      <c r="D468" s="642">
        <v>39</v>
      </c>
      <c r="E468" s="617" t="s">
        <v>11526</v>
      </c>
      <c r="F468" s="621">
        <v>2997</v>
      </c>
      <c r="G468" s="622">
        <v>141200000</v>
      </c>
      <c r="H468" s="606">
        <f>+VLOOKUP(B468,잔가등급!$D$35:$I$62,3,0)</f>
        <v>5.1999999999999998E-2</v>
      </c>
      <c r="I468" s="606">
        <f>+VLOOKUP(B468,잔가등급!$D$35:$I$62,4,0)</f>
        <v>5.3999999999999999E-2</v>
      </c>
      <c r="J468" s="606">
        <f>+VLOOKUP(B468,잔가등급!$D$35:$I$62,5,0)</f>
        <v>5.8000000000000003E-2</v>
      </c>
      <c r="K468" s="607">
        <f>+VLOOKUP(B468,잔가등급!$D$35:$I$62,6,0)</f>
        <v>5.8000000000000003E-2</v>
      </c>
      <c r="L468" s="358"/>
      <c r="N468" s="571">
        <v>7</v>
      </c>
      <c r="O468" s="359"/>
      <c r="P468" s="343"/>
      <c r="Q468" s="343"/>
      <c r="R468" s="646">
        <v>0.02</v>
      </c>
      <c r="T468" s="365">
        <v>14</v>
      </c>
      <c r="U468" s="378"/>
      <c r="V468" s="381"/>
      <c r="W468" s="565">
        <f t="shared" si="13"/>
        <v>0</v>
      </c>
    </row>
    <row r="469" spans="2:23">
      <c r="B469" s="616" t="s">
        <v>11487</v>
      </c>
      <c r="C469" s="640">
        <v>5</v>
      </c>
      <c r="D469" s="642">
        <v>40</v>
      </c>
      <c r="E469" s="617" t="s">
        <v>11527</v>
      </c>
      <c r="F469" s="621">
        <v>2996</v>
      </c>
      <c r="G469" s="622">
        <v>159100000</v>
      </c>
      <c r="H469" s="606">
        <f>+VLOOKUP(B469,잔가등급!$D$35:$I$62,3,0)</f>
        <v>5.1999999999999998E-2</v>
      </c>
      <c r="I469" s="606">
        <f>+VLOOKUP(B469,잔가등급!$D$35:$I$62,4,0)</f>
        <v>5.3999999999999999E-2</v>
      </c>
      <c r="J469" s="606">
        <f>+VLOOKUP(B469,잔가등급!$D$35:$I$62,5,0)</f>
        <v>5.8000000000000003E-2</v>
      </c>
      <c r="K469" s="607">
        <f>+VLOOKUP(B469,잔가등급!$D$35:$I$62,6,0)</f>
        <v>5.8000000000000003E-2</v>
      </c>
      <c r="L469" s="358"/>
      <c r="N469" s="530">
        <v>7</v>
      </c>
      <c r="O469" s="359"/>
      <c r="P469" s="343"/>
      <c r="Q469" s="343"/>
      <c r="R469" s="646">
        <v>0.02</v>
      </c>
      <c r="T469" s="365">
        <v>14</v>
      </c>
      <c r="U469" s="378"/>
      <c r="V469" s="381"/>
      <c r="W469" s="565">
        <f t="shared" si="13"/>
        <v>0</v>
      </c>
    </row>
    <row r="470" spans="2:23">
      <c r="B470" s="616" t="s">
        <v>11487</v>
      </c>
      <c r="C470" s="640">
        <v>5</v>
      </c>
      <c r="D470" s="642">
        <v>41</v>
      </c>
      <c r="E470" s="617" t="s">
        <v>11528</v>
      </c>
      <c r="F470" s="621">
        <v>2997</v>
      </c>
      <c r="G470" s="622">
        <v>186500000</v>
      </c>
      <c r="H470" s="606">
        <f>+VLOOKUP(B470,잔가등급!$D$35:$I$62,3,0)</f>
        <v>5.1999999999999998E-2</v>
      </c>
      <c r="I470" s="606">
        <f>+VLOOKUP(B470,잔가등급!$D$35:$I$62,4,0)</f>
        <v>5.3999999999999999E-2</v>
      </c>
      <c r="J470" s="606">
        <f>+VLOOKUP(B470,잔가등급!$D$35:$I$62,5,0)</f>
        <v>5.8000000000000003E-2</v>
      </c>
      <c r="K470" s="607">
        <f>+VLOOKUP(B470,잔가등급!$D$35:$I$62,6,0)</f>
        <v>5.8000000000000003E-2</v>
      </c>
      <c r="L470" s="358"/>
      <c r="N470" s="530">
        <v>7</v>
      </c>
      <c r="O470" s="359"/>
      <c r="P470" s="343"/>
      <c r="Q470" s="343"/>
      <c r="R470" s="646">
        <v>0.02</v>
      </c>
      <c r="T470" s="365">
        <v>28</v>
      </c>
      <c r="U470" s="378"/>
      <c r="V470" s="381"/>
      <c r="W470" s="565">
        <f t="shared" si="13"/>
        <v>0</v>
      </c>
    </row>
    <row r="471" spans="2:23">
      <c r="B471" s="616" t="s">
        <v>11487</v>
      </c>
      <c r="C471" s="640">
        <v>5</v>
      </c>
      <c r="D471" s="642">
        <v>42</v>
      </c>
      <c r="E471" s="617" t="s">
        <v>11529</v>
      </c>
      <c r="F471" s="621">
        <v>1997</v>
      </c>
      <c r="G471" s="622">
        <v>79700000</v>
      </c>
      <c r="H471" s="606">
        <f>+VLOOKUP(B471,잔가등급!$D$35:$I$62,3,0)</f>
        <v>5.1999999999999998E-2</v>
      </c>
      <c r="I471" s="606">
        <f>+VLOOKUP(B471,잔가등급!$D$35:$I$62,4,0)</f>
        <v>5.3999999999999999E-2</v>
      </c>
      <c r="J471" s="606">
        <f>+VLOOKUP(B471,잔가등급!$D$35:$I$62,5,0)</f>
        <v>5.8000000000000003E-2</v>
      </c>
      <c r="K471" s="607">
        <f>+VLOOKUP(B471,잔가등급!$D$35:$I$62,6,0)</f>
        <v>5.8000000000000003E-2</v>
      </c>
      <c r="L471" s="358"/>
      <c r="N471" s="530">
        <v>7</v>
      </c>
      <c r="O471" s="385"/>
      <c r="P471" s="386"/>
      <c r="Q471" s="386"/>
      <c r="R471" s="646">
        <v>0.02</v>
      </c>
      <c r="T471" s="365">
        <v>26</v>
      </c>
      <c r="U471" s="387"/>
      <c r="V471" s="388"/>
      <c r="W471" s="565">
        <f t="shared" si="13"/>
        <v>0</v>
      </c>
    </row>
    <row r="472" spans="2:23">
      <c r="B472" s="616" t="s">
        <v>11487</v>
      </c>
      <c r="C472" s="640">
        <v>5</v>
      </c>
      <c r="D472" s="642">
        <v>43</v>
      </c>
      <c r="E472" s="617" t="s">
        <v>11530</v>
      </c>
      <c r="F472" s="621">
        <v>1997</v>
      </c>
      <c r="G472" s="622">
        <v>73400000</v>
      </c>
      <c r="H472" s="606">
        <f>+VLOOKUP(B472,잔가등급!$D$35:$I$62,3,0)</f>
        <v>5.1999999999999998E-2</v>
      </c>
      <c r="I472" s="606">
        <f>+VLOOKUP(B472,잔가등급!$D$35:$I$62,4,0)</f>
        <v>5.3999999999999999E-2</v>
      </c>
      <c r="J472" s="606">
        <f>+VLOOKUP(B472,잔가등급!$D$35:$I$62,5,0)</f>
        <v>5.8000000000000003E-2</v>
      </c>
      <c r="K472" s="607">
        <f>+VLOOKUP(B472,잔가등급!$D$35:$I$62,6,0)</f>
        <v>5.8000000000000003E-2</v>
      </c>
      <c r="L472" s="402"/>
      <c r="M472" s="591"/>
      <c r="N472" s="530">
        <v>7</v>
      </c>
      <c r="O472" s="403"/>
      <c r="P472" s="404"/>
      <c r="Q472" s="404"/>
      <c r="R472" s="646">
        <v>0.02</v>
      </c>
      <c r="S472" s="591"/>
      <c r="T472" s="365">
        <v>26</v>
      </c>
      <c r="U472" s="405"/>
      <c r="V472" s="406"/>
      <c r="W472" s="565">
        <f t="shared" si="13"/>
        <v>0</v>
      </c>
    </row>
    <row r="473" spans="2:23">
      <c r="B473" s="616" t="s">
        <v>11487</v>
      </c>
      <c r="C473" s="640">
        <v>5</v>
      </c>
      <c r="D473" s="642">
        <v>44</v>
      </c>
      <c r="E473" s="617" t="s">
        <v>11531</v>
      </c>
      <c r="F473" s="621">
        <v>2997</v>
      </c>
      <c r="G473" s="622">
        <v>223900000</v>
      </c>
      <c r="H473" s="606">
        <f>+VLOOKUP(B473,잔가등급!$D$35:$I$62,3,0)</f>
        <v>5.1999999999999998E-2</v>
      </c>
      <c r="I473" s="606">
        <f>+VLOOKUP(B473,잔가등급!$D$35:$I$62,4,0)</f>
        <v>5.3999999999999999E-2</v>
      </c>
      <c r="J473" s="606">
        <f>+VLOOKUP(B473,잔가등급!$D$35:$I$62,5,0)</f>
        <v>5.8000000000000003E-2</v>
      </c>
      <c r="K473" s="607">
        <f>+VLOOKUP(B473,잔가등급!$D$35:$I$62,6,0)</f>
        <v>5.8000000000000003E-2</v>
      </c>
      <c r="L473" s="358"/>
      <c r="N473" s="530">
        <v>7</v>
      </c>
      <c r="O473" s="359"/>
      <c r="P473" s="343"/>
      <c r="Q473" s="343"/>
      <c r="R473" s="646">
        <v>0.02</v>
      </c>
      <c r="T473" s="365">
        <v>14</v>
      </c>
      <c r="U473" s="378"/>
      <c r="V473" s="381"/>
      <c r="W473" s="565">
        <f t="shared" si="13"/>
        <v>0</v>
      </c>
    </row>
    <row r="474" spans="2:23" ht="17.25" thickBot="1">
      <c r="B474" s="616" t="s">
        <v>11487</v>
      </c>
      <c r="C474" s="640">
        <v>5</v>
      </c>
      <c r="D474" s="642">
        <v>45</v>
      </c>
      <c r="E474" s="617" t="s">
        <v>11532</v>
      </c>
      <c r="F474" s="621">
        <v>4395</v>
      </c>
      <c r="G474" s="622">
        <v>249900000</v>
      </c>
      <c r="H474" s="606">
        <f>+VLOOKUP(B474,잔가등급!$D$35:$I$62,3,0)</f>
        <v>5.1999999999999998E-2</v>
      </c>
      <c r="I474" s="606">
        <f>+VLOOKUP(B474,잔가등급!$D$35:$I$62,4,0)</f>
        <v>5.3999999999999999E-2</v>
      </c>
      <c r="J474" s="606">
        <f>+VLOOKUP(B474,잔가등급!$D$35:$I$62,5,0)</f>
        <v>5.8000000000000003E-2</v>
      </c>
      <c r="K474" s="607">
        <f>+VLOOKUP(B474,잔가등급!$D$35:$I$62,6,0)</f>
        <v>5.8000000000000003E-2</v>
      </c>
      <c r="L474" s="407"/>
      <c r="M474" s="562"/>
      <c r="N474" s="536">
        <v>7</v>
      </c>
      <c r="O474" s="408"/>
      <c r="P474" s="409"/>
      <c r="Q474" s="409"/>
      <c r="R474" s="646">
        <v>0.02</v>
      </c>
      <c r="S474" s="562"/>
      <c r="T474" s="527">
        <v>14</v>
      </c>
      <c r="U474" s="410"/>
      <c r="V474" s="411"/>
      <c r="W474" s="565">
        <f t="shared" si="13"/>
        <v>0</v>
      </c>
    </row>
    <row r="475" spans="2:23">
      <c r="B475" s="616" t="s">
        <v>11487</v>
      </c>
      <c r="C475" s="640">
        <v>5</v>
      </c>
      <c r="D475" s="642">
        <v>46</v>
      </c>
      <c r="E475" s="617" t="s">
        <v>11533</v>
      </c>
      <c r="F475" s="621">
        <v>4395</v>
      </c>
      <c r="G475" s="622">
        <v>244800000</v>
      </c>
      <c r="H475" s="606">
        <f>+VLOOKUP(B475,잔가등급!$D$35:$I$62,3,0)</f>
        <v>5.1999999999999998E-2</v>
      </c>
      <c r="I475" s="606">
        <f>+VLOOKUP(B475,잔가등급!$D$35:$I$62,4,0)</f>
        <v>5.3999999999999999E-2</v>
      </c>
      <c r="J475" s="606">
        <f>+VLOOKUP(B475,잔가등급!$D$35:$I$62,5,0)</f>
        <v>5.8000000000000003E-2</v>
      </c>
      <c r="K475" s="607">
        <f>+VLOOKUP(B475,잔가등급!$D$35:$I$62,6,0)</f>
        <v>5.8000000000000003E-2</v>
      </c>
      <c r="L475" s="358"/>
      <c r="N475" s="573">
        <v>7</v>
      </c>
      <c r="O475" s="389"/>
      <c r="P475" s="390"/>
      <c r="Q475" s="390"/>
      <c r="R475" s="646">
        <v>0.02</v>
      </c>
      <c r="T475" s="528">
        <v>14</v>
      </c>
      <c r="U475" s="391"/>
      <c r="V475" s="392"/>
      <c r="W475" s="565">
        <f t="shared" si="13"/>
        <v>0</v>
      </c>
    </row>
    <row r="476" spans="2:23">
      <c r="B476" s="616" t="s">
        <v>11487</v>
      </c>
      <c r="C476" s="640">
        <v>5</v>
      </c>
      <c r="D476" s="642">
        <v>47</v>
      </c>
      <c r="E476" s="617" t="s">
        <v>11534</v>
      </c>
      <c r="F476" s="621">
        <v>4395</v>
      </c>
      <c r="G476" s="622">
        <v>237400000</v>
      </c>
      <c r="H476" s="606">
        <f>+VLOOKUP(B476,잔가등급!$D$35:$I$62,3,0)</f>
        <v>5.1999999999999998E-2</v>
      </c>
      <c r="I476" s="606">
        <f>+VLOOKUP(B476,잔가등급!$D$35:$I$62,4,0)</f>
        <v>5.3999999999999999E-2</v>
      </c>
      <c r="J476" s="606">
        <f>+VLOOKUP(B476,잔가등급!$D$35:$I$62,5,0)</f>
        <v>5.8000000000000003E-2</v>
      </c>
      <c r="K476" s="607">
        <f>+VLOOKUP(B476,잔가등급!$D$35:$I$62,6,0)</f>
        <v>5.8000000000000003E-2</v>
      </c>
      <c r="L476" s="358"/>
      <c r="N476" s="571">
        <v>7</v>
      </c>
      <c r="O476" s="359"/>
      <c r="P476" s="343"/>
      <c r="Q476" s="343"/>
      <c r="R476" s="646">
        <v>0.02</v>
      </c>
      <c r="T476" s="365">
        <v>14</v>
      </c>
      <c r="U476" s="378"/>
      <c r="V476" s="381"/>
      <c r="W476" s="565">
        <f t="shared" si="13"/>
        <v>0</v>
      </c>
    </row>
    <row r="477" spans="2:23">
      <c r="B477" s="616" t="s">
        <v>11487</v>
      </c>
      <c r="C477" s="640">
        <v>5</v>
      </c>
      <c r="D477" s="642">
        <v>48</v>
      </c>
      <c r="E477" s="617" t="s">
        <v>11535</v>
      </c>
      <c r="F477" s="621">
        <v>2997</v>
      </c>
      <c r="G477" s="622">
        <v>234100000</v>
      </c>
      <c r="H477" s="606">
        <f>+VLOOKUP(B477,잔가등급!$D$35:$I$62,3,0)</f>
        <v>5.1999999999999998E-2</v>
      </c>
      <c r="I477" s="606">
        <f>+VLOOKUP(B477,잔가등급!$D$35:$I$62,4,0)</f>
        <v>5.3999999999999999E-2</v>
      </c>
      <c r="J477" s="606">
        <f>+VLOOKUP(B477,잔가등급!$D$35:$I$62,5,0)</f>
        <v>5.8000000000000003E-2</v>
      </c>
      <c r="K477" s="607">
        <f>+VLOOKUP(B477,잔가등급!$D$35:$I$62,6,0)</f>
        <v>5.8000000000000003E-2</v>
      </c>
      <c r="L477" s="358"/>
      <c r="N477" s="571">
        <v>0</v>
      </c>
      <c r="O477" s="359"/>
      <c r="P477" s="343"/>
      <c r="Q477" s="343"/>
      <c r="R477" s="646">
        <v>0.02</v>
      </c>
      <c r="T477" s="365">
        <v>14</v>
      </c>
      <c r="U477" s="378"/>
      <c r="V477" s="381"/>
      <c r="W477" s="565">
        <f t="shared" si="13"/>
        <v>0</v>
      </c>
    </row>
    <row r="478" spans="2:23">
      <c r="B478" s="616" t="s">
        <v>11487</v>
      </c>
      <c r="C478" s="640">
        <v>5</v>
      </c>
      <c r="D478" s="642">
        <v>49</v>
      </c>
      <c r="E478" s="617" t="s">
        <v>11536</v>
      </c>
      <c r="F478" s="621">
        <v>4395</v>
      </c>
      <c r="G478" s="622">
        <v>326600000</v>
      </c>
      <c r="H478" s="606">
        <f>+VLOOKUP(B478,잔가등급!$D$35:$I$62,3,0)</f>
        <v>5.1999999999999998E-2</v>
      </c>
      <c r="I478" s="606">
        <f>+VLOOKUP(B478,잔가등급!$D$35:$I$62,4,0)</f>
        <v>5.3999999999999999E-2</v>
      </c>
      <c r="J478" s="606">
        <f>+VLOOKUP(B478,잔가등급!$D$35:$I$62,5,0)</f>
        <v>5.8000000000000003E-2</v>
      </c>
      <c r="K478" s="607">
        <f>+VLOOKUP(B478,잔가등급!$D$35:$I$62,6,0)</f>
        <v>5.8000000000000003E-2</v>
      </c>
      <c r="L478" s="358"/>
      <c r="N478" s="530">
        <v>7</v>
      </c>
      <c r="O478" s="359"/>
      <c r="P478" s="343"/>
      <c r="Q478" s="343"/>
      <c r="R478" s="646">
        <v>0.02</v>
      </c>
      <c r="T478" s="365">
        <v>18</v>
      </c>
      <c r="U478" s="378"/>
      <c r="V478" s="381"/>
      <c r="W478" s="565">
        <f t="shared" si="13"/>
        <v>0</v>
      </c>
    </row>
    <row r="479" spans="2:23">
      <c r="B479" s="616" t="s">
        <v>11487</v>
      </c>
      <c r="C479" s="640">
        <v>5</v>
      </c>
      <c r="D479" s="642">
        <v>50</v>
      </c>
      <c r="E479" s="617" t="s">
        <v>11829</v>
      </c>
      <c r="F479" s="621">
        <v>4395</v>
      </c>
      <c r="G479" s="622">
        <v>326600000</v>
      </c>
      <c r="H479" s="606">
        <f>+VLOOKUP(B479,잔가등급!$D$35:$I$62,3,0)</f>
        <v>5.1999999999999998E-2</v>
      </c>
      <c r="I479" s="606">
        <f>+VLOOKUP(B479,잔가등급!$D$35:$I$62,4,0)</f>
        <v>5.3999999999999999E-2</v>
      </c>
      <c r="J479" s="606">
        <f>+VLOOKUP(B479,잔가등급!$D$35:$I$62,5,0)</f>
        <v>5.8000000000000003E-2</v>
      </c>
      <c r="K479" s="607">
        <f>+VLOOKUP(B479,잔가등급!$D$35:$I$62,6,0)</f>
        <v>5.8000000000000003E-2</v>
      </c>
      <c r="L479" s="358"/>
      <c r="N479" s="571">
        <v>7</v>
      </c>
      <c r="O479" s="359"/>
      <c r="P479" s="343"/>
      <c r="Q479" s="343"/>
      <c r="R479" s="646">
        <v>0.02</v>
      </c>
      <c r="T479" s="365">
        <v>18</v>
      </c>
      <c r="U479" s="378"/>
      <c r="V479" s="381"/>
      <c r="W479" s="565">
        <f t="shared" si="13"/>
        <v>0</v>
      </c>
    </row>
    <row r="480" spans="2:23">
      <c r="B480" s="616" t="s">
        <v>11487</v>
      </c>
      <c r="C480" s="640">
        <v>5</v>
      </c>
      <c r="D480" s="642">
        <v>51</v>
      </c>
      <c r="E480" s="617" t="s">
        <v>11826</v>
      </c>
      <c r="F480" s="621">
        <v>4395</v>
      </c>
      <c r="G480" s="622">
        <v>285200000</v>
      </c>
      <c r="H480" s="606">
        <f>+VLOOKUP(B480,잔가등급!$D$35:$I$62,3,0)</f>
        <v>5.1999999999999998E-2</v>
      </c>
      <c r="I480" s="606">
        <f>+VLOOKUP(B480,잔가등급!$D$35:$I$62,4,0)</f>
        <v>5.3999999999999999E-2</v>
      </c>
      <c r="J480" s="606">
        <f>+VLOOKUP(B480,잔가등급!$D$35:$I$62,5,0)</f>
        <v>5.8000000000000003E-2</v>
      </c>
      <c r="K480" s="607">
        <f>+VLOOKUP(B480,잔가등급!$D$35:$I$62,6,0)</f>
        <v>5.8000000000000003E-2</v>
      </c>
      <c r="L480" s="358"/>
      <c r="N480" s="571">
        <v>7</v>
      </c>
      <c r="O480" s="359"/>
      <c r="P480" s="343"/>
      <c r="Q480" s="343"/>
      <c r="R480" s="646">
        <v>0.02</v>
      </c>
      <c r="T480" s="365">
        <v>18</v>
      </c>
      <c r="U480" s="378"/>
      <c r="V480" s="381"/>
      <c r="W480" s="565">
        <f t="shared" si="13"/>
        <v>0</v>
      </c>
    </row>
    <row r="481" spans="2:23">
      <c r="B481" s="616" t="s">
        <v>11487</v>
      </c>
      <c r="C481" s="640">
        <v>5</v>
      </c>
      <c r="D481" s="642">
        <v>52</v>
      </c>
      <c r="E481" s="617" t="s">
        <v>11827</v>
      </c>
      <c r="F481" s="621">
        <v>4395</v>
      </c>
      <c r="G481" s="622">
        <v>262100000</v>
      </c>
      <c r="H481" s="606">
        <f>+VLOOKUP(B481,잔가등급!$D$35:$I$62,3,0)</f>
        <v>5.1999999999999998E-2</v>
      </c>
      <c r="I481" s="606">
        <f>+VLOOKUP(B481,잔가등급!$D$35:$I$62,4,0)</f>
        <v>5.3999999999999999E-2</v>
      </c>
      <c r="J481" s="606">
        <f>+VLOOKUP(B481,잔가등급!$D$35:$I$62,5,0)</f>
        <v>5.8000000000000003E-2</v>
      </c>
      <c r="K481" s="607">
        <f>+VLOOKUP(B481,잔가등급!$D$35:$I$62,6,0)</f>
        <v>5.8000000000000003E-2</v>
      </c>
      <c r="L481" s="358"/>
      <c r="N481" s="571">
        <v>7</v>
      </c>
      <c r="O481" s="359"/>
      <c r="P481" s="343"/>
      <c r="Q481" s="343"/>
      <c r="R481" s="646">
        <v>0.02</v>
      </c>
      <c r="T481" s="365">
        <v>18</v>
      </c>
      <c r="U481" s="378"/>
      <c r="V481" s="381"/>
      <c r="W481" s="565">
        <f t="shared" si="13"/>
        <v>0</v>
      </c>
    </row>
    <row r="482" spans="2:23">
      <c r="B482" s="616" t="s">
        <v>11487</v>
      </c>
      <c r="C482" s="640">
        <v>5</v>
      </c>
      <c r="D482" s="642">
        <v>53</v>
      </c>
      <c r="E482" s="617" t="s">
        <v>11828</v>
      </c>
      <c r="F482" s="621">
        <v>4395</v>
      </c>
      <c r="G482" s="622">
        <v>262100000</v>
      </c>
      <c r="H482" s="606">
        <f>+VLOOKUP(B482,잔가등급!$D$35:$I$62,3,0)</f>
        <v>5.1999999999999998E-2</v>
      </c>
      <c r="I482" s="606">
        <f>+VLOOKUP(B482,잔가등급!$D$35:$I$62,4,0)</f>
        <v>5.3999999999999999E-2</v>
      </c>
      <c r="J482" s="606">
        <f>+VLOOKUP(B482,잔가등급!$D$35:$I$62,5,0)</f>
        <v>5.8000000000000003E-2</v>
      </c>
      <c r="K482" s="607">
        <f>+VLOOKUP(B482,잔가등급!$D$35:$I$62,6,0)</f>
        <v>5.8000000000000003E-2</v>
      </c>
      <c r="L482" s="358"/>
      <c r="N482" s="571">
        <v>7</v>
      </c>
      <c r="O482" s="359"/>
      <c r="P482" s="343"/>
      <c r="Q482" s="343"/>
      <c r="R482" s="646">
        <v>0.02</v>
      </c>
      <c r="T482" s="365">
        <v>18</v>
      </c>
      <c r="U482" s="378"/>
      <c r="V482" s="381"/>
      <c r="W482" s="565">
        <f t="shared" si="13"/>
        <v>0</v>
      </c>
    </row>
    <row r="483" spans="2:23">
      <c r="B483" s="616" t="s">
        <v>136</v>
      </c>
      <c r="C483" s="640">
        <v>6</v>
      </c>
      <c r="D483" s="640">
        <v>1</v>
      </c>
      <c r="E483" s="617" t="s">
        <v>11537</v>
      </c>
      <c r="F483" s="621">
        <v>0</v>
      </c>
      <c r="G483" s="622">
        <v>68650000</v>
      </c>
      <c r="H483" s="606">
        <f>+VLOOKUP(B483,잔가등급!$D$35:$I$62,3,0)</f>
        <v>5.1999999999999998E-2</v>
      </c>
      <c r="I483" s="606">
        <f>+VLOOKUP(B483,잔가등급!$D$35:$I$62,4,0)</f>
        <v>5.3999999999999999E-2</v>
      </c>
      <c r="J483" s="606">
        <f>+VLOOKUP(B483,잔가등급!$D$35:$I$62,5,0)</f>
        <v>5.8000000000000003E-2</v>
      </c>
      <c r="K483" s="607">
        <f>+VLOOKUP(B483,잔가등급!$D$35:$I$62,6,0)</f>
        <v>5.8000000000000003E-2</v>
      </c>
      <c r="L483" s="358"/>
      <c r="N483" s="571">
        <v>2</v>
      </c>
      <c r="O483" s="359"/>
      <c r="P483" s="343"/>
      <c r="Q483" s="343"/>
      <c r="R483" s="646">
        <v>0</v>
      </c>
      <c r="T483" s="365">
        <v>16</v>
      </c>
      <c r="U483" s="378"/>
      <c r="V483" s="381"/>
      <c r="W483" s="565">
        <f t="shared" si="13"/>
        <v>0</v>
      </c>
    </row>
    <row r="484" spans="2:23">
      <c r="B484" s="616" t="s">
        <v>136</v>
      </c>
      <c r="C484" s="640">
        <v>6</v>
      </c>
      <c r="D484" s="640">
        <v>2</v>
      </c>
      <c r="E484" s="617" t="s">
        <v>11538</v>
      </c>
      <c r="F484" s="621">
        <v>1969</v>
      </c>
      <c r="G484" s="622">
        <v>56400000</v>
      </c>
      <c r="H484" s="606">
        <f>+VLOOKUP(B484,잔가등급!$D$35:$I$62,3,0)</f>
        <v>5.1999999999999998E-2</v>
      </c>
      <c r="I484" s="606">
        <f>+VLOOKUP(B484,잔가등급!$D$35:$I$62,4,0)</f>
        <v>5.3999999999999999E-2</v>
      </c>
      <c r="J484" s="606">
        <f>+VLOOKUP(B484,잔가등급!$D$35:$I$62,5,0)</f>
        <v>5.8000000000000003E-2</v>
      </c>
      <c r="K484" s="607">
        <f>+VLOOKUP(B484,잔가등급!$D$35:$I$62,6,0)</f>
        <v>5.8000000000000003E-2</v>
      </c>
      <c r="L484" s="358"/>
      <c r="N484" s="530">
        <v>5</v>
      </c>
      <c r="O484" s="359"/>
      <c r="P484" s="343"/>
      <c r="Q484" s="343"/>
      <c r="R484" s="646">
        <v>0</v>
      </c>
      <c r="T484" s="365">
        <v>13</v>
      </c>
      <c r="U484" s="378"/>
      <c r="V484" s="381"/>
      <c r="W484" s="565">
        <f t="shared" si="13"/>
        <v>0</v>
      </c>
    </row>
    <row r="485" spans="2:23">
      <c r="B485" s="616" t="s">
        <v>136</v>
      </c>
      <c r="C485" s="640">
        <v>6</v>
      </c>
      <c r="D485" s="640">
        <v>3</v>
      </c>
      <c r="E485" s="617" t="s">
        <v>11539</v>
      </c>
      <c r="F485" s="621">
        <v>1969</v>
      </c>
      <c r="G485" s="622">
        <v>70000000</v>
      </c>
      <c r="H485" s="606">
        <f>+VLOOKUP(B485,잔가등급!$D$35:$I$62,3,0)</f>
        <v>5.1999999999999998E-2</v>
      </c>
      <c r="I485" s="606">
        <f>+VLOOKUP(B485,잔가등급!$D$35:$I$62,4,0)</f>
        <v>5.3999999999999999E-2</v>
      </c>
      <c r="J485" s="606">
        <f>+VLOOKUP(B485,잔가등급!$D$35:$I$62,5,0)</f>
        <v>5.8000000000000003E-2</v>
      </c>
      <c r="K485" s="607">
        <f>+VLOOKUP(B485,잔가등급!$D$35:$I$62,6,0)</f>
        <v>5.8000000000000003E-2</v>
      </c>
      <c r="L485" s="358"/>
      <c r="N485" s="530">
        <v>5</v>
      </c>
      <c r="O485" s="359"/>
      <c r="P485" s="343"/>
      <c r="Q485" s="343"/>
      <c r="R485" s="646">
        <v>0</v>
      </c>
      <c r="T485" s="365">
        <v>13</v>
      </c>
      <c r="U485" s="378"/>
      <c r="V485" s="381"/>
      <c r="W485" s="565">
        <f t="shared" si="13"/>
        <v>0</v>
      </c>
    </row>
    <row r="486" spans="2:23">
      <c r="B486" s="616" t="s">
        <v>136</v>
      </c>
      <c r="C486" s="640">
        <v>6</v>
      </c>
      <c r="D486" s="640">
        <v>4</v>
      </c>
      <c r="E486" s="617" t="s">
        <v>11540</v>
      </c>
      <c r="F486" s="621">
        <v>1969</v>
      </c>
      <c r="G486" s="622">
        <v>64000000</v>
      </c>
      <c r="H486" s="606">
        <f>+VLOOKUP(B486,잔가등급!$D$35:$I$62,3,0)</f>
        <v>5.1999999999999998E-2</v>
      </c>
      <c r="I486" s="606">
        <f>+VLOOKUP(B486,잔가등급!$D$35:$I$62,4,0)</f>
        <v>5.3999999999999999E-2</v>
      </c>
      <c r="J486" s="606">
        <f>+VLOOKUP(B486,잔가등급!$D$35:$I$62,5,0)</f>
        <v>5.8000000000000003E-2</v>
      </c>
      <c r="K486" s="607">
        <f>+VLOOKUP(B486,잔가등급!$D$35:$I$62,6,0)</f>
        <v>5.8000000000000003E-2</v>
      </c>
      <c r="L486" s="358"/>
      <c r="N486" s="530">
        <v>5</v>
      </c>
      <c r="O486" s="359"/>
      <c r="P486" s="343"/>
      <c r="Q486" s="343"/>
      <c r="R486" s="646">
        <v>0</v>
      </c>
      <c r="T486" s="365">
        <v>13</v>
      </c>
      <c r="U486" s="378"/>
      <c r="V486" s="381"/>
      <c r="W486" s="565">
        <f t="shared" si="13"/>
        <v>0</v>
      </c>
    </row>
    <row r="487" spans="2:23">
      <c r="B487" s="616" t="s">
        <v>136</v>
      </c>
      <c r="C487" s="640">
        <v>6</v>
      </c>
      <c r="D487" s="640">
        <v>5</v>
      </c>
      <c r="E487" s="617" t="s">
        <v>11541</v>
      </c>
      <c r="F487" s="621">
        <v>1969</v>
      </c>
      <c r="G487" s="622">
        <v>74000000</v>
      </c>
      <c r="H487" s="606">
        <f>+VLOOKUP(B487,잔가등급!$D$35:$I$62,3,0)</f>
        <v>5.1999999999999998E-2</v>
      </c>
      <c r="I487" s="606">
        <f>+VLOOKUP(B487,잔가등급!$D$35:$I$62,4,0)</f>
        <v>5.3999999999999999E-2</v>
      </c>
      <c r="J487" s="606">
        <f>+VLOOKUP(B487,잔가등급!$D$35:$I$62,5,0)</f>
        <v>5.8000000000000003E-2</v>
      </c>
      <c r="K487" s="607">
        <f>+VLOOKUP(B487,잔가등급!$D$35:$I$62,6,0)</f>
        <v>5.8000000000000003E-2</v>
      </c>
      <c r="L487" s="358"/>
      <c r="N487" s="530">
        <v>5</v>
      </c>
      <c r="O487" s="359"/>
      <c r="P487" s="343"/>
      <c r="Q487" s="343"/>
      <c r="R487" s="646">
        <v>0</v>
      </c>
      <c r="T487" s="365">
        <v>13</v>
      </c>
      <c r="U487" s="378"/>
      <c r="V487" s="381"/>
      <c r="W487" s="565">
        <f t="shared" si="13"/>
        <v>0</v>
      </c>
    </row>
    <row r="488" spans="2:23">
      <c r="B488" s="616" t="s">
        <v>136</v>
      </c>
      <c r="C488" s="640">
        <v>6</v>
      </c>
      <c r="D488" s="640">
        <v>6</v>
      </c>
      <c r="E488" s="617" t="s">
        <v>11542</v>
      </c>
      <c r="F488" s="621">
        <v>1969</v>
      </c>
      <c r="G488" s="622">
        <v>87900000</v>
      </c>
      <c r="H488" s="606">
        <f>+VLOOKUP(B488,잔가등급!$D$35:$I$62,3,0)</f>
        <v>5.1999999999999998E-2</v>
      </c>
      <c r="I488" s="606">
        <f>+VLOOKUP(B488,잔가등급!$D$35:$I$62,4,0)</f>
        <v>5.3999999999999999E-2</v>
      </c>
      <c r="J488" s="606">
        <f>+VLOOKUP(B488,잔가등급!$D$35:$I$62,5,0)</f>
        <v>5.8000000000000003E-2</v>
      </c>
      <c r="K488" s="607">
        <f>+VLOOKUP(B488,잔가등급!$D$35:$I$62,6,0)</f>
        <v>5.8000000000000003E-2</v>
      </c>
      <c r="L488" s="358"/>
      <c r="N488" s="530">
        <v>5</v>
      </c>
      <c r="O488" s="359"/>
      <c r="P488" s="343"/>
      <c r="Q488" s="343"/>
      <c r="R488" s="646">
        <v>0</v>
      </c>
      <c r="T488" s="365">
        <v>13</v>
      </c>
      <c r="U488" s="378"/>
      <c r="V488" s="381"/>
      <c r="W488" s="565">
        <f t="shared" si="13"/>
        <v>0</v>
      </c>
    </row>
    <row r="489" spans="2:23" ht="17.25" thickBot="1">
      <c r="B489" s="616" t="s">
        <v>136</v>
      </c>
      <c r="C489" s="640">
        <v>6</v>
      </c>
      <c r="D489" s="640">
        <v>7</v>
      </c>
      <c r="E489" s="617" t="s">
        <v>11543</v>
      </c>
      <c r="F489" s="621">
        <v>1969</v>
      </c>
      <c r="G489" s="622">
        <v>62600000</v>
      </c>
      <c r="H489" s="606">
        <f>+VLOOKUP(B489,잔가등급!$D$35:$I$62,3,0)</f>
        <v>5.1999999999999998E-2</v>
      </c>
      <c r="I489" s="606">
        <f>+VLOOKUP(B489,잔가등급!$D$35:$I$62,4,0)</f>
        <v>5.3999999999999999E-2</v>
      </c>
      <c r="J489" s="606">
        <f>+VLOOKUP(B489,잔가등급!$D$35:$I$62,5,0)</f>
        <v>5.8000000000000003E-2</v>
      </c>
      <c r="K489" s="607">
        <f>+VLOOKUP(B489,잔가등급!$D$35:$I$62,6,0)</f>
        <v>5.8000000000000003E-2</v>
      </c>
      <c r="L489" s="407"/>
      <c r="M489" s="562"/>
      <c r="N489" s="531">
        <v>5</v>
      </c>
      <c r="O489" s="408"/>
      <c r="P489" s="409"/>
      <c r="Q489" s="409"/>
      <c r="R489" s="646">
        <v>0</v>
      </c>
      <c r="S489" s="562"/>
      <c r="T489" s="537">
        <v>16</v>
      </c>
      <c r="U489" s="410"/>
      <c r="V489" s="411"/>
      <c r="W489" s="565">
        <f t="shared" si="13"/>
        <v>0</v>
      </c>
    </row>
    <row r="490" spans="2:23">
      <c r="B490" s="616" t="s">
        <v>136</v>
      </c>
      <c r="C490" s="640">
        <v>6</v>
      </c>
      <c r="D490" s="640">
        <v>8</v>
      </c>
      <c r="E490" s="617" t="s">
        <v>11544</v>
      </c>
      <c r="F490" s="621">
        <v>1969</v>
      </c>
      <c r="G490" s="622">
        <v>56300000</v>
      </c>
      <c r="H490" s="606">
        <f>+VLOOKUP(B490,잔가등급!$D$35:$I$62,3,0)</f>
        <v>5.1999999999999998E-2</v>
      </c>
      <c r="I490" s="606">
        <f>+VLOOKUP(B490,잔가등급!$D$35:$I$62,4,0)</f>
        <v>5.3999999999999999E-2</v>
      </c>
      <c r="J490" s="606">
        <f>+VLOOKUP(B490,잔가등급!$D$35:$I$62,5,0)</f>
        <v>5.8000000000000003E-2</v>
      </c>
      <c r="K490" s="607">
        <f>+VLOOKUP(B490,잔가등급!$D$35:$I$62,6,0)</f>
        <v>5.8000000000000003E-2</v>
      </c>
      <c r="L490" s="358"/>
      <c r="N490" s="532">
        <v>5</v>
      </c>
      <c r="O490" s="389"/>
      <c r="P490" s="390"/>
      <c r="Q490" s="390"/>
      <c r="R490" s="646">
        <v>0</v>
      </c>
      <c r="T490" s="533">
        <v>16</v>
      </c>
      <c r="U490" s="391"/>
      <c r="V490" s="392"/>
      <c r="W490" s="565">
        <f t="shared" si="13"/>
        <v>0</v>
      </c>
    </row>
    <row r="491" spans="2:23">
      <c r="B491" s="616" t="s">
        <v>136</v>
      </c>
      <c r="C491" s="640">
        <v>6</v>
      </c>
      <c r="D491" s="640">
        <v>9</v>
      </c>
      <c r="E491" s="617" t="s">
        <v>11545</v>
      </c>
      <c r="F491" s="621">
        <v>1969</v>
      </c>
      <c r="G491" s="622">
        <v>78200000</v>
      </c>
      <c r="H491" s="606">
        <f>+VLOOKUP(B491,잔가등급!$D$35:$I$62,3,0)</f>
        <v>5.1999999999999998E-2</v>
      </c>
      <c r="I491" s="606">
        <f>+VLOOKUP(B491,잔가등급!$D$35:$I$62,4,0)</f>
        <v>5.3999999999999999E-2</v>
      </c>
      <c r="J491" s="606">
        <f>+VLOOKUP(B491,잔가등급!$D$35:$I$62,5,0)</f>
        <v>5.8000000000000003E-2</v>
      </c>
      <c r="K491" s="607">
        <f>+VLOOKUP(B491,잔가등급!$D$35:$I$62,6,0)</f>
        <v>5.8000000000000003E-2</v>
      </c>
      <c r="L491" s="358"/>
      <c r="N491" s="571">
        <v>5</v>
      </c>
      <c r="O491" s="359"/>
      <c r="P491" s="343"/>
      <c r="Q491" s="343"/>
      <c r="R491" s="646">
        <v>0</v>
      </c>
      <c r="T491" s="365">
        <v>16</v>
      </c>
      <c r="U491" s="378"/>
      <c r="V491" s="381"/>
      <c r="W491" s="565">
        <f t="shared" si="13"/>
        <v>0</v>
      </c>
    </row>
    <row r="492" spans="2:23">
      <c r="B492" s="616" t="s">
        <v>136</v>
      </c>
      <c r="C492" s="640">
        <v>6</v>
      </c>
      <c r="D492" s="640">
        <v>10</v>
      </c>
      <c r="E492" s="617" t="s">
        <v>11546</v>
      </c>
      <c r="F492" s="621">
        <v>1969</v>
      </c>
      <c r="G492" s="622">
        <v>72500000</v>
      </c>
      <c r="H492" s="606">
        <f>+VLOOKUP(B492,잔가등급!$D$35:$I$62,3,0)</f>
        <v>5.1999999999999998E-2</v>
      </c>
      <c r="I492" s="606">
        <f>+VLOOKUP(B492,잔가등급!$D$35:$I$62,4,0)</f>
        <v>5.3999999999999999E-2</v>
      </c>
      <c r="J492" s="606">
        <f>+VLOOKUP(B492,잔가등급!$D$35:$I$62,5,0)</f>
        <v>5.8000000000000003E-2</v>
      </c>
      <c r="K492" s="607">
        <f>+VLOOKUP(B492,잔가등급!$D$35:$I$62,6,0)</f>
        <v>5.8000000000000003E-2</v>
      </c>
      <c r="L492" s="358"/>
      <c r="N492" s="530">
        <v>5</v>
      </c>
      <c r="O492" s="359"/>
      <c r="P492" s="343"/>
      <c r="Q492" s="343"/>
      <c r="R492" s="646">
        <v>0</v>
      </c>
      <c r="T492" s="365">
        <v>16</v>
      </c>
      <c r="U492" s="378"/>
      <c r="V492" s="381"/>
      <c r="W492" s="565">
        <f t="shared" si="13"/>
        <v>0</v>
      </c>
    </row>
    <row r="493" spans="2:23">
      <c r="B493" s="616" t="s">
        <v>136</v>
      </c>
      <c r="C493" s="640">
        <v>6</v>
      </c>
      <c r="D493" s="640">
        <v>11</v>
      </c>
      <c r="E493" s="617" t="s">
        <v>11547</v>
      </c>
      <c r="F493" s="621">
        <v>1969</v>
      </c>
      <c r="G493" s="622">
        <v>54300000</v>
      </c>
      <c r="H493" s="606">
        <f>+VLOOKUP(B493,잔가등급!$D$35:$I$62,3,0)</f>
        <v>5.1999999999999998E-2</v>
      </c>
      <c r="I493" s="606">
        <f>+VLOOKUP(B493,잔가등급!$D$35:$I$62,4,0)</f>
        <v>5.3999999999999999E-2</v>
      </c>
      <c r="J493" s="606">
        <f>+VLOOKUP(B493,잔가등급!$D$35:$I$62,5,0)</f>
        <v>5.8000000000000003E-2</v>
      </c>
      <c r="K493" s="607">
        <f>+VLOOKUP(B493,잔가등급!$D$35:$I$62,6,0)</f>
        <v>5.8000000000000003E-2</v>
      </c>
      <c r="L493" s="358"/>
      <c r="N493" s="530">
        <v>5</v>
      </c>
      <c r="O493" s="359"/>
      <c r="P493" s="343"/>
      <c r="Q493" s="343"/>
      <c r="R493" s="646">
        <v>0</v>
      </c>
      <c r="T493" s="365">
        <v>13</v>
      </c>
      <c r="U493" s="378"/>
      <c r="V493" s="381"/>
      <c r="W493" s="565">
        <f t="shared" si="13"/>
        <v>0</v>
      </c>
    </row>
    <row r="494" spans="2:23">
      <c r="B494" s="616" t="s">
        <v>136</v>
      </c>
      <c r="C494" s="640">
        <v>6</v>
      </c>
      <c r="D494" s="640">
        <v>12</v>
      </c>
      <c r="E494" s="617" t="s">
        <v>11548</v>
      </c>
      <c r="F494" s="621">
        <v>1969</v>
      </c>
      <c r="G494" s="622">
        <v>49200000</v>
      </c>
      <c r="H494" s="606">
        <f>+VLOOKUP(B494,잔가등급!$D$35:$I$62,3,0)</f>
        <v>5.1999999999999998E-2</v>
      </c>
      <c r="I494" s="606">
        <f>+VLOOKUP(B494,잔가등급!$D$35:$I$62,4,0)</f>
        <v>5.3999999999999999E-2</v>
      </c>
      <c r="J494" s="606">
        <f>+VLOOKUP(B494,잔가등급!$D$35:$I$62,5,0)</f>
        <v>5.8000000000000003E-2</v>
      </c>
      <c r="K494" s="607">
        <f>+VLOOKUP(B494,잔가등급!$D$35:$I$62,6,0)</f>
        <v>5.8000000000000003E-2</v>
      </c>
      <c r="L494" s="358"/>
      <c r="N494" s="530">
        <v>5</v>
      </c>
      <c r="O494" s="359"/>
      <c r="P494" s="343"/>
      <c r="Q494" s="343"/>
      <c r="R494" s="646">
        <v>0</v>
      </c>
      <c r="T494" s="365">
        <v>13</v>
      </c>
      <c r="U494" s="378"/>
      <c r="V494" s="381"/>
      <c r="W494" s="565">
        <f t="shared" si="13"/>
        <v>0</v>
      </c>
    </row>
    <row r="495" spans="2:23">
      <c r="B495" s="616" t="s">
        <v>136</v>
      </c>
      <c r="C495" s="640">
        <v>6</v>
      </c>
      <c r="D495" s="640">
        <v>13</v>
      </c>
      <c r="E495" s="617" t="s">
        <v>11549</v>
      </c>
      <c r="F495" s="621">
        <v>0</v>
      </c>
      <c r="G495" s="622">
        <v>67690000</v>
      </c>
      <c r="H495" s="606">
        <f>+VLOOKUP(B495,잔가등급!$D$35:$I$62,3,0)</f>
        <v>5.1999999999999998E-2</v>
      </c>
      <c r="I495" s="606">
        <f>+VLOOKUP(B495,잔가등급!$D$35:$I$62,4,0)</f>
        <v>5.3999999999999999E-2</v>
      </c>
      <c r="J495" s="606">
        <f>+VLOOKUP(B495,잔가등급!$D$35:$I$62,5,0)</f>
        <v>5.8000000000000003E-2</v>
      </c>
      <c r="K495" s="607">
        <f>+VLOOKUP(B495,잔가등급!$D$35:$I$62,6,0)</f>
        <v>5.8000000000000003E-2</v>
      </c>
      <c r="L495" s="358"/>
      <c r="N495" s="530">
        <v>2</v>
      </c>
      <c r="O495" s="359"/>
      <c r="P495" s="343"/>
      <c r="Q495" s="343"/>
      <c r="R495" s="646">
        <v>0</v>
      </c>
      <c r="T495" s="365">
        <v>16</v>
      </c>
      <c r="U495" s="378"/>
      <c r="V495" s="381"/>
      <c r="W495" s="565">
        <f t="shared" si="13"/>
        <v>0</v>
      </c>
    </row>
    <row r="496" spans="2:23" ht="17.25" thickBot="1">
      <c r="B496" s="608" t="s">
        <v>136</v>
      </c>
      <c r="C496" s="657">
        <v>6</v>
      </c>
      <c r="D496" s="657">
        <v>14</v>
      </c>
      <c r="E496" s="609" t="s">
        <v>11550</v>
      </c>
      <c r="F496" s="610">
        <v>1969</v>
      </c>
      <c r="G496" s="611">
        <v>69500000</v>
      </c>
      <c r="H496" s="606">
        <f>+VLOOKUP(B496,잔가등급!$D$35:$I$62,3,0)</f>
        <v>5.1999999999999998E-2</v>
      </c>
      <c r="I496" s="606">
        <f>+VLOOKUP(B496,잔가등급!$D$35:$I$62,4,0)</f>
        <v>5.3999999999999999E-2</v>
      </c>
      <c r="J496" s="606">
        <f>+VLOOKUP(B496,잔가등급!$D$35:$I$62,5,0)</f>
        <v>5.8000000000000003E-2</v>
      </c>
      <c r="K496" s="607">
        <f>+VLOOKUP(B496,잔가등급!$D$35:$I$62,6,0)</f>
        <v>5.8000000000000003E-2</v>
      </c>
      <c r="L496" s="669"/>
      <c r="M496" s="670"/>
      <c r="N496" s="671">
        <v>4</v>
      </c>
      <c r="O496" s="408"/>
      <c r="P496" s="409"/>
      <c r="Q496" s="409"/>
      <c r="R496" s="646">
        <v>0</v>
      </c>
      <c r="S496" s="562"/>
      <c r="T496" s="537">
        <v>13</v>
      </c>
      <c r="U496" s="410"/>
      <c r="V496" s="411"/>
      <c r="W496" s="565">
        <f t="shared" si="13"/>
        <v>0</v>
      </c>
    </row>
    <row r="497" spans="2:23">
      <c r="B497" s="608" t="s">
        <v>136</v>
      </c>
      <c r="C497" s="657">
        <v>6</v>
      </c>
      <c r="D497" s="657">
        <v>15</v>
      </c>
      <c r="E497" s="609" t="s">
        <v>11551</v>
      </c>
      <c r="F497" s="610">
        <v>1969</v>
      </c>
      <c r="G497" s="611">
        <v>63400000</v>
      </c>
      <c r="H497" s="606">
        <f>+VLOOKUP(B497,잔가등급!$D$35:$I$62,3,0)</f>
        <v>5.1999999999999998E-2</v>
      </c>
      <c r="I497" s="606">
        <f>+VLOOKUP(B497,잔가등급!$D$35:$I$62,4,0)</f>
        <v>5.3999999999999999E-2</v>
      </c>
      <c r="J497" s="606">
        <f>+VLOOKUP(B497,잔가등급!$D$35:$I$62,5,0)</f>
        <v>5.8000000000000003E-2</v>
      </c>
      <c r="K497" s="607">
        <f>+VLOOKUP(B497,잔가등급!$D$35:$I$62,6,0)</f>
        <v>5.8000000000000003E-2</v>
      </c>
      <c r="L497" s="661"/>
      <c r="M497" s="672"/>
      <c r="N497" s="673">
        <v>4</v>
      </c>
      <c r="O497" s="389"/>
      <c r="P497" s="390"/>
      <c r="Q497" s="390"/>
      <c r="R497" s="646">
        <v>0</v>
      </c>
      <c r="T497" s="533">
        <v>13</v>
      </c>
      <c r="U497" s="391"/>
      <c r="V497" s="392"/>
      <c r="W497" s="565">
        <f t="shared" si="13"/>
        <v>0</v>
      </c>
    </row>
    <row r="498" spans="2:23">
      <c r="B498" s="608" t="s">
        <v>136</v>
      </c>
      <c r="C498" s="657">
        <v>6</v>
      </c>
      <c r="D498" s="657">
        <v>16</v>
      </c>
      <c r="E498" s="609" t="s">
        <v>11552</v>
      </c>
      <c r="F498" s="610">
        <v>1969</v>
      </c>
      <c r="G498" s="611">
        <v>73500000</v>
      </c>
      <c r="H498" s="606">
        <f>+VLOOKUP(B498,잔가등급!$D$35:$I$62,3,0)</f>
        <v>5.1999999999999998E-2</v>
      </c>
      <c r="I498" s="606">
        <f>+VLOOKUP(B498,잔가등급!$D$35:$I$62,4,0)</f>
        <v>5.3999999999999999E-2</v>
      </c>
      <c r="J498" s="606">
        <f>+VLOOKUP(B498,잔가등급!$D$35:$I$62,5,0)</f>
        <v>5.8000000000000003E-2</v>
      </c>
      <c r="K498" s="607">
        <f>+VLOOKUP(B498,잔가등급!$D$35:$I$62,6,0)</f>
        <v>5.8000000000000003E-2</v>
      </c>
      <c r="L498" s="661"/>
      <c r="M498" s="672"/>
      <c r="N498" s="663">
        <v>4</v>
      </c>
      <c r="O498" s="359"/>
      <c r="P498" s="343"/>
      <c r="Q498" s="343"/>
      <c r="R498" s="646">
        <v>0</v>
      </c>
      <c r="T498" s="365">
        <v>13</v>
      </c>
      <c r="U498" s="378"/>
      <c r="V498" s="381"/>
      <c r="W498" s="565">
        <f t="shared" si="13"/>
        <v>0</v>
      </c>
    </row>
    <row r="499" spans="2:23">
      <c r="B499" s="608" t="s">
        <v>136</v>
      </c>
      <c r="C499" s="657">
        <v>6</v>
      </c>
      <c r="D499" s="657">
        <v>17</v>
      </c>
      <c r="E499" s="609" t="s">
        <v>11553</v>
      </c>
      <c r="F499" s="610">
        <v>1969</v>
      </c>
      <c r="G499" s="611">
        <v>86400000</v>
      </c>
      <c r="H499" s="606">
        <f>+VLOOKUP(B499,잔가등급!$D$35:$I$62,3,0)</f>
        <v>5.1999999999999998E-2</v>
      </c>
      <c r="I499" s="606">
        <f>+VLOOKUP(B499,잔가등급!$D$35:$I$62,4,0)</f>
        <v>5.3999999999999999E-2</v>
      </c>
      <c r="J499" s="606">
        <f>+VLOOKUP(B499,잔가등급!$D$35:$I$62,5,0)</f>
        <v>5.8000000000000003E-2</v>
      </c>
      <c r="K499" s="607">
        <f>+VLOOKUP(B499,잔가등급!$D$35:$I$62,6,0)</f>
        <v>5.8000000000000003E-2</v>
      </c>
      <c r="L499" s="661"/>
      <c r="M499" s="672"/>
      <c r="N499" s="663">
        <v>4</v>
      </c>
      <c r="O499" s="359"/>
      <c r="P499" s="343"/>
      <c r="Q499" s="343"/>
      <c r="R499" s="646">
        <v>0</v>
      </c>
      <c r="T499" s="365">
        <v>13</v>
      </c>
      <c r="U499" s="378"/>
      <c r="V499" s="381"/>
      <c r="W499" s="565">
        <f t="shared" si="13"/>
        <v>0</v>
      </c>
    </row>
    <row r="500" spans="2:23">
      <c r="B500" s="608" t="s">
        <v>136</v>
      </c>
      <c r="C500" s="657">
        <v>6</v>
      </c>
      <c r="D500" s="657">
        <v>18</v>
      </c>
      <c r="E500" s="609" t="s">
        <v>11554</v>
      </c>
      <c r="F500" s="610">
        <v>1969</v>
      </c>
      <c r="G500" s="611">
        <v>96500000</v>
      </c>
      <c r="H500" s="606">
        <f>+VLOOKUP(B500,잔가등급!$D$35:$I$62,3,0)</f>
        <v>5.1999999999999998E-2</v>
      </c>
      <c r="I500" s="606">
        <f>+VLOOKUP(B500,잔가등급!$D$35:$I$62,4,0)</f>
        <v>5.3999999999999999E-2</v>
      </c>
      <c r="J500" s="606">
        <f>+VLOOKUP(B500,잔가등급!$D$35:$I$62,5,0)</f>
        <v>5.8000000000000003E-2</v>
      </c>
      <c r="K500" s="607">
        <f>+VLOOKUP(B500,잔가등급!$D$35:$I$62,6,0)</f>
        <v>5.8000000000000003E-2</v>
      </c>
      <c r="L500" s="661"/>
      <c r="M500" s="672"/>
      <c r="N500" s="663">
        <v>4</v>
      </c>
      <c r="O500" s="359"/>
      <c r="P500" s="343"/>
      <c r="Q500" s="343"/>
      <c r="R500" s="646">
        <v>0</v>
      </c>
      <c r="T500" s="365">
        <v>13</v>
      </c>
      <c r="U500" s="378"/>
      <c r="V500" s="381"/>
      <c r="W500" s="565">
        <f t="shared" si="13"/>
        <v>0</v>
      </c>
    </row>
    <row r="501" spans="2:23">
      <c r="B501" s="608" t="s">
        <v>136</v>
      </c>
      <c r="C501" s="657">
        <v>6</v>
      </c>
      <c r="D501" s="657">
        <v>19</v>
      </c>
      <c r="E501" s="609" t="s">
        <v>11555</v>
      </c>
      <c r="F501" s="610">
        <v>1969</v>
      </c>
      <c r="G501" s="611">
        <v>87200000</v>
      </c>
      <c r="H501" s="606">
        <f>+VLOOKUP(B501,잔가등급!$D$35:$I$62,3,0)</f>
        <v>5.1999999999999998E-2</v>
      </c>
      <c r="I501" s="606">
        <f>+VLOOKUP(B501,잔가등급!$D$35:$I$62,4,0)</f>
        <v>5.3999999999999999E-2</v>
      </c>
      <c r="J501" s="606">
        <f>+VLOOKUP(B501,잔가등급!$D$35:$I$62,5,0)</f>
        <v>5.8000000000000003E-2</v>
      </c>
      <c r="K501" s="607">
        <f>+VLOOKUP(B501,잔가등급!$D$35:$I$62,6,0)</f>
        <v>5.8000000000000003E-2</v>
      </c>
      <c r="L501" s="661"/>
      <c r="M501" s="672"/>
      <c r="N501" s="663">
        <v>4</v>
      </c>
      <c r="O501" s="385"/>
      <c r="P501" s="386"/>
      <c r="Q501" s="386"/>
      <c r="R501" s="646">
        <v>0</v>
      </c>
      <c r="T501" s="365">
        <v>13</v>
      </c>
      <c r="U501" s="387"/>
      <c r="V501" s="388"/>
      <c r="W501" s="565">
        <f t="shared" si="13"/>
        <v>0</v>
      </c>
    </row>
    <row r="502" spans="2:23" ht="17.25" thickBot="1">
      <c r="B502" s="608" t="s">
        <v>136</v>
      </c>
      <c r="C502" s="657">
        <v>6</v>
      </c>
      <c r="D502" s="657">
        <v>20</v>
      </c>
      <c r="E502" s="609" t="s">
        <v>11556</v>
      </c>
      <c r="F502" s="610">
        <v>1969</v>
      </c>
      <c r="G502" s="611">
        <v>115200000</v>
      </c>
      <c r="H502" s="606">
        <f>+VLOOKUP(B502,잔가등급!$D$35:$I$62,3,0)</f>
        <v>5.1999999999999998E-2</v>
      </c>
      <c r="I502" s="606">
        <f>+VLOOKUP(B502,잔가등급!$D$35:$I$62,4,0)</f>
        <v>5.3999999999999999E-2</v>
      </c>
      <c r="J502" s="606">
        <f>+VLOOKUP(B502,잔가등급!$D$35:$I$62,5,0)</f>
        <v>5.8000000000000003E-2</v>
      </c>
      <c r="K502" s="607">
        <f>+VLOOKUP(B502,잔가등급!$D$35:$I$62,6,0)</f>
        <v>5.8000000000000003E-2</v>
      </c>
      <c r="L502" s="669"/>
      <c r="M502" s="670"/>
      <c r="N502" s="674">
        <v>4</v>
      </c>
      <c r="O502" s="408"/>
      <c r="P502" s="409"/>
      <c r="Q502" s="409"/>
      <c r="R502" s="646">
        <v>0</v>
      </c>
      <c r="S502" s="562"/>
      <c r="T502" s="527">
        <v>13</v>
      </c>
      <c r="U502" s="410"/>
      <c r="V502" s="411"/>
      <c r="W502" s="565">
        <f t="shared" si="13"/>
        <v>0</v>
      </c>
    </row>
    <row r="503" spans="2:23">
      <c r="B503" s="631" t="s">
        <v>72</v>
      </c>
      <c r="C503" s="643">
        <v>7</v>
      </c>
      <c r="D503" s="643">
        <v>1</v>
      </c>
      <c r="E503" s="632" t="s">
        <v>11557</v>
      </c>
      <c r="F503" s="633">
        <v>2487</v>
      </c>
      <c r="G503" s="634">
        <v>74100000</v>
      </c>
      <c r="H503" s="606">
        <f>+VLOOKUP(B503,잔가등급!$D$35:$I$62,3,0)</f>
        <v>0.05</v>
      </c>
      <c r="I503" s="606">
        <f>+VLOOKUP(B503,잔가등급!$D$35:$I$62,4,0)</f>
        <v>5.2999999999999999E-2</v>
      </c>
      <c r="J503" s="606">
        <f>+VLOOKUP(B503,잔가등급!$D$35:$I$62,5,0)</f>
        <v>5.8000000000000003E-2</v>
      </c>
      <c r="K503" s="607">
        <f>+VLOOKUP(B503,잔가등급!$D$35:$I$62,6,0)</f>
        <v>5.8000000000000003E-2</v>
      </c>
      <c r="L503" s="644"/>
      <c r="N503" s="529">
        <v>1</v>
      </c>
      <c r="O503" s="389"/>
      <c r="P503" s="390"/>
      <c r="Q503" s="390"/>
      <c r="R503" s="646">
        <v>0</v>
      </c>
      <c r="T503" s="528">
        <v>13</v>
      </c>
      <c r="U503" s="391"/>
      <c r="V503" s="392"/>
      <c r="W503" s="565">
        <f t="shared" si="13"/>
        <v>0</v>
      </c>
    </row>
    <row r="504" spans="2:23">
      <c r="B504" s="631" t="s">
        <v>72</v>
      </c>
      <c r="C504" s="643">
        <v>7</v>
      </c>
      <c r="D504" s="643">
        <v>2</v>
      </c>
      <c r="E504" s="632" t="s">
        <v>11558</v>
      </c>
      <c r="F504" s="633">
        <v>2487</v>
      </c>
      <c r="G504" s="634">
        <v>63600000</v>
      </c>
      <c r="H504" s="606">
        <f>+VLOOKUP(B504,잔가등급!$D$35:$I$62,3,0)</f>
        <v>0.05</v>
      </c>
      <c r="I504" s="606">
        <f>+VLOOKUP(B504,잔가등급!$D$35:$I$62,4,0)</f>
        <v>5.2999999999999999E-2</v>
      </c>
      <c r="J504" s="606">
        <f>+VLOOKUP(B504,잔가등급!$D$35:$I$62,5,0)</f>
        <v>5.8000000000000003E-2</v>
      </c>
      <c r="K504" s="607">
        <f>+VLOOKUP(B504,잔가등급!$D$35:$I$62,6,0)</f>
        <v>5.8000000000000003E-2</v>
      </c>
      <c r="L504" s="358"/>
      <c r="N504" s="530">
        <v>1</v>
      </c>
      <c r="O504" s="359"/>
      <c r="P504" s="343"/>
      <c r="Q504" s="343"/>
      <c r="R504" s="646">
        <v>0</v>
      </c>
      <c r="T504" s="365">
        <v>13</v>
      </c>
      <c r="U504" s="378"/>
      <c r="V504" s="381"/>
      <c r="W504" s="565">
        <f t="shared" si="13"/>
        <v>0</v>
      </c>
    </row>
    <row r="505" spans="2:23">
      <c r="B505" s="631" t="s">
        <v>72</v>
      </c>
      <c r="C505" s="643">
        <v>7</v>
      </c>
      <c r="D505" s="643">
        <v>3</v>
      </c>
      <c r="E505" s="632" t="s">
        <v>11559</v>
      </c>
      <c r="F505" s="633">
        <v>2487</v>
      </c>
      <c r="G505" s="634">
        <v>66900000</v>
      </c>
      <c r="H505" s="606">
        <f>+VLOOKUP(B505,잔가등급!$D$35:$I$62,3,0)</f>
        <v>0.05</v>
      </c>
      <c r="I505" s="606">
        <f>+VLOOKUP(B505,잔가등급!$D$35:$I$62,4,0)</f>
        <v>5.2999999999999999E-2</v>
      </c>
      <c r="J505" s="606">
        <f>+VLOOKUP(B505,잔가등급!$D$35:$I$62,5,0)</f>
        <v>5.8000000000000003E-2</v>
      </c>
      <c r="K505" s="607">
        <f>+VLOOKUP(B505,잔가등급!$D$35:$I$62,6,0)</f>
        <v>5.8000000000000003E-2</v>
      </c>
      <c r="L505" s="358"/>
      <c r="N505" s="530">
        <v>1</v>
      </c>
      <c r="O505" s="359"/>
      <c r="P505" s="343"/>
      <c r="Q505" s="343"/>
      <c r="R505" s="646">
        <v>0</v>
      </c>
      <c r="T505" s="365">
        <v>13</v>
      </c>
      <c r="U505" s="378"/>
      <c r="V505" s="381"/>
      <c r="W505" s="565">
        <f t="shared" si="13"/>
        <v>0</v>
      </c>
    </row>
    <row r="506" spans="2:23">
      <c r="B506" s="631" t="s">
        <v>72</v>
      </c>
      <c r="C506" s="643">
        <v>7</v>
      </c>
      <c r="D506" s="643">
        <v>4</v>
      </c>
      <c r="E506" s="632" t="s">
        <v>11560</v>
      </c>
      <c r="F506" s="633">
        <v>2487</v>
      </c>
      <c r="G506" s="634">
        <v>71600000</v>
      </c>
      <c r="H506" s="606">
        <f>+VLOOKUP(B506,잔가등급!$D$35:$I$62,3,0)</f>
        <v>0.05</v>
      </c>
      <c r="I506" s="606">
        <f>+VLOOKUP(B506,잔가등급!$D$35:$I$62,4,0)</f>
        <v>5.2999999999999999E-2</v>
      </c>
      <c r="J506" s="606">
        <f>+VLOOKUP(B506,잔가등급!$D$35:$I$62,5,0)</f>
        <v>5.8000000000000003E-2</v>
      </c>
      <c r="K506" s="607">
        <f>+VLOOKUP(B506,잔가등급!$D$35:$I$62,6,0)</f>
        <v>5.8000000000000003E-2</v>
      </c>
      <c r="L506" s="358"/>
      <c r="N506" s="530">
        <v>1</v>
      </c>
      <c r="O506" s="359"/>
      <c r="P506" s="343"/>
      <c r="Q506" s="343"/>
      <c r="R506" s="646">
        <v>0</v>
      </c>
      <c r="T506" s="365">
        <v>13</v>
      </c>
      <c r="U506" s="378"/>
      <c r="V506" s="381"/>
      <c r="W506" s="565">
        <f t="shared" si="13"/>
        <v>0</v>
      </c>
    </row>
    <row r="507" spans="2:23">
      <c r="B507" s="631" t="s">
        <v>72</v>
      </c>
      <c r="C507" s="643">
        <v>7</v>
      </c>
      <c r="D507" s="643">
        <v>5</v>
      </c>
      <c r="E507" s="632" t="s">
        <v>11561</v>
      </c>
      <c r="F507" s="633">
        <v>4969</v>
      </c>
      <c r="G507" s="634">
        <v>181700000</v>
      </c>
      <c r="H507" s="606">
        <f>+VLOOKUP(B507,잔가등급!$D$35:$I$62,3,0)</f>
        <v>0.05</v>
      </c>
      <c r="I507" s="606">
        <f>+VLOOKUP(B507,잔가등급!$D$35:$I$62,4,0)</f>
        <v>5.2999999999999999E-2</v>
      </c>
      <c r="J507" s="606">
        <f>+VLOOKUP(B507,잔가등급!$D$35:$I$62,5,0)</f>
        <v>5.8000000000000003E-2</v>
      </c>
      <c r="K507" s="607">
        <f>+VLOOKUP(B507,잔가등급!$D$35:$I$62,6,0)</f>
        <v>5.8000000000000003E-2</v>
      </c>
      <c r="L507" s="358"/>
      <c r="N507" s="530">
        <v>7</v>
      </c>
      <c r="O507" s="359"/>
      <c r="P507" s="343"/>
      <c r="Q507" s="343"/>
      <c r="R507" s="646">
        <v>0</v>
      </c>
      <c r="T507" s="365">
        <v>28</v>
      </c>
      <c r="U507" s="378"/>
      <c r="V507" s="381"/>
      <c r="W507" s="565">
        <f t="shared" si="13"/>
        <v>0</v>
      </c>
    </row>
    <row r="508" spans="2:23">
      <c r="B508" s="631" t="s">
        <v>72</v>
      </c>
      <c r="C508" s="643">
        <v>7</v>
      </c>
      <c r="D508" s="643">
        <v>6</v>
      </c>
      <c r="E508" s="632" t="s">
        <v>11562</v>
      </c>
      <c r="F508" s="633">
        <v>4969</v>
      </c>
      <c r="G508" s="634">
        <v>190500000</v>
      </c>
      <c r="H508" s="606">
        <f>+VLOOKUP(B508,잔가등급!$D$35:$I$62,3,0)</f>
        <v>0.05</v>
      </c>
      <c r="I508" s="606">
        <f>+VLOOKUP(B508,잔가등급!$D$35:$I$62,4,0)</f>
        <v>5.2999999999999999E-2</v>
      </c>
      <c r="J508" s="606">
        <f>+VLOOKUP(B508,잔가등급!$D$35:$I$62,5,0)</f>
        <v>5.8000000000000003E-2</v>
      </c>
      <c r="K508" s="607">
        <f>+VLOOKUP(B508,잔가등급!$D$35:$I$62,6,0)</f>
        <v>5.8000000000000003E-2</v>
      </c>
      <c r="L508" s="644"/>
      <c r="N508" s="530">
        <v>7</v>
      </c>
      <c r="O508" s="359"/>
      <c r="P508" s="343"/>
      <c r="Q508" s="343"/>
      <c r="R508" s="646">
        <v>0</v>
      </c>
      <c r="T508" s="365">
        <v>28</v>
      </c>
      <c r="U508" s="378"/>
      <c r="V508" s="381"/>
      <c r="W508" s="565">
        <f t="shared" si="13"/>
        <v>0</v>
      </c>
    </row>
    <row r="509" spans="2:23">
      <c r="B509" s="631" t="s">
        <v>72</v>
      </c>
      <c r="C509" s="643">
        <v>7</v>
      </c>
      <c r="D509" s="643">
        <v>7</v>
      </c>
      <c r="E509" s="632" t="s">
        <v>11563</v>
      </c>
      <c r="F509" s="633">
        <v>3456</v>
      </c>
      <c r="G509" s="634">
        <v>192400000</v>
      </c>
      <c r="H509" s="606">
        <f>+VLOOKUP(B509,잔가등급!$D$35:$I$62,3,0)</f>
        <v>0.05</v>
      </c>
      <c r="I509" s="606">
        <f>+VLOOKUP(B509,잔가등급!$D$35:$I$62,4,0)</f>
        <v>5.2999999999999999E-2</v>
      </c>
      <c r="J509" s="606">
        <f>+VLOOKUP(B509,잔가등급!$D$35:$I$62,5,0)</f>
        <v>5.8000000000000003E-2</v>
      </c>
      <c r="K509" s="607">
        <f>+VLOOKUP(B509,잔가등급!$D$35:$I$62,6,0)</f>
        <v>5.8000000000000003E-2</v>
      </c>
      <c r="L509" s="644"/>
      <c r="N509" s="530">
        <v>7</v>
      </c>
      <c r="O509" s="359"/>
      <c r="P509" s="343"/>
      <c r="Q509" s="343"/>
      <c r="R509" s="646">
        <v>0</v>
      </c>
      <c r="T509" s="365">
        <v>28</v>
      </c>
      <c r="U509" s="378"/>
      <c r="V509" s="381"/>
      <c r="W509" s="565">
        <f t="shared" si="13"/>
        <v>0</v>
      </c>
    </row>
    <row r="510" spans="2:23">
      <c r="B510" s="631" t="s">
        <v>72</v>
      </c>
      <c r="C510" s="643">
        <v>7</v>
      </c>
      <c r="D510" s="643">
        <v>8</v>
      </c>
      <c r="E510" s="632" t="s">
        <v>11564</v>
      </c>
      <c r="F510" s="633">
        <v>3445</v>
      </c>
      <c r="G510" s="634">
        <v>142930000</v>
      </c>
      <c r="H510" s="606">
        <f>+VLOOKUP(B510,잔가등급!$D$35:$I$62,3,0)</f>
        <v>0.05</v>
      </c>
      <c r="I510" s="606">
        <f>+VLOOKUP(B510,잔가등급!$D$35:$I$62,4,0)</f>
        <v>5.2999999999999999E-2</v>
      </c>
      <c r="J510" s="606">
        <f>+VLOOKUP(B510,잔가등급!$D$35:$I$62,5,0)</f>
        <v>5.8000000000000003E-2</v>
      </c>
      <c r="K510" s="607">
        <f>+VLOOKUP(B510,잔가등급!$D$35:$I$62,6,0)</f>
        <v>5.8000000000000003E-2</v>
      </c>
      <c r="L510" s="644"/>
      <c r="N510" s="530">
        <v>7</v>
      </c>
      <c r="O510" s="359"/>
      <c r="P510" s="343"/>
      <c r="Q510" s="343"/>
      <c r="R510" s="646">
        <v>0</v>
      </c>
      <c r="T510" s="365">
        <v>28</v>
      </c>
      <c r="U510" s="378"/>
      <c r="V510" s="381"/>
      <c r="W510" s="565">
        <f t="shared" si="13"/>
        <v>0</v>
      </c>
    </row>
    <row r="511" spans="2:23">
      <c r="B511" s="631" t="s">
        <v>72</v>
      </c>
      <c r="C511" s="643">
        <v>7</v>
      </c>
      <c r="D511" s="643">
        <v>9</v>
      </c>
      <c r="E511" s="632" t="s">
        <v>11565</v>
      </c>
      <c r="F511" s="633">
        <v>3445</v>
      </c>
      <c r="G511" s="634">
        <v>133830000</v>
      </c>
      <c r="H511" s="606">
        <f>+VLOOKUP(B511,잔가등급!$D$35:$I$62,3,0)</f>
        <v>0.05</v>
      </c>
      <c r="I511" s="606">
        <f>+VLOOKUP(B511,잔가등급!$D$35:$I$62,4,0)</f>
        <v>5.2999999999999999E-2</v>
      </c>
      <c r="J511" s="606">
        <f>+VLOOKUP(B511,잔가등급!$D$35:$I$62,5,0)</f>
        <v>5.8000000000000003E-2</v>
      </c>
      <c r="K511" s="607">
        <f>+VLOOKUP(B511,잔가등급!$D$35:$I$62,6,0)</f>
        <v>5.8000000000000003E-2</v>
      </c>
      <c r="L511" s="644"/>
      <c r="N511" s="530">
        <v>7</v>
      </c>
      <c r="O511" s="359"/>
      <c r="P511" s="343"/>
      <c r="Q511" s="343"/>
      <c r="R511" s="646">
        <v>0</v>
      </c>
      <c r="T511" s="365">
        <v>28</v>
      </c>
      <c r="U511" s="378"/>
      <c r="V511" s="381"/>
      <c r="W511" s="565">
        <f t="shared" si="13"/>
        <v>0</v>
      </c>
    </row>
    <row r="512" spans="2:23">
      <c r="B512" s="631" t="s">
        <v>72</v>
      </c>
      <c r="C512" s="643">
        <v>7</v>
      </c>
      <c r="D512" s="643">
        <v>10</v>
      </c>
      <c r="E512" s="632" t="s">
        <v>11566</v>
      </c>
      <c r="F512" s="633">
        <v>3445</v>
      </c>
      <c r="G512" s="634">
        <v>158130000</v>
      </c>
      <c r="H512" s="606">
        <f>+VLOOKUP(B512,잔가등급!$D$35:$I$62,3,0)</f>
        <v>0.05</v>
      </c>
      <c r="I512" s="606">
        <f>+VLOOKUP(B512,잔가등급!$D$35:$I$62,4,0)</f>
        <v>5.2999999999999999E-2</v>
      </c>
      <c r="J512" s="606">
        <f>+VLOOKUP(B512,잔가등급!$D$35:$I$62,5,0)</f>
        <v>5.8000000000000003E-2</v>
      </c>
      <c r="K512" s="607">
        <f>+VLOOKUP(B512,잔가등급!$D$35:$I$62,6,0)</f>
        <v>5.8000000000000003E-2</v>
      </c>
      <c r="L512" s="644"/>
      <c r="N512" s="530">
        <v>7</v>
      </c>
      <c r="O512" s="359"/>
      <c r="P512" s="343"/>
      <c r="Q512" s="343"/>
      <c r="R512" s="646">
        <v>0</v>
      </c>
      <c r="T512" s="365">
        <v>28</v>
      </c>
      <c r="U512" s="378"/>
      <c r="V512" s="381"/>
      <c r="W512" s="565">
        <f t="shared" si="13"/>
        <v>0</v>
      </c>
    </row>
    <row r="513" spans="2:23">
      <c r="B513" s="631" t="s">
        <v>72</v>
      </c>
      <c r="C513" s="643">
        <v>7</v>
      </c>
      <c r="D513" s="643">
        <v>11</v>
      </c>
      <c r="E513" s="632" t="s">
        <v>11567</v>
      </c>
      <c r="F513" s="633">
        <v>3456</v>
      </c>
      <c r="G513" s="634">
        <v>153430000</v>
      </c>
      <c r="H513" s="606">
        <f>+VLOOKUP(B513,잔가등급!$D$35:$I$62,3,0)</f>
        <v>0.05</v>
      </c>
      <c r="I513" s="606">
        <f>+VLOOKUP(B513,잔가등급!$D$35:$I$62,4,0)</f>
        <v>5.2999999999999999E-2</v>
      </c>
      <c r="J513" s="606">
        <f>+VLOOKUP(B513,잔가등급!$D$35:$I$62,5,0)</f>
        <v>5.8000000000000003E-2</v>
      </c>
      <c r="K513" s="607">
        <f>+VLOOKUP(B513,잔가등급!$D$35:$I$62,6,0)</f>
        <v>5.8000000000000003E-2</v>
      </c>
      <c r="L513" s="644"/>
      <c r="N513" s="530">
        <v>7</v>
      </c>
      <c r="O513" s="359"/>
      <c r="P513" s="343"/>
      <c r="Q513" s="343"/>
      <c r="R513" s="646">
        <v>0</v>
      </c>
      <c r="T513" s="365">
        <v>28</v>
      </c>
      <c r="U513" s="378"/>
      <c r="V513" s="381"/>
      <c r="W513" s="565">
        <f t="shared" si="13"/>
        <v>0</v>
      </c>
    </row>
    <row r="514" spans="2:23">
      <c r="B514" s="631" t="s">
        <v>72</v>
      </c>
      <c r="C514" s="643">
        <v>7</v>
      </c>
      <c r="D514" s="643">
        <v>12</v>
      </c>
      <c r="E514" s="632" t="s">
        <v>11568</v>
      </c>
      <c r="F514" s="633">
        <v>3456</v>
      </c>
      <c r="G514" s="634">
        <v>174030000</v>
      </c>
      <c r="H514" s="606">
        <f>+VLOOKUP(B514,잔가등급!$D$35:$I$62,3,0)</f>
        <v>0.05</v>
      </c>
      <c r="I514" s="606">
        <f>+VLOOKUP(B514,잔가등급!$D$35:$I$62,4,0)</f>
        <v>5.2999999999999999E-2</v>
      </c>
      <c r="J514" s="606">
        <f>+VLOOKUP(B514,잔가등급!$D$35:$I$62,5,0)</f>
        <v>5.8000000000000003E-2</v>
      </c>
      <c r="K514" s="607">
        <f>+VLOOKUP(B514,잔가등급!$D$35:$I$62,6,0)</f>
        <v>5.8000000000000003E-2</v>
      </c>
      <c r="L514" s="644"/>
      <c r="N514" s="530">
        <v>7</v>
      </c>
      <c r="O514" s="385"/>
      <c r="P514" s="386"/>
      <c r="Q514" s="386"/>
      <c r="R514" s="646">
        <v>0</v>
      </c>
      <c r="T514" s="365">
        <v>28</v>
      </c>
      <c r="U514" s="387"/>
      <c r="V514" s="388"/>
      <c r="W514" s="565">
        <f t="shared" si="13"/>
        <v>0</v>
      </c>
    </row>
    <row r="515" spans="2:23" ht="17.25" thickBot="1">
      <c r="B515" s="631" t="s">
        <v>72</v>
      </c>
      <c r="C515" s="643">
        <v>7</v>
      </c>
      <c r="D515" s="643">
        <v>13</v>
      </c>
      <c r="E515" s="632" t="s">
        <v>11569</v>
      </c>
      <c r="F515" s="633">
        <v>3445</v>
      </c>
      <c r="G515" s="634">
        <v>142930000</v>
      </c>
      <c r="H515" s="606">
        <f>+VLOOKUP(B515,잔가등급!$D$35:$I$62,3,0)</f>
        <v>0.05</v>
      </c>
      <c r="I515" s="606">
        <f>+VLOOKUP(B515,잔가등급!$D$35:$I$62,4,0)</f>
        <v>5.2999999999999999E-2</v>
      </c>
      <c r="J515" s="606">
        <f>+VLOOKUP(B515,잔가등급!$D$35:$I$62,5,0)</f>
        <v>5.8000000000000003E-2</v>
      </c>
      <c r="K515" s="607">
        <f>+VLOOKUP(B515,잔가등급!$D$35:$I$62,6,0)</f>
        <v>5.8000000000000003E-2</v>
      </c>
      <c r="L515" s="644"/>
      <c r="N515" s="536">
        <v>7</v>
      </c>
      <c r="O515" s="385"/>
      <c r="P515" s="386"/>
      <c r="Q515" s="386"/>
      <c r="R515" s="646">
        <v>0</v>
      </c>
      <c r="T515" s="535">
        <v>28</v>
      </c>
      <c r="U515" s="387"/>
      <c r="V515" s="388"/>
      <c r="W515" s="565">
        <f t="shared" si="13"/>
        <v>0</v>
      </c>
    </row>
    <row r="516" spans="2:23">
      <c r="B516" s="616" t="s">
        <v>72</v>
      </c>
      <c r="C516" s="640">
        <v>7</v>
      </c>
      <c r="D516" s="643">
        <v>14</v>
      </c>
      <c r="E516" s="617" t="s">
        <v>11570</v>
      </c>
      <c r="F516" s="621">
        <v>3445</v>
      </c>
      <c r="G516" s="622">
        <v>133830000</v>
      </c>
      <c r="H516" s="606">
        <f>+VLOOKUP(B516,잔가등급!$D$35:$I$62,3,0)</f>
        <v>0.05</v>
      </c>
      <c r="I516" s="606">
        <f>+VLOOKUP(B516,잔가등급!$D$35:$I$62,4,0)</f>
        <v>5.2999999999999999E-2</v>
      </c>
      <c r="J516" s="606">
        <f>+VLOOKUP(B516,잔가등급!$D$35:$I$62,5,0)</f>
        <v>5.8000000000000003E-2</v>
      </c>
      <c r="K516" s="607">
        <f>+VLOOKUP(B516,잔가등급!$D$35:$I$62,6,0)</f>
        <v>5.8000000000000003E-2</v>
      </c>
      <c r="L516" s="384"/>
      <c r="M516" s="589"/>
      <c r="N516" s="529">
        <v>7</v>
      </c>
      <c r="O516" s="393"/>
      <c r="P516" s="394"/>
      <c r="Q516" s="394"/>
      <c r="R516" s="646">
        <v>0</v>
      </c>
      <c r="S516" s="589"/>
      <c r="T516" s="533">
        <v>28</v>
      </c>
      <c r="U516" s="395"/>
      <c r="V516" s="396"/>
      <c r="W516" s="565">
        <f t="shared" si="13"/>
        <v>0</v>
      </c>
    </row>
    <row r="517" spans="2:23">
      <c r="B517" s="616" t="s">
        <v>72</v>
      </c>
      <c r="C517" s="640">
        <v>7</v>
      </c>
      <c r="D517" s="643">
        <v>15</v>
      </c>
      <c r="E517" s="617" t="s">
        <v>11571</v>
      </c>
      <c r="F517" s="621">
        <v>3445</v>
      </c>
      <c r="G517" s="622">
        <v>158130000</v>
      </c>
      <c r="H517" s="606">
        <f>+VLOOKUP(B517,잔가등급!$D$35:$I$62,3,0)</f>
        <v>0.05</v>
      </c>
      <c r="I517" s="606">
        <f>+VLOOKUP(B517,잔가등급!$D$35:$I$62,4,0)</f>
        <v>5.2999999999999999E-2</v>
      </c>
      <c r="J517" s="606">
        <f>+VLOOKUP(B517,잔가등급!$D$35:$I$62,5,0)</f>
        <v>5.8000000000000003E-2</v>
      </c>
      <c r="K517" s="607">
        <f>+VLOOKUP(B517,잔가등급!$D$35:$I$62,6,0)</f>
        <v>5.8000000000000003E-2</v>
      </c>
      <c r="L517" s="358"/>
      <c r="N517" s="530">
        <v>7</v>
      </c>
      <c r="O517" s="359"/>
      <c r="P517" s="343"/>
      <c r="Q517" s="343"/>
      <c r="R517" s="646">
        <v>0</v>
      </c>
      <c r="T517" s="365">
        <v>28</v>
      </c>
      <c r="U517" s="378"/>
      <c r="V517" s="381"/>
      <c r="W517" s="565">
        <f t="shared" si="13"/>
        <v>0</v>
      </c>
    </row>
    <row r="518" spans="2:23">
      <c r="B518" s="616" t="s">
        <v>72</v>
      </c>
      <c r="C518" s="640">
        <v>7</v>
      </c>
      <c r="D518" s="643">
        <v>16</v>
      </c>
      <c r="E518" s="617" t="s">
        <v>11572</v>
      </c>
      <c r="F518" s="621">
        <v>3456</v>
      </c>
      <c r="G518" s="622">
        <v>153430000</v>
      </c>
      <c r="H518" s="606">
        <f>+VLOOKUP(B518,잔가등급!$D$35:$I$62,3,0)</f>
        <v>0.05</v>
      </c>
      <c r="I518" s="606">
        <f>+VLOOKUP(B518,잔가등급!$D$35:$I$62,4,0)</f>
        <v>5.2999999999999999E-2</v>
      </c>
      <c r="J518" s="606">
        <f>+VLOOKUP(B518,잔가등급!$D$35:$I$62,5,0)</f>
        <v>5.8000000000000003E-2</v>
      </c>
      <c r="K518" s="607">
        <f>+VLOOKUP(B518,잔가등급!$D$35:$I$62,6,0)</f>
        <v>5.8000000000000003E-2</v>
      </c>
      <c r="L518" s="358"/>
      <c r="N518" s="530">
        <v>7</v>
      </c>
      <c r="O518" s="359"/>
      <c r="P518" s="343"/>
      <c r="Q518" s="343"/>
      <c r="R518" s="646">
        <v>0</v>
      </c>
      <c r="T518" s="365">
        <v>28</v>
      </c>
      <c r="U518" s="378"/>
      <c r="V518" s="381"/>
      <c r="W518" s="565">
        <f t="shared" si="13"/>
        <v>0</v>
      </c>
    </row>
    <row r="519" spans="2:23">
      <c r="B519" s="616" t="s">
        <v>72</v>
      </c>
      <c r="C519" s="640">
        <v>7</v>
      </c>
      <c r="D519" s="643">
        <v>17</v>
      </c>
      <c r="E519" s="617" t="s">
        <v>11573</v>
      </c>
      <c r="F519" s="621">
        <v>3456</v>
      </c>
      <c r="G519" s="622">
        <v>174030000</v>
      </c>
      <c r="H519" s="606">
        <f>+VLOOKUP(B519,잔가등급!$D$35:$I$62,3,0)</f>
        <v>0.05</v>
      </c>
      <c r="I519" s="606">
        <f>+VLOOKUP(B519,잔가등급!$D$35:$I$62,4,0)</f>
        <v>5.2999999999999999E-2</v>
      </c>
      <c r="J519" s="606">
        <f>+VLOOKUP(B519,잔가등급!$D$35:$I$62,5,0)</f>
        <v>5.8000000000000003E-2</v>
      </c>
      <c r="K519" s="607">
        <f>+VLOOKUP(B519,잔가등급!$D$35:$I$62,6,0)</f>
        <v>5.8000000000000003E-2</v>
      </c>
      <c r="L519" s="358"/>
      <c r="N519" s="530">
        <v>7</v>
      </c>
      <c r="O519" s="359"/>
      <c r="P519" s="343"/>
      <c r="Q519" s="343"/>
      <c r="R519" s="646">
        <v>0</v>
      </c>
      <c r="T519" s="365">
        <v>28</v>
      </c>
      <c r="U519" s="378"/>
      <c r="V519" s="381"/>
      <c r="W519" s="565">
        <f t="shared" si="13"/>
        <v>0</v>
      </c>
    </row>
    <row r="520" spans="2:23" ht="17.25" thickBot="1">
      <c r="B520" s="616" t="s">
        <v>72</v>
      </c>
      <c r="C520" s="640">
        <v>7</v>
      </c>
      <c r="D520" s="643">
        <v>18</v>
      </c>
      <c r="E520" s="617" t="s">
        <v>11574</v>
      </c>
      <c r="F520" s="621">
        <v>2487</v>
      </c>
      <c r="G520" s="622">
        <v>76300000</v>
      </c>
      <c r="H520" s="606">
        <f>+VLOOKUP(B520,잔가등급!$D$35:$I$62,3,0)</f>
        <v>0.05</v>
      </c>
      <c r="I520" s="606">
        <f>+VLOOKUP(B520,잔가등급!$D$35:$I$62,4,0)</f>
        <v>5.2999999999999999E-2</v>
      </c>
      <c r="J520" s="606">
        <f>+VLOOKUP(B520,잔가등급!$D$35:$I$62,5,0)</f>
        <v>5.8000000000000003E-2</v>
      </c>
      <c r="K520" s="607">
        <f>+VLOOKUP(B520,잔가등급!$D$35:$I$62,6,0)</f>
        <v>5.8000000000000003E-2</v>
      </c>
      <c r="L520" s="407"/>
      <c r="M520" s="564"/>
      <c r="N520" s="531">
        <v>3</v>
      </c>
      <c r="O520" s="408"/>
      <c r="P520" s="409"/>
      <c r="Q520" s="409"/>
      <c r="R520" s="646">
        <v>0</v>
      </c>
      <c r="S520" s="562"/>
      <c r="T520" s="527">
        <v>15</v>
      </c>
      <c r="U520" s="410"/>
      <c r="V520" s="411"/>
      <c r="W520" s="565">
        <f t="shared" si="13"/>
        <v>0</v>
      </c>
    </row>
    <row r="521" spans="2:23">
      <c r="B521" s="616" t="s">
        <v>72</v>
      </c>
      <c r="C521" s="640">
        <v>7</v>
      </c>
      <c r="D521" s="643">
        <v>19</v>
      </c>
      <c r="E521" s="617" t="s">
        <v>11575</v>
      </c>
      <c r="F521" s="621">
        <v>2487</v>
      </c>
      <c r="G521" s="622">
        <v>66700000</v>
      </c>
      <c r="H521" s="606">
        <f>+VLOOKUP(B521,잔가등급!$D$35:$I$62,3,0)</f>
        <v>0.05</v>
      </c>
      <c r="I521" s="606">
        <f>+VLOOKUP(B521,잔가등급!$D$35:$I$62,4,0)</f>
        <v>5.2999999999999999E-2</v>
      </c>
      <c r="J521" s="606">
        <f>+VLOOKUP(B521,잔가등급!$D$35:$I$62,5,0)</f>
        <v>5.8000000000000003E-2</v>
      </c>
      <c r="K521" s="607">
        <f>+VLOOKUP(B521,잔가등급!$D$35:$I$62,6,0)</f>
        <v>5.8000000000000003E-2</v>
      </c>
      <c r="L521" s="358"/>
      <c r="N521" s="532">
        <v>3</v>
      </c>
      <c r="O521" s="389"/>
      <c r="P521" s="390"/>
      <c r="Q521" s="390"/>
      <c r="R521" s="646">
        <v>0</v>
      </c>
      <c r="T521" s="528">
        <v>15</v>
      </c>
      <c r="U521" s="391"/>
      <c r="V521" s="392"/>
      <c r="W521" s="565">
        <f t="shared" si="13"/>
        <v>0</v>
      </c>
    </row>
    <row r="522" spans="2:23">
      <c r="B522" s="616" t="s">
        <v>72</v>
      </c>
      <c r="C522" s="640">
        <v>7</v>
      </c>
      <c r="D522" s="643">
        <v>20</v>
      </c>
      <c r="E522" s="617" t="s">
        <v>11576</v>
      </c>
      <c r="F522" s="621">
        <v>2487</v>
      </c>
      <c r="G522" s="622">
        <v>82000000</v>
      </c>
      <c r="H522" s="606">
        <f>+VLOOKUP(B522,잔가등급!$D$35:$I$62,3,0)</f>
        <v>0.05</v>
      </c>
      <c r="I522" s="606">
        <f>+VLOOKUP(B522,잔가등급!$D$35:$I$62,4,0)</f>
        <v>5.2999999999999999E-2</v>
      </c>
      <c r="J522" s="606">
        <f>+VLOOKUP(B522,잔가등급!$D$35:$I$62,5,0)</f>
        <v>5.8000000000000003E-2</v>
      </c>
      <c r="K522" s="607">
        <f>+VLOOKUP(B522,잔가등급!$D$35:$I$62,6,0)</f>
        <v>5.8000000000000003E-2</v>
      </c>
      <c r="L522" s="358"/>
      <c r="N522" s="530">
        <v>3</v>
      </c>
      <c r="O522" s="359"/>
      <c r="P522" s="343"/>
      <c r="Q522" s="343"/>
      <c r="R522" s="646">
        <v>0</v>
      </c>
      <c r="T522" s="365">
        <v>15</v>
      </c>
      <c r="U522" s="378"/>
      <c r="V522" s="381"/>
      <c r="W522" s="565">
        <f t="shared" si="13"/>
        <v>0</v>
      </c>
    </row>
    <row r="523" spans="2:23">
      <c r="B523" s="616" t="s">
        <v>72</v>
      </c>
      <c r="C523" s="640">
        <v>7</v>
      </c>
      <c r="D523" s="643">
        <v>21</v>
      </c>
      <c r="E523" s="617" t="s">
        <v>11577</v>
      </c>
      <c r="F523" s="621">
        <v>2487</v>
      </c>
      <c r="G523" s="622">
        <v>74900000</v>
      </c>
      <c r="H523" s="606">
        <f>+VLOOKUP(B523,잔가등급!$D$35:$I$62,3,0)</f>
        <v>0.05</v>
      </c>
      <c r="I523" s="606">
        <f>+VLOOKUP(B523,잔가등급!$D$35:$I$62,4,0)</f>
        <v>5.2999999999999999E-2</v>
      </c>
      <c r="J523" s="606">
        <f>+VLOOKUP(B523,잔가등급!$D$35:$I$62,5,0)</f>
        <v>5.8000000000000003E-2</v>
      </c>
      <c r="K523" s="607">
        <f>+VLOOKUP(B523,잔가등급!$D$35:$I$62,6,0)</f>
        <v>5.8000000000000003E-2</v>
      </c>
      <c r="L523" s="358"/>
      <c r="N523" s="530">
        <v>3</v>
      </c>
      <c r="O523" s="359"/>
      <c r="P523" s="343"/>
      <c r="Q523" s="343"/>
      <c r="R523" s="646">
        <v>0</v>
      </c>
      <c r="T523" s="365">
        <v>15</v>
      </c>
      <c r="U523" s="378"/>
      <c r="V523" s="381"/>
      <c r="W523" s="565">
        <f t="shared" si="13"/>
        <v>0</v>
      </c>
    </row>
    <row r="524" spans="2:23">
      <c r="B524" s="616" t="s">
        <v>72</v>
      </c>
      <c r="C524" s="640">
        <v>7</v>
      </c>
      <c r="D524" s="643">
        <v>22</v>
      </c>
      <c r="E524" s="617" t="s">
        <v>11578</v>
      </c>
      <c r="F524" s="621">
        <v>2487</v>
      </c>
      <c r="G524" s="622">
        <v>98700000</v>
      </c>
      <c r="H524" s="606">
        <f>+VLOOKUP(B524,잔가등급!$D$35:$I$62,3,0)</f>
        <v>0.05</v>
      </c>
      <c r="I524" s="606">
        <f>+VLOOKUP(B524,잔가등급!$D$35:$I$62,4,0)</f>
        <v>5.2999999999999999E-2</v>
      </c>
      <c r="J524" s="606">
        <f>+VLOOKUP(B524,잔가등급!$D$35:$I$62,5,0)</f>
        <v>5.8000000000000003E-2</v>
      </c>
      <c r="K524" s="607">
        <f>+VLOOKUP(B524,잔가등급!$D$35:$I$62,6,0)</f>
        <v>5.8000000000000003E-2</v>
      </c>
      <c r="L524" s="358"/>
      <c r="N524" s="530">
        <v>2</v>
      </c>
      <c r="O524" s="359"/>
      <c r="P524" s="343"/>
      <c r="Q524" s="343"/>
      <c r="R524" s="646">
        <v>0</v>
      </c>
      <c r="T524" s="365">
        <v>17</v>
      </c>
      <c r="U524" s="378"/>
      <c r="V524" s="381"/>
      <c r="W524" s="565">
        <f t="shared" si="13"/>
        <v>0</v>
      </c>
    </row>
    <row r="525" spans="2:23">
      <c r="B525" s="616" t="s">
        <v>72</v>
      </c>
      <c r="C525" s="640">
        <v>7</v>
      </c>
      <c r="D525" s="643">
        <v>23</v>
      </c>
      <c r="E525" s="617" t="s">
        <v>11579</v>
      </c>
      <c r="F525" s="621">
        <v>2487</v>
      </c>
      <c r="G525" s="622">
        <v>109930000</v>
      </c>
      <c r="H525" s="606">
        <f>+VLOOKUP(B525,잔가등급!$D$35:$I$62,3,0)</f>
        <v>0.05</v>
      </c>
      <c r="I525" s="606">
        <f>+VLOOKUP(B525,잔가등급!$D$35:$I$62,4,0)</f>
        <v>5.2999999999999999E-2</v>
      </c>
      <c r="J525" s="606">
        <f>+VLOOKUP(B525,잔가등급!$D$35:$I$62,5,0)</f>
        <v>5.8000000000000003E-2</v>
      </c>
      <c r="K525" s="607">
        <f>+VLOOKUP(B525,잔가등급!$D$35:$I$62,6,0)</f>
        <v>5.8000000000000003E-2</v>
      </c>
      <c r="L525" s="358"/>
      <c r="N525" s="530">
        <v>2</v>
      </c>
      <c r="O525" s="359"/>
      <c r="P525" s="343"/>
      <c r="Q525" s="343"/>
      <c r="R525" s="646">
        <v>0</v>
      </c>
      <c r="T525" s="365">
        <v>17</v>
      </c>
      <c r="U525" s="378"/>
      <c r="V525" s="381"/>
      <c r="W525" s="565">
        <f t="shared" si="13"/>
        <v>0</v>
      </c>
    </row>
    <row r="526" spans="2:23">
      <c r="B526" s="616" t="s">
        <v>72</v>
      </c>
      <c r="C526" s="640">
        <v>7</v>
      </c>
      <c r="D526" s="643">
        <v>24</v>
      </c>
      <c r="E526" s="617" t="s">
        <v>11580</v>
      </c>
      <c r="F526" s="621">
        <v>2393</v>
      </c>
      <c r="G526" s="622">
        <v>117030000</v>
      </c>
      <c r="H526" s="606">
        <f>+VLOOKUP(B526,잔가등급!$D$35:$I$62,3,0)</f>
        <v>0.05</v>
      </c>
      <c r="I526" s="606">
        <f>+VLOOKUP(B526,잔가등급!$D$35:$I$62,4,0)</f>
        <v>5.2999999999999999E-2</v>
      </c>
      <c r="J526" s="606">
        <f>+VLOOKUP(B526,잔가등급!$D$35:$I$62,5,0)</f>
        <v>5.8000000000000003E-2</v>
      </c>
      <c r="K526" s="607">
        <f>+VLOOKUP(B526,잔가등급!$D$35:$I$62,6,0)</f>
        <v>5.8000000000000003E-2</v>
      </c>
      <c r="L526" s="358"/>
      <c r="N526" s="530">
        <v>2</v>
      </c>
      <c r="O526" s="359"/>
      <c r="P526" s="343"/>
      <c r="Q526" s="343"/>
      <c r="R526" s="646">
        <v>0</v>
      </c>
      <c r="T526" s="365">
        <v>17</v>
      </c>
      <c r="U526" s="378"/>
      <c r="V526" s="381"/>
      <c r="W526" s="565">
        <f t="shared" si="13"/>
        <v>0</v>
      </c>
    </row>
    <row r="527" spans="2:23">
      <c r="B527" s="616" t="s">
        <v>72</v>
      </c>
      <c r="C527" s="640">
        <v>7</v>
      </c>
      <c r="D527" s="643">
        <v>25</v>
      </c>
      <c r="E527" s="617" t="s">
        <v>11581</v>
      </c>
      <c r="F527" s="621">
        <v>0</v>
      </c>
      <c r="G527" s="622">
        <v>93000000</v>
      </c>
      <c r="H527" s="606">
        <f>+VLOOKUP(B527,잔가등급!$D$35:$I$62,3,0)</f>
        <v>0.05</v>
      </c>
      <c r="I527" s="606">
        <f>+VLOOKUP(B527,잔가등급!$D$35:$I$62,4,0)</f>
        <v>5.2999999999999999E-2</v>
      </c>
      <c r="J527" s="606">
        <f>+VLOOKUP(B527,잔가등급!$D$35:$I$62,5,0)</f>
        <v>5.8000000000000003E-2</v>
      </c>
      <c r="K527" s="607">
        <f>+VLOOKUP(B527,잔가등급!$D$35:$I$62,6,0)</f>
        <v>5.8000000000000003E-2</v>
      </c>
      <c r="L527" s="358"/>
      <c r="N527" s="530">
        <v>7</v>
      </c>
      <c r="O527" s="359"/>
      <c r="P527" s="343"/>
      <c r="Q527" s="343"/>
      <c r="R527" s="646">
        <v>0</v>
      </c>
      <c r="T527" s="365">
        <v>17</v>
      </c>
      <c r="U527" s="378"/>
      <c r="V527" s="381"/>
      <c r="W527" s="565">
        <f t="shared" si="13"/>
        <v>0</v>
      </c>
    </row>
    <row r="528" spans="2:23">
      <c r="B528" s="616" t="s">
        <v>72</v>
      </c>
      <c r="C528" s="640">
        <v>7</v>
      </c>
      <c r="D528" s="643">
        <v>26</v>
      </c>
      <c r="E528" s="617" t="s">
        <v>11582</v>
      </c>
      <c r="F528" s="621">
        <v>0</v>
      </c>
      <c r="G528" s="622">
        <v>84900000</v>
      </c>
      <c r="H528" s="606">
        <f>+VLOOKUP(B528,잔가등급!$D$35:$I$62,3,0)</f>
        <v>0.05</v>
      </c>
      <c r="I528" s="606">
        <f>+VLOOKUP(B528,잔가등급!$D$35:$I$62,4,0)</f>
        <v>5.2999999999999999E-2</v>
      </c>
      <c r="J528" s="606">
        <f>+VLOOKUP(B528,잔가등급!$D$35:$I$62,5,0)</f>
        <v>5.8000000000000003E-2</v>
      </c>
      <c r="K528" s="607">
        <f>+VLOOKUP(B528,잔가등급!$D$35:$I$62,6,0)</f>
        <v>5.8000000000000003E-2</v>
      </c>
      <c r="L528" s="358"/>
      <c r="N528" s="530">
        <v>7</v>
      </c>
      <c r="O528" s="359"/>
      <c r="P528" s="343"/>
      <c r="Q528" s="343"/>
      <c r="R528" s="646">
        <v>0</v>
      </c>
      <c r="T528" s="365">
        <v>17</v>
      </c>
      <c r="U528" s="378"/>
      <c r="V528" s="381"/>
      <c r="W528" s="565">
        <f t="shared" si="13"/>
        <v>0</v>
      </c>
    </row>
    <row r="529" spans="2:23">
      <c r="B529" s="616" t="s">
        <v>72</v>
      </c>
      <c r="C529" s="640">
        <v>7</v>
      </c>
      <c r="D529" s="643">
        <v>27</v>
      </c>
      <c r="E529" s="617" t="s">
        <v>11583</v>
      </c>
      <c r="F529" s="621">
        <v>1987</v>
      </c>
      <c r="G529" s="622">
        <v>50900000</v>
      </c>
      <c r="H529" s="606">
        <f>+VLOOKUP(B529,잔가등급!$D$35:$I$62,3,0)</f>
        <v>0.05</v>
      </c>
      <c r="I529" s="606">
        <f>+VLOOKUP(B529,잔가등급!$D$35:$I$62,4,0)</f>
        <v>5.2999999999999999E-2</v>
      </c>
      <c r="J529" s="606">
        <f>+VLOOKUP(B529,잔가등급!$D$35:$I$62,5,0)</f>
        <v>5.8000000000000003E-2</v>
      </c>
      <c r="K529" s="607">
        <f>+VLOOKUP(B529,잔가등급!$D$35:$I$62,6,0)</f>
        <v>5.8000000000000003E-2</v>
      </c>
      <c r="L529" s="358"/>
      <c r="N529" s="530">
        <v>2</v>
      </c>
      <c r="O529" s="359"/>
      <c r="P529" s="343"/>
      <c r="Q529" s="343"/>
      <c r="R529" s="646">
        <v>0</v>
      </c>
      <c r="T529" s="365">
        <v>15</v>
      </c>
      <c r="U529" s="378"/>
      <c r="V529" s="381"/>
      <c r="W529" s="565">
        <f t="shared" ref="W529:W592" si="14">+U529</f>
        <v>0</v>
      </c>
    </row>
    <row r="530" spans="2:23">
      <c r="B530" s="616" t="s">
        <v>72</v>
      </c>
      <c r="C530" s="640">
        <v>7</v>
      </c>
      <c r="D530" s="643">
        <v>28</v>
      </c>
      <c r="E530" s="617" t="s">
        <v>11584</v>
      </c>
      <c r="F530" s="621">
        <v>1987</v>
      </c>
      <c r="G530" s="622">
        <v>58600000</v>
      </c>
      <c r="H530" s="606">
        <f>+VLOOKUP(B530,잔가등급!$D$35:$I$62,3,0)</f>
        <v>0.05</v>
      </c>
      <c r="I530" s="606">
        <f>+VLOOKUP(B530,잔가등급!$D$35:$I$62,4,0)</f>
        <v>5.2999999999999999E-2</v>
      </c>
      <c r="J530" s="606">
        <f>+VLOOKUP(B530,잔가등급!$D$35:$I$62,5,0)</f>
        <v>5.8000000000000003E-2</v>
      </c>
      <c r="K530" s="607">
        <f>+VLOOKUP(B530,잔가등급!$D$35:$I$62,6,0)</f>
        <v>5.8000000000000003E-2</v>
      </c>
      <c r="L530" s="358"/>
      <c r="N530" s="530">
        <v>2</v>
      </c>
      <c r="O530" s="359"/>
      <c r="P530" s="343"/>
      <c r="Q530" s="343"/>
      <c r="R530" s="646">
        <v>0</v>
      </c>
      <c r="T530" s="365">
        <v>15</v>
      </c>
      <c r="U530" s="378"/>
      <c r="V530" s="381"/>
      <c r="W530" s="565">
        <f t="shared" si="14"/>
        <v>0</v>
      </c>
    </row>
    <row r="531" spans="2:23">
      <c r="B531" s="616" t="s">
        <v>72</v>
      </c>
      <c r="C531" s="640">
        <v>7</v>
      </c>
      <c r="D531" s="643">
        <v>29</v>
      </c>
      <c r="E531" s="617" t="s">
        <v>11585</v>
      </c>
      <c r="F531" s="621">
        <v>1987</v>
      </c>
      <c r="G531" s="622">
        <v>56400000</v>
      </c>
      <c r="H531" s="606">
        <f>+VLOOKUP(B531,잔가등급!$D$35:$I$62,3,0)</f>
        <v>0.05</v>
      </c>
      <c r="I531" s="606">
        <f>+VLOOKUP(B531,잔가등급!$D$35:$I$62,4,0)</f>
        <v>5.2999999999999999E-2</v>
      </c>
      <c r="J531" s="606">
        <f>+VLOOKUP(B531,잔가등급!$D$35:$I$62,5,0)</f>
        <v>5.8000000000000003E-2</v>
      </c>
      <c r="K531" s="607">
        <f>+VLOOKUP(B531,잔가등급!$D$35:$I$62,6,0)</f>
        <v>5.8000000000000003E-2</v>
      </c>
      <c r="L531" s="358"/>
      <c r="N531" s="530">
        <v>2</v>
      </c>
      <c r="O531" s="359"/>
      <c r="P531" s="343"/>
      <c r="Q531" s="343"/>
      <c r="R531" s="646">
        <v>0</v>
      </c>
      <c r="T531" s="365">
        <v>15</v>
      </c>
      <c r="U531" s="378"/>
      <c r="V531" s="381"/>
      <c r="W531" s="565">
        <f t="shared" si="14"/>
        <v>0</v>
      </c>
    </row>
    <row r="532" spans="2:23">
      <c r="B532" s="616" t="s">
        <v>361</v>
      </c>
      <c r="C532" s="640">
        <v>8</v>
      </c>
      <c r="D532" s="640">
        <v>1</v>
      </c>
      <c r="E532" s="617" t="s">
        <v>11586</v>
      </c>
      <c r="F532" s="621">
        <v>2998</v>
      </c>
      <c r="G532" s="622">
        <v>79800000</v>
      </c>
      <c r="H532" s="606">
        <f>+VLOOKUP(B532,잔가등급!$D$35:$I$62,3,0)</f>
        <v>5.6000000000000001E-2</v>
      </c>
      <c r="I532" s="606">
        <f>+VLOOKUP(B532,잔가등급!$D$35:$I$62,4,0)</f>
        <v>5.8000000000000003E-2</v>
      </c>
      <c r="J532" s="606">
        <f>+VLOOKUP(B532,잔가등급!$D$35:$I$62,5,0)</f>
        <v>6.2E-2</v>
      </c>
      <c r="K532" s="607">
        <f>+VLOOKUP(B532,잔가등급!$D$35:$I$62,6,0)</f>
        <v>6.2E-2</v>
      </c>
      <c r="L532" s="358"/>
      <c r="N532" s="530">
        <v>7</v>
      </c>
      <c r="O532" s="359"/>
      <c r="P532" s="343"/>
      <c r="Q532" s="343"/>
      <c r="R532" s="646">
        <v>0</v>
      </c>
      <c r="T532" s="365">
        <v>28</v>
      </c>
      <c r="U532" s="378"/>
      <c r="V532" s="381"/>
      <c r="W532" s="565">
        <f t="shared" si="14"/>
        <v>0</v>
      </c>
    </row>
    <row r="533" spans="2:23">
      <c r="B533" s="616" t="s">
        <v>361</v>
      </c>
      <c r="C533" s="640">
        <v>8</v>
      </c>
      <c r="D533" s="640">
        <v>2</v>
      </c>
      <c r="E533" s="617" t="s">
        <v>11587</v>
      </c>
      <c r="F533" s="621">
        <v>2387</v>
      </c>
      <c r="G533" s="622">
        <v>41700000</v>
      </c>
      <c r="H533" s="606">
        <f>+VLOOKUP(B533,잔가등급!$D$35:$I$62,3,0)</f>
        <v>5.6000000000000001E-2</v>
      </c>
      <c r="I533" s="606">
        <f>+VLOOKUP(B533,잔가등급!$D$35:$I$62,4,0)</f>
        <v>5.8000000000000003E-2</v>
      </c>
      <c r="J533" s="606">
        <f>+VLOOKUP(B533,잔가등급!$D$35:$I$62,5,0)</f>
        <v>6.2E-2</v>
      </c>
      <c r="K533" s="607">
        <f>+VLOOKUP(B533,잔가등급!$D$35:$I$62,6,0)</f>
        <v>6.2E-2</v>
      </c>
      <c r="L533" s="358"/>
      <c r="N533" s="530">
        <v>7</v>
      </c>
      <c r="O533" s="359"/>
      <c r="P533" s="343"/>
      <c r="Q533" s="343"/>
      <c r="R533" s="646">
        <v>0</v>
      </c>
      <c r="T533" s="365">
        <v>28</v>
      </c>
      <c r="U533" s="378"/>
      <c r="V533" s="381"/>
      <c r="W533" s="565">
        <f t="shared" si="14"/>
        <v>0</v>
      </c>
    </row>
    <row r="534" spans="2:23">
      <c r="B534" s="616" t="s">
        <v>361</v>
      </c>
      <c r="C534" s="640">
        <v>8</v>
      </c>
      <c r="D534" s="640">
        <v>3</v>
      </c>
      <c r="E534" s="617" t="s">
        <v>11588</v>
      </c>
      <c r="F534" s="621">
        <v>2387</v>
      </c>
      <c r="G534" s="622">
        <v>47700000</v>
      </c>
      <c r="H534" s="606">
        <f>+VLOOKUP(B534,잔가등급!$D$35:$I$62,3,0)</f>
        <v>5.6000000000000001E-2</v>
      </c>
      <c r="I534" s="606">
        <f>+VLOOKUP(B534,잔가등급!$D$35:$I$62,4,0)</f>
        <v>5.8000000000000003E-2</v>
      </c>
      <c r="J534" s="606">
        <f>+VLOOKUP(B534,잔가등급!$D$35:$I$62,5,0)</f>
        <v>6.2E-2</v>
      </c>
      <c r="K534" s="607">
        <f>+VLOOKUP(B534,잔가등급!$D$35:$I$62,6,0)</f>
        <v>6.2E-2</v>
      </c>
      <c r="L534" s="358"/>
      <c r="N534" s="530">
        <v>7</v>
      </c>
      <c r="O534" s="359"/>
      <c r="P534" s="343"/>
      <c r="Q534" s="343"/>
      <c r="R534" s="646">
        <v>0</v>
      </c>
      <c r="T534" s="365">
        <v>28</v>
      </c>
      <c r="U534" s="378"/>
      <c r="V534" s="381"/>
      <c r="W534" s="565">
        <f t="shared" si="14"/>
        <v>0</v>
      </c>
    </row>
    <row r="535" spans="2:23">
      <c r="B535" s="616" t="s">
        <v>361</v>
      </c>
      <c r="C535" s="640">
        <v>8</v>
      </c>
      <c r="D535" s="640">
        <v>4</v>
      </c>
      <c r="E535" s="617" t="s">
        <v>11589</v>
      </c>
      <c r="F535" s="621">
        <v>2487</v>
      </c>
      <c r="G535" s="622">
        <v>57000000</v>
      </c>
      <c r="H535" s="606">
        <f>+VLOOKUP(B535,잔가등급!$D$35:$I$62,3,0)</f>
        <v>5.6000000000000001E-2</v>
      </c>
      <c r="I535" s="606">
        <f>+VLOOKUP(B535,잔가등급!$D$35:$I$62,4,0)</f>
        <v>5.8000000000000003E-2</v>
      </c>
      <c r="J535" s="606">
        <f>+VLOOKUP(B535,잔가등급!$D$35:$I$62,5,0)</f>
        <v>6.2E-2</v>
      </c>
      <c r="K535" s="607">
        <f>+VLOOKUP(B535,잔가등급!$D$35:$I$62,6,0)</f>
        <v>6.2E-2</v>
      </c>
      <c r="L535" s="358"/>
      <c r="N535" s="530">
        <v>7</v>
      </c>
      <c r="O535" s="385"/>
      <c r="P535" s="386"/>
      <c r="Q535" s="386"/>
      <c r="R535" s="646">
        <v>0</v>
      </c>
      <c r="T535" s="365">
        <v>27</v>
      </c>
      <c r="U535" s="387"/>
      <c r="V535" s="388"/>
      <c r="W535" s="565">
        <f t="shared" si="14"/>
        <v>0</v>
      </c>
    </row>
    <row r="536" spans="2:23">
      <c r="B536" s="616" t="s">
        <v>361</v>
      </c>
      <c r="C536" s="640">
        <v>8</v>
      </c>
      <c r="D536" s="640">
        <v>5</v>
      </c>
      <c r="E536" s="617" t="s">
        <v>11590</v>
      </c>
      <c r="F536" s="621">
        <v>2487</v>
      </c>
      <c r="G536" s="622">
        <v>44300000</v>
      </c>
      <c r="H536" s="606">
        <f>+VLOOKUP(B536,잔가등급!$D$35:$I$62,3,0)</f>
        <v>5.6000000000000001E-2</v>
      </c>
      <c r="I536" s="606">
        <f>+VLOOKUP(B536,잔가등급!$D$35:$I$62,4,0)</f>
        <v>5.8000000000000003E-2</v>
      </c>
      <c r="J536" s="606">
        <f>+VLOOKUP(B536,잔가등급!$D$35:$I$62,5,0)</f>
        <v>6.2E-2</v>
      </c>
      <c r="K536" s="607">
        <f>+VLOOKUP(B536,잔가등급!$D$35:$I$62,6,0)</f>
        <v>6.2E-2</v>
      </c>
      <c r="L536" s="402"/>
      <c r="M536" s="591"/>
      <c r="N536" s="530">
        <v>7</v>
      </c>
      <c r="O536" s="403"/>
      <c r="P536" s="404"/>
      <c r="Q536" s="404"/>
      <c r="R536" s="646">
        <v>0</v>
      </c>
      <c r="S536" s="591"/>
      <c r="T536" s="365">
        <v>27</v>
      </c>
      <c r="U536" s="405"/>
      <c r="V536" s="406"/>
      <c r="W536" s="565">
        <f t="shared" si="14"/>
        <v>0</v>
      </c>
    </row>
    <row r="537" spans="2:23">
      <c r="B537" s="616" t="s">
        <v>361</v>
      </c>
      <c r="C537" s="640">
        <v>8</v>
      </c>
      <c r="D537" s="640">
        <v>6</v>
      </c>
      <c r="E537" s="617" t="s">
        <v>11591</v>
      </c>
      <c r="F537" s="621">
        <v>2487</v>
      </c>
      <c r="G537" s="622">
        <v>50200000</v>
      </c>
      <c r="H537" s="606">
        <f>+VLOOKUP(B537,잔가등급!$D$35:$I$62,3,0)</f>
        <v>5.6000000000000001E-2</v>
      </c>
      <c r="I537" s="606">
        <f>+VLOOKUP(B537,잔가등급!$D$35:$I$62,4,0)</f>
        <v>5.8000000000000003E-2</v>
      </c>
      <c r="J537" s="606">
        <f>+VLOOKUP(B537,잔가등급!$D$35:$I$62,5,0)</f>
        <v>6.2E-2</v>
      </c>
      <c r="K537" s="607">
        <f>+VLOOKUP(B537,잔가등급!$D$35:$I$62,6,0)</f>
        <v>6.2E-2</v>
      </c>
      <c r="L537" s="358"/>
      <c r="N537" s="530">
        <v>7</v>
      </c>
      <c r="O537" s="359"/>
      <c r="P537" s="343"/>
      <c r="Q537" s="343"/>
      <c r="R537" s="646">
        <v>0</v>
      </c>
      <c r="T537" s="365">
        <v>27</v>
      </c>
      <c r="U537" s="378"/>
      <c r="V537" s="381"/>
      <c r="W537" s="565">
        <f t="shared" si="14"/>
        <v>0</v>
      </c>
    </row>
    <row r="538" spans="2:23">
      <c r="B538" s="616" t="s">
        <v>361</v>
      </c>
      <c r="C538" s="640">
        <v>8</v>
      </c>
      <c r="D538" s="640">
        <v>7</v>
      </c>
      <c r="E538" s="617" t="s">
        <v>11592</v>
      </c>
      <c r="F538" s="621">
        <v>2487</v>
      </c>
      <c r="G538" s="622">
        <v>70600000</v>
      </c>
      <c r="H538" s="606">
        <f>+VLOOKUP(B538,잔가등급!$D$35:$I$62,3,0)</f>
        <v>5.6000000000000001E-2</v>
      </c>
      <c r="I538" s="606">
        <f>+VLOOKUP(B538,잔가등급!$D$35:$I$62,4,0)</f>
        <v>5.8000000000000003E-2</v>
      </c>
      <c r="J538" s="606">
        <f>+VLOOKUP(B538,잔가등급!$D$35:$I$62,5,0)</f>
        <v>6.2E-2</v>
      </c>
      <c r="K538" s="607">
        <f>+VLOOKUP(B538,잔가등급!$D$35:$I$62,6,0)</f>
        <v>6.2E-2</v>
      </c>
      <c r="L538" s="358"/>
      <c r="N538" s="530">
        <v>4</v>
      </c>
      <c r="O538" s="359"/>
      <c r="P538" s="343"/>
      <c r="Q538" s="343"/>
      <c r="R538" s="646">
        <v>0</v>
      </c>
      <c r="T538" s="365">
        <v>27</v>
      </c>
      <c r="U538" s="378"/>
      <c r="V538" s="381"/>
      <c r="W538" s="565">
        <f t="shared" si="14"/>
        <v>0</v>
      </c>
    </row>
    <row r="539" spans="2:23">
      <c r="B539" s="616" t="s">
        <v>361</v>
      </c>
      <c r="C539" s="640">
        <v>8</v>
      </c>
      <c r="D539" s="640">
        <v>8</v>
      </c>
      <c r="E539" s="617" t="s">
        <v>11593</v>
      </c>
      <c r="F539" s="621">
        <v>2487</v>
      </c>
      <c r="G539" s="622">
        <v>70500000</v>
      </c>
      <c r="H539" s="606">
        <f>+VLOOKUP(B539,잔가등급!$D$35:$I$62,3,0)</f>
        <v>5.6000000000000001E-2</v>
      </c>
      <c r="I539" s="606">
        <f>+VLOOKUP(B539,잔가등급!$D$35:$I$62,4,0)</f>
        <v>5.8000000000000003E-2</v>
      </c>
      <c r="J539" s="606">
        <f>+VLOOKUP(B539,잔가등급!$D$35:$I$62,5,0)</f>
        <v>6.2E-2</v>
      </c>
      <c r="K539" s="607">
        <f>+VLOOKUP(B539,잔가등급!$D$35:$I$62,6,0)</f>
        <v>6.2E-2</v>
      </c>
      <c r="L539" s="358"/>
      <c r="N539" s="530">
        <v>4</v>
      </c>
      <c r="O539" s="359"/>
      <c r="P539" s="343"/>
      <c r="Q539" s="343"/>
      <c r="R539" s="646">
        <v>0</v>
      </c>
      <c r="T539" s="365">
        <v>27</v>
      </c>
      <c r="U539" s="378"/>
      <c r="V539" s="381"/>
      <c r="W539" s="565">
        <f t="shared" si="14"/>
        <v>0</v>
      </c>
    </row>
    <row r="540" spans="2:23">
      <c r="B540" s="616" t="s">
        <v>361</v>
      </c>
      <c r="C540" s="640">
        <v>8</v>
      </c>
      <c r="D540" s="640">
        <v>9</v>
      </c>
      <c r="E540" s="617" t="s">
        <v>11594</v>
      </c>
      <c r="F540" s="621">
        <v>2487</v>
      </c>
      <c r="G540" s="622">
        <v>99200000</v>
      </c>
      <c r="H540" s="606">
        <f>+VLOOKUP(B540,잔가등급!$D$35:$I$62,3,0)</f>
        <v>5.6000000000000001E-2</v>
      </c>
      <c r="I540" s="606">
        <f>+VLOOKUP(B540,잔가등급!$D$35:$I$62,4,0)</f>
        <v>5.8000000000000003E-2</v>
      </c>
      <c r="J540" s="606">
        <f>+VLOOKUP(B540,잔가등급!$D$35:$I$62,5,0)</f>
        <v>6.2E-2</v>
      </c>
      <c r="K540" s="607">
        <f>+VLOOKUP(B540,잔가등급!$D$35:$I$62,6,0)</f>
        <v>6.2E-2</v>
      </c>
      <c r="L540" s="358"/>
      <c r="N540" s="530">
        <v>4</v>
      </c>
      <c r="O540" s="359"/>
      <c r="P540" s="343"/>
      <c r="Q540" s="343"/>
      <c r="R540" s="646">
        <v>0</v>
      </c>
      <c r="T540" s="365">
        <v>19</v>
      </c>
      <c r="U540" s="378"/>
      <c r="V540" s="381"/>
      <c r="W540" s="565">
        <f t="shared" si="14"/>
        <v>0</v>
      </c>
    </row>
    <row r="541" spans="2:23">
      <c r="B541" s="616" t="s">
        <v>361</v>
      </c>
      <c r="C541" s="640">
        <v>8</v>
      </c>
      <c r="D541" s="640">
        <v>10</v>
      </c>
      <c r="E541" s="617" t="s">
        <v>11595</v>
      </c>
      <c r="F541" s="621">
        <v>2487</v>
      </c>
      <c r="G541" s="622">
        <v>39000000</v>
      </c>
      <c r="H541" s="606">
        <f>+VLOOKUP(B541,잔가등급!$D$35:$I$62,3,0)</f>
        <v>5.6000000000000001E-2</v>
      </c>
      <c r="I541" s="606">
        <f>+VLOOKUP(B541,잔가등급!$D$35:$I$62,4,0)</f>
        <v>5.8000000000000003E-2</v>
      </c>
      <c r="J541" s="606">
        <f>+VLOOKUP(B541,잔가등급!$D$35:$I$62,5,0)</f>
        <v>6.2E-2</v>
      </c>
      <c r="K541" s="607">
        <f>+VLOOKUP(B541,잔가등급!$D$35:$I$62,6,0)</f>
        <v>6.2E-2</v>
      </c>
      <c r="L541" s="358"/>
      <c r="N541" s="530">
        <v>1</v>
      </c>
      <c r="O541" s="359"/>
      <c r="P541" s="343"/>
      <c r="Q541" s="343"/>
      <c r="R541" s="646">
        <v>0</v>
      </c>
      <c r="T541" s="365">
        <v>19</v>
      </c>
      <c r="U541" s="378"/>
      <c r="V541" s="381"/>
      <c r="W541" s="565">
        <f t="shared" si="14"/>
        <v>0</v>
      </c>
    </row>
    <row r="542" spans="2:23">
      <c r="B542" s="616" t="s">
        <v>361</v>
      </c>
      <c r="C542" s="640">
        <v>8</v>
      </c>
      <c r="D542" s="640">
        <v>11</v>
      </c>
      <c r="E542" s="617" t="s">
        <v>11596</v>
      </c>
      <c r="F542" s="621">
        <v>2487</v>
      </c>
      <c r="G542" s="622">
        <v>44600000</v>
      </c>
      <c r="H542" s="606">
        <f>+VLOOKUP(B542,잔가등급!$D$35:$I$62,3,0)</f>
        <v>5.6000000000000001E-2</v>
      </c>
      <c r="I542" s="606">
        <f>+VLOOKUP(B542,잔가등급!$D$35:$I$62,4,0)</f>
        <v>5.8000000000000003E-2</v>
      </c>
      <c r="J542" s="606">
        <f>+VLOOKUP(B542,잔가등급!$D$35:$I$62,5,0)</f>
        <v>6.2E-2</v>
      </c>
      <c r="K542" s="607">
        <f>+VLOOKUP(B542,잔가등급!$D$35:$I$62,6,0)</f>
        <v>6.2E-2</v>
      </c>
      <c r="L542" s="358"/>
      <c r="N542" s="530">
        <v>1</v>
      </c>
      <c r="O542" s="359"/>
      <c r="P542" s="343"/>
      <c r="Q542" s="343"/>
      <c r="R542" s="646">
        <v>0</v>
      </c>
      <c r="T542" s="365">
        <v>19</v>
      </c>
      <c r="U542" s="378"/>
      <c r="V542" s="381"/>
      <c r="W542" s="565">
        <f t="shared" si="14"/>
        <v>0</v>
      </c>
    </row>
    <row r="543" spans="2:23" ht="17.25" thickBot="1">
      <c r="B543" s="616" t="s">
        <v>361</v>
      </c>
      <c r="C543" s="640">
        <v>8</v>
      </c>
      <c r="D543" s="640">
        <v>12</v>
      </c>
      <c r="E543" s="617" t="s">
        <v>11597</v>
      </c>
      <c r="F543" s="621">
        <v>2487</v>
      </c>
      <c r="G543" s="622">
        <v>45200000</v>
      </c>
      <c r="H543" s="606">
        <f>+VLOOKUP(B543,잔가등급!$D$35:$I$62,3,0)</f>
        <v>5.6000000000000001E-2</v>
      </c>
      <c r="I543" s="606">
        <f>+VLOOKUP(B543,잔가등급!$D$35:$I$62,4,0)</f>
        <v>5.8000000000000003E-2</v>
      </c>
      <c r="J543" s="606">
        <f>+VLOOKUP(B543,잔가등급!$D$35:$I$62,5,0)</f>
        <v>6.2E-2</v>
      </c>
      <c r="K543" s="607">
        <f>+VLOOKUP(B543,잔가등급!$D$35:$I$62,6,0)</f>
        <v>6.2E-2</v>
      </c>
      <c r="L543" s="407"/>
      <c r="M543" s="562"/>
      <c r="N543" s="536">
        <v>1</v>
      </c>
      <c r="O543" s="408"/>
      <c r="P543" s="409"/>
      <c r="Q543" s="409"/>
      <c r="R543" s="646">
        <v>0</v>
      </c>
      <c r="S543" s="562"/>
      <c r="T543" s="535">
        <v>19</v>
      </c>
      <c r="U543" s="410"/>
      <c r="V543" s="411"/>
      <c r="W543" s="565">
        <f t="shared" si="14"/>
        <v>0</v>
      </c>
    </row>
    <row r="544" spans="2:23">
      <c r="B544" s="616" t="s">
        <v>361</v>
      </c>
      <c r="C544" s="640">
        <v>8</v>
      </c>
      <c r="D544" s="640">
        <v>13</v>
      </c>
      <c r="E544" s="617" t="s">
        <v>11598</v>
      </c>
      <c r="F544" s="621">
        <v>2393</v>
      </c>
      <c r="G544" s="622">
        <v>66400000</v>
      </c>
      <c r="H544" s="606">
        <f>+VLOOKUP(B544,잔가등급!$D$35:$I$62,3,0)</f>
        <v>5.6000000000000001E-2</v>
      </c>
      <c r="I544" s="606">
        <f>+VLOOKUP(B544,잔가등급!$D$35:$I$62,4,0)</f>
        <v>5.8000000000000003E-2</v>
      </c>
      <c r="J544" s="606">
        <f>+VLOOKUP(B544,잔가등급!$D$35:$I$62,5,0)</f>
        <v>6.2E-2</v>
      </c>
      <c r="K544" s="607">
        <f>+VLOOKUP(B544,잔가등급!$D$35:$I$62,6,0)</f>
        <v>6.2E-2</v>
      </c>
      <c r="L544" s="358"/>
      <c r="N544" s="529">
        <v>3</v>
      </c>
      <c r="O544" s="359"/>
      <c r="P544" s="343"/>
      <c r="Q544" s="343"/>
      <c r="R544" s="646">
        <v>0</v>
      </c>
      <c r="T544" s="533">
        <v>17</v>
      </c>
      <c r="U544" s="378"/>
      <c r="V544" s="381"/>
      <c r="W544" s="565">
        <f t="shared" si="14"/>
        <v>0</v>
      </c>
    </row>
    <row r="545" spans="2:23">
      <c r="B545" s="616" t="s">
        <v>361</v>
      </c>
      <c r="C545" s="640">
        <v>8</v>
      </c>
      <c r="D545" s="640">
        <v>14</v>
      </c>
      <c r="E545" s="617" t="s">
        <v>11599</v>
      </c>
      <c r="F545" s="621">
        <v>2487</v>
      </c>
      <c r="G545" s="622">
        <v>58100000</v>
      </c>
      <c r="H545" s="606">
        <f>+VLOOKUP(B545,잔가등급!$D$35:$I$62,3,0)</f>
        <v>5.6000000000000001E-2</v>
      </c>
      <c r="I545" s="606">
        <f>+VLOOKUP(B545,잔가등급!$D$35:$I$62,4,0)</f>
        <v>5.8000000000000003E-2</v>
      </c>
      <c r="J545" s="606">
        <f>+VLOOKUP(B545,잔가등급!$D$35:$I$62,5,0)</f>
        <v>6.2E-2</v>
      </c>
      <c r="K545" s="607">
        <f>+VLOOKUP(B545,잔가등급!$D$35:$I$62,6,0)</f>
        <v>6.2E-2</v>
      </c>
      <c r="L545" s="358"/>
      <c r="N545" s="530">
        <v>3</v>
      </c>
      <c r="O545" s="359"/>
      <c r="P545" s="343"/>
      <c r="Q545" s="343"/>
      <c r="R545" s="646">
        <v>0</v>
      </c>
      <c r="T545" s="365">
        <v>17</v>
      </c>
      <c r="U545" s="378"/>
      <c r="V545" s="381"/>
      <c r="W545" s="565">
        <f t="shared" si="14"/>
        <v>0</v>
      </c>
    </row>
    <row r="546" spans="2:23">
      <c r="B546" s="616" t="s">
        <v>361</v>
      </c>
      <c r="C546" s="640">
        <v>8</v>
      </c>
      <c r="D546" s="640">
        <v>15</v>
      </c>
      <c r="E546" s="617" t="s">
        <v>11600</v>
      </c>
      <c r="F546" s="621">
        <v>1987</v>
      </c>
      <c r="G546" s="622">
        <v>46300000</v>
      </c>
      <c r="H546" s="606">
        <f>+VLOOKUP(B546,잔가등급!$D$35:$I$62,3,0)</f>
        <v>5.6000000000000001E-2</v>
      </c>
      <c r="I546" s="606">
        <f>+VLOOKUP(B546,잔가등급!$D$35:$I$62,4,0)</f>
        <v>5.8000000000000003E-2</v>
      </c>
      <c r="J546" s="606">
        <f>+VLOOKUP(B546,잔가등급!$D$35:$I$62,5,0)</f>
        <v>6.2E-2</v>
      </c>
      <c r="K546" s="607">
        <f>+VLOOKUP(B546,잔가등급!$D$35:$I$62,6,0)</f>
        <v>6.2E-2</v>
      </c>
      <c r="L546" s="358"/>
      <c r="N546" s="530">
        <v>4</v>
      </c>
      <c r="O546" s="359"/>
      <c r="P546" s="343"/>
      <c r="Q546" s="343"/>
      <c r="R546" s="646">
        <v>0</v>
      </c>
      <c r="T546" s="365">
        <v>17</v>
      </c>
      <c r="U546" s="378"/>
      <c r="V546" s="381"/>
      <c r="W546" s="565">
        <f t="shared" si="14"/>
        <v>0</v>
      </c>
    </row>
    <row r="547" spans="2:23">
      <c r="B547" s="616" t="s">
        <v>361</v>
      </c>
      <c r="C547" s="640">
        <v>8</v>
      </c>
      <c r="D547" s="640">
        <v>16</v>
      </c>
      <c r="E547" s="617" t="s">
        <v>11601</v>
      </c>
      <c r="F547" s="621">
        <v>1987</v>
      </c>
      <c r="G547" s="622">
        <v>49900000</v>
      </c>
      <c r="H547" s="606">
        <f>+VLOOKUP(B547,잔가등급!$D$35:$I$62,3,0)</f>
        <v>5.6000000000000001E-2</v>
      </c>
      <c r="I547" s="606">
        <f>+VLOOKUP(B547,잔가등급!$D$35:$I$62,4,0)</f>
        <v>5.8000000000000003E-2</v>
      </c>
      <c r="J547" s="606">
        <f>+VLOOKUP(B547,잔가등급!$D$35:$I$62,5,0)</f>
        <v>6.2E-2</v>
      </c>
      <c r="K547" s="607">
        <f>+VLOOKUP(B547,잔가등급!$D$35:$I$62,6,0)</f>
        <v>6.2E-2</v>
      </c>
      <c r="L547" s="358"/>
      <c r="N547" s="530">
        <v>2</v>
      </c>
      <c r="O547" s="359"/>
      <c r="P547" s="343"/>
      <c r="Q547" s="343"/>
      <c r="R547" s="646">
        <v>0</v>
      </c>
      <c r="T547" s="365">
        <v>17</v>
      </c>
      <c r="U547" s="378"/>
      <c r="V547" s="381"/>
      <c r="W547" s="565">
        <f t="shared" si="14"/>
        <v>0</v>
      </c>
    </row>
    <row r="548" spans="2:23">
      <c r="B548" s="616" t="s">
        <v>361</v>
      </c>
      <c r="C548" s="640">
        <v>8</v>
      </c>
      <c r="D548" s="640">
        <v>17</v>
      </c>
      <c r="E548" s="617" t="s">
        <v>11602</v>
      </c>
      <c r="F548" s="621">
        <v>1987</v>
      </c>
      <c r="G548" s="622">
        <v>39900000</v>
      </c>
      <c r="H548" s="606">
        <f>+VLOOKUP(B548,잔가등급!$D$35:$I$62,3,0)</f>
        <v>5.6000000000000001E-2</v>
      </c>
      <c r="I548" s="606">
        <f>+VLOOKUP(B548,잔가등급!$D$35:$I$62,4,0)</f>
        <v>5.8000000000000003E-2</v>
      </c>
      <c r="J548" s="606">
        <f>+VLOOKUP(B548,잔가등급!$D$35:$I$62,5,0)</f>
        <v>6.2E-2</v>
      </c>
      <c r="K548" s="607">
        <f>+VLOOKUP(B548,잔가등급!$D$35:$I$62,6,0)</f>
        <v>6.2E-2</v>
      </c>
      <c r="L548" s="358"/>
      <c r="N548" s="530">
        <v>4</v>
      </c>
      <c r="O548" s="359"/>
      <c r="P548" s="343"/>
      <c r="Q548" s="343"/>
      <c r="R548" s="646">
        <v>0</v>
      </c>
      <c r="T548" s="365">
        <v>17</v>
      </c>
      <c r="U548" s="378"/>
      <c r="V548" s="381"/>
      <c r="W548" s="565">
        <f t="shared" si="14"/>
        <v>0</v>
      </c>
    </row>
    <row r="549" spans="2:23">
      <c r="B549" s="616" t="s">
        <v>361</v>
      </c>
      <c r="C549" s="640">
        <v>8</v>
      </c>
      <c r="D549" s="640">
        <v>18</v>
      </c>
      <c r="E549" s="617" t="s">
        <v>11603</v>
      </c>
      <c r="F549" s="621">
        <v>1987</v>
      </c>
      <c r="G549" s="622">
        <v>43700000</v>
      </c>
      <c r="H549" s="606">
        <f>+VLOOKUP(B549,잔가등급!$D$35:$I$62,3,0)</f>
        <v>5.6000000000000001E-2</v>
      </c>
      <c r="I549" s="606">
        <f>+VLOOKUP(B549,잔가등급!$D$35:$I$62,4,0)</f>
        <v>5.8000000000000003E-2</v>
      </c>
      <c r="J549" s="606">
        <f>+VLOOKUP(B549,잔가등급!$D$35:$I$62,5,0)</f>
        <v>6.2E-2</v>
      </c>
      <c r="K549" s="607">
        <f>+VLOOKUP(B549,잔가등급!$D$35:$I$62,6,0)</f>
        <v>6.2E-2</v>
      </c>
      <c r="L549" s="358"/>
      <c r="N549" s="530">
        <v>4</v>
      </c>
      <c r="O549" s="359"/>
      <c r="P549" s="343"/>
      <c r="Q549" s="343"/>
      <c r="R549" s="646">
        <v>0</v>
      </c>
      <c r="T549" s="365">
        <v>17</v>
      </c>
      <c r="U549" s="378"/>
      <c r="V549" s="381"/>
      <c r="W549" s="565">
        <f t="shared" si="14"/>
        <v>0</v>
      </c>
    </row>
    <row r="550" spans="2:23">
      <c r="B550" s="616" t="s">
        <v>361</v>
      </c>
      <c r="C550" s="640">
        <v>8</v>
      </c>
      <c r="D550" s="640">
        <v>19</v>
      </c>
      <c r="E550" s="617" t="s">
        <v>11604</v>
      </c>
      <c r="F550" s="621">
        <v>2487</v>
      </c>
      <c r="G550" s="622">
        <v>66600000</v>
      </c>
      <c r="H550" s="606">
        <f>+VLOOKUP(B550,잔가등급!$D$35:$I$62,3,0)</f>
        <v>5.6000000000000001E-2</v>
      </c>
      <c r="I550" s="606">
        <f>+VLOOKUP(B550,잔가등급!$D$35:$I$62,4,0)</f>
        <v>5.8000000000000003E-2</v>
      </c>
      <c r="J550" s="606">
        <f>+VLOOKUP(B550,잔가등급!$D$35:$I$62,5,0)</f>
        <v>6.2E-2</v>
      </c>
      <c r="K550" s="607">
        <f>+VLOOKUP(B550,잔가등급!$D$35:$I$62,6,0)</f>
        <v>6.2E-2</v>
      </c>
      <c r="L550" s="358"/>
      <c r="N550" s="530">
        <v>7</v>
      </c>
      <c r="O550" s="359"/>
      <c r="P550" s="343"/>
      <c r="Q550" s="343"/>
      <c r="R550" s="646">
        <v>0</v>
      </c>
      <c r="T550" s="365">
        <v>20</v>
      </c>
      <c r="U550" s="378"/>
      <c r="V550" s="381"/>
      <c r="W550" s="565">
        <f t="shared" si="14"/>
        <v>0</v>
      </c>
    </row>
    <row r="551" spans="2:23">
      <c r="B551" s="616" t="s">
        <v>361</v>
      </c>
      <c r="C551" s="640">
        <v>8</v>
      </c>
      <c r="D551" s="640">
        <v>20</v>
      </c>
      <c r="E551" s="617" t="s">
        <v>11605</v>
      </c>
      <c r="F551" s="621">
        <v>2487</v>
      </c>
      <c r="G551" s="622">
        <v>74700000</v>
      </c>
      <c r="H551" s="606">
        <f>+VLOOKUP(B551,잔가등급!$D$35:$I$62,3,0)</f>
        <v>5.6000000000000001E-2</v>
      </c>
      <c r="I551" s="606">
        <f>+VLOOKUP(B551,잔가등급!$D$35:$I$62,4,0)</f>
        <v>5.8000000000000003E-2</v>
      </c>
      <c r="J551" s="606">
        <f>+VLOOKUP(B551,잔가등급!$D$35:$I$62,5,0)</f>
        <v>6.2E-2</v>
      </c>
      <c r="K551" s="607">
        <f>+VLOOKUP(B551,잔가등급!$D$35:$I$62,6,0)</f>
        <v>6.2E-2</v>
      </c>
      <c r="L551" s="358"/>
      <c r="N551" s="530">
        <v>7</v>
      </c>
      <c r="O551" s="359"/>
      <c r="P551" s="343"/>
      <c r="Q551" s="343"/>
      <c r="R551" s="646">
        <v>0</v>
      </c>
      <c r="T551" s="365">
        <v>20</v>
      </c>
      <c r="U551" s="378"/>
      <c r="V551" s="381"/>
      <c r="W551" s="565">
        <f t="shared" si="14"/>
        <v>0</v>
      </c>
    </row>
    <row r="552" spans="2:23">
      <c r="B552" s="616" t="s">
        <v>284</v>
      </c>
      <c r="C552" s="640">
        <v>9</v>
      </c>
      <c r="D552" s="640">
        <v>1</v>
      </c>
      <c r="E552" s="617" t="s">
        <v>11606</v>
      </c>
      <c r="F552" s="621">
        <v>0</v>
      </c>
      <c r="G552" s="622">
        <v>52100000</v>
      </c>
      <c r="H552" s="606">
        <f>+VLOOKUP(B552,잔가등급!$D$35:$I$62,3,0)</f>
        <v>5.6000000000000001E-2</v>
      </c>
      <c r="I552" s="606">
        <f>+VLOOKUP(B552,잔가등급!$D$35:$I$62,4,0)</f>
        <v>5.8000000000000003E-2</v>
      </c>
      <c r="J552" s="606">
        <f>+VLOOKUP(B552,잔가등급!$D$35:$I$62,5,0)</f>
        <v>6.2E-2</v>
      </c>
      <c r="K552" s="607">
        <f>+VLOOKUP(B552,잔가등급!$D$35:$I$62,6,0)</f>
        <v>6.2E-2</v>
      </c>
      <c r="L552" s="358"/>
      <c r="N552" s="530">
        <v>4</v>
      </c>
      <c r="O552" s="359"/>
      <c r="P552" s="343"/>
      <c r="Q552" s="343"/>
      <c r="R552" s="646">
        <v>0</v>
      </c>
      <c r="T552" s="365">
        <v>28</v>
      </c>
      <c r="U552" s="378"/>
      <c r="V552" s="381"/>
      <c r="W552" s="565">
        <f t="shared" si="14"/>
        <v>0</v>
      </c>
    </row>
    <row r="553" spans="2:23">
      <c r="B553" s="616" t="s">
        <v>284</v>
      </c>
      <c r="C553" s="640">
        <v>9</v>
      </c>
      <c r="D553" s="640">
        <v>2</v>
      </c>
      <c r="E553" s="617" t="s">
        <v>11607</v>
      </c>
      <c r="F553" s="621">
        <v>1998</v>
      </c>
      <c r="G553" s="622">
        <v>59300000</v>
      </c>
      <c r="H553" s="606">
        <f>+VLOOKUP(B553,잔가등급!$D$35:$I$62,3,0)</f>
        <v>5.6000000000000001E-2</v>
      </c>
      <c r="I553" s="606">
        <f>+VLOOKUP(B553,잔가등급!$D$35:$I$62,4,0)</f>
        <v>5.8000000000000003E-2</v>
      </c>
      <c r="J553" s="606">
        <f>+VLOOKUP(B553,잔가등급!$D$35:$I$62,5,0)</f>
        <v>6.2E-2</v>
      </c>
      <c r="K553" s="607">
        <f>+VLOOKUP(B553,잔가등급!$D$35:$I$62,6,0)</f>
        <v>6.2E-2</v>
      </c>
      <c r="L553" s="358"/>
      <c r="N553" s="530">
        <v>5</v>
      </c>
      <c r="O553" s="359"/>
      <c r="P553" s="343"/>
      <c r="Q553" s="343"/>
      <c r="R553" s="646">
        <v>0</v>
      </c>
      <c r="T553" s="365">
        <v>19</v>
      </c>
      <c r="U553" s="378"/>
      <c r="V553" s="381"/>
      <c r="W553" s="565">
        <f t="shared" si="14"/>
        <v>0</v>
      </c>
    </row>
    <row r="554" spans="2:23">
      <c r="B554" s="616" t="s">
        <v>284</v>
      </c>
      <c r="C554" s="640">
        <v>9</v>
      </c>
      <c r="D554" s="640">
        <v>3</v>
      </c>
      <c r="E554" s="617" t="s">
        <v>11608</v>
      </c>
      <c r="F554" s="621">
        <v>1998</v>
      </c>
      <c r="G554" s="622">
        <v>52700000</v>
      </c>
      <c r="H554" s="606">
        <f>+VLOOKUP(B554,잔가등급!$D$35:$I$62,3,0)</f>
        <v>5.6000000000000001E-2</v>
      </c>
      <c r="I554" s="606">
        <f>+VLOOKUP(B554,잔가등급!$D$35:$I$62,4,0)</f>
        <v>5.8000000000000003E-2</v>
      </c>
      <c r="J554" s="606">
        <f>+VLOOKUP(B554,잔가등급!$D$35:$I$62,5,0)</f>
        <v>6.2E-2</v>
      </c>
      <c r="K554" s="607">
        <f>+VLOOKUP(B554,잔가등급!$D$35:$I$62,6,0)</f>
        <v>6.2E-2</v>
      </c>
      <c r="L554" s="358"/>
      <c r="N554" s="530">
        <v>5</v>
      </c>
      <c r="O554" s="359"/>
      <c r="P554" s="343"/>
      <c r="Q554" s="343"/>
      <c r="R554" s="646">
        <v>0</v>
      </c>
      <c r="T554" s="365">
        <v>19</v>
      </c>
      <c r="U554" s="378"/>
      <c r="V554" s="381"/>
      <c r="W554" s="565">
        <f t="shared" si="14"/>
        <v>0</v>
      </c>
    </row>
    <row r="555" spans="2:23" ht="17.25" thickBot="1">
      <c r="B555" s="616" t="s">
        <v>284</v>
      </c>
      <c r="C555" s="640">
        <v>9</v>
      </c>
      <c r="D555" s="640">
        <v>4</v>
      </c>
      <c r="E555" s="617" t="s">
        <v>11609</v>
      </c>
      <c r="F555" s="621">
        <v>1499</v>
      </c>
      <c r="G555" s="622">
        <v>47000000</v>
      </c>
      <c r="H555" s="606">
        <f>+VLOOKUP(B555,잔가등급!$D$35:$I$62,3,0)</f>
        <v>5.6000000000000001E-2</v>
      </c>
      <c r="I555" s="606">
        <f>+VLOOKUP(B555,잔가등급!$D$35:$I$62,4,0)</f>
        <v>5.8000000000000003E-2</v>
      </c>
      <c r="J555" s="606">
        <f>+VLOOKUP(B555,잔가등급!$D$35:$I$62,5,0)</f>
        <v>6.2E-2</v>
      </c>
      <c r="K555" s="607">
        <f>+VLOOKUP(B555,잔가등급!$D$35:$I$62,6,0)</f>
        <v>6.2E-2</v>
      </c>
      <c r="L555" s="538"/>
      <c r="M555" s="592"/>
      <c r="N555" s="539">
        <v>5</v>
      </c>
      <c r="O555" s="540"/>
      <c r="P555" s="541"/>
      <c r="Q555" s="541"/>
      <c r="R555" s="646">
        <v>0</v>
      </c>
      <c r="S555" s="592"/>
      <c r="T555" s="542">
        <v>19</v>
      </c>
      <c r="U555" s="543"/>
      <c r="V555" s="544"/>
      <c r="W555" s="565">
        <f t="shared" si="14"/>
        <v>0</v>
      </c>
    </row>
    <row r="556" spans="2:23">
      <c r="B556" s="616" t="s">
        <v>284</v>
      </c>
      <c r="C556" s="640">
        <v>9</v>
      </c>
      <c r="D556" s="640">
        <v>5</v>
      </c>
      <c r="E556" s="617" t="s">
        <v>11610</v>
      </c>
      <c r="F556" s="621">
        <v>1998</v>
      </c>
      <c r="G556" s="622">
        <v>65500000</v>
      </c>
      <c r="H556" s="606">
        <f>+VLOOKUP(B556,잔가등급!$D$35:$I$62,3,0)</f>
        <v>5.6000000000000001E-2</v>
      </c>
      <c r="I556" s="606">
        <f>+VLOOKUP(B556,잔가등급!$D$35:$I$62,4,0)</f>
        <v>5.8000000000000003E-2</v>
      </c>
      <c r="J556" s="606">
        <f>+VLOOKUP(B556,잔가등급!$D$35:$I$62,5,0)</f>
        <v>6.2E-2</v>
      </c>
      <c r="K556" s="607">
        <f>+VLOOKUP(B556,잔가등급!$D$35:$I$62,6,0)</f>
        <v>6.2E-2</v>
      </c>
      <c r="L556" s="358"/>
      <c r="N556" s="532">
        <v>4</v>
      </c>
      <c r="O556" s="389"/>
      <c r="P556" s="390"/>
      <c r="Q556" s="390"/>
      <c r="R556" s="646">
        <v>0</v>
      </c>
      <c r="T556" s="533">
        <v>16</v>
      </c>
      <c r="U556" s="391"/>
      <c r="V556" s="392"/>
      <c r="W556" s="565">
        <f t="shared" si="14"/>
        <v>0</v>
      </c>
    </row>
    <row r="557" spans="2:23">
      <c r="B557" s="616" t="s">
        <v>284</v>
      </c>
      <c r="C557" s="640">
        <v>9</v>
      </c>
      <c r="D557" s="640">
        <v>6</v>
      </c>
      <c r="E557" s="617" t="s">
        <v>11611</v>
      </c>
      <c r="F557" s="621">
        <v>1998</v>
      </c>
      <c r="G557" s="622">
        <v>57000000</v>
      </c>
      <c r="H557" s="606">
        <f>+VLOOKUP(B557,잔가등급!$D$35:$I$62,3,0)</f>
        <v>5.6000000000000001E-2</v>
      </c>
      <c r="I557" s="606">
        <f>+VLOOKUP(B557,잔가등급!$D$35:$I$62,4,0)</f>
        <v>5.8000000000000003E-2</v>
      </c>
      <c r="J557" s="606">
        <f>+VLOOKUP(B557,잔가등급!$D$35:$I$62,5,0)</f>
        <v>6.2E-2</v>
      </c>
      <c r="K557" s="607">
        <f>+VLOOKUP(B557,잔가등급!$D$35:$I$62,6,0)</f>
        <v>6.2E-2</v>
      </c>
      <c r="L557" s="358"/>
      <c r="N557" s="530">
        <v>4</v>
      </c>
      <c r="O557" s="359"/>
      <c r="P557" s="343"/>
      <c r="Q557" s="343"/>
      <c r="R557" s="646">
        <v>0</v>
      </c>
      <c r="T557" s="365">
        <v>16</v>
      </c>
      <c r="U557" s="378"/>
      <c r="V557" s="381"/>
      <c r="W557" s="565">
        <f t="shared" si="14"/>
        <v>0</v>
      </c>
    </row>
    <row r="558" spans="2:23">
      <c r="B558" s="616" t="s">
        <v>284</v>
      </c>
      <c r="C558" s="640">
        <v>9</v>
      </c>
      <c r="D558" s="640">
        <v>7</v>
      </c>
      <c r="E558" s="617" t="s">
        <v>11612</v>
      </c>
      <c r="F558" s="621">
        <v>1998</v>
      </c>
      <c r="G558" s="622">
        <v>56500000</v>
      </c>
      <c r="H558" s="606">
        <f>+VLOOKUP(B558,잔가등급!$D$35:$I$62,3,0)</f>
        <v>5.6000000000000001E-2</v>
      </c>
      <c r="I558" s="606">
        <f>+VLOOKUP(B558,잔가등급!$D$35:$I$62,4,0)</f>
        <v>5.8000000000000003E-2</v>
      </c>
      <c r="J558" s="606">
        <f>+VLOOKUP(B558,잔가등급!$D$35:$I$62,5,0)</f>
        <v>6.2E-2</v>
      </c>
      <c r="K558" s="607">
        <f>+VLOOKUP(B558,잔가등급!$D$35:$I$62,6,0)</f>
        <v>6.2E-2</v>
      </c>
      <c r="L558" s="358"/>
      <c r="N558" s="530">
        <v>4</v>
      </c>
      <c r="O558" s="359"/>
      <c r="P558" s="343"/>
      <c r="Q558" s="343"/>
      <c r="R558" s="646">
        <v>0</v>
      </c>
      <c r="T558" s="365">
        <v>16</v>
      </c>
      <c r="U558" s="378"/>
      <c r="V558" s="381"/>
      <c r="W558" s="565">
        <f t="shared" si="14"/>
        <v>0</v>
      </c>
    </row>
    <row r="559" spans="2:23">
      <c r="B559" s="616" t="s">
        <v>284</v>
      </c>
      <c r="C559" s="640">
        <v>9</v>
      </c>
      <c r="D559" s="640">
        <v>8</v>
      </c>
      <c r="E559" s="617" t="s">
        <v>11613</v>
      </c>
      <c r="F559" s="621">
        <v>1998</v>
      </c>
      <c r="G559" s="622">
        <v>57400000</v>
      </c>
      <c r="H559" s="606">
        <f>+VLOOKUP(B559,잔가등급!$D$35:$I$62,3,0)</f>
        <v>5.6000000000000001E-2</v>
      </c>
      <c r="I559" s="606">
        <f>+VLOOKUP(B559,잔가등급!$D$35:$I$62,4,0)</f>
        <v>5.8000000000000003E-2</v>
      </c>
      <c r="J559" s="606">
        <f>+VLOOKUP(B559,잔가등급!$D$35:$I$62,5,0)</f>
        <v>6.2E-2</v>
      </c>
      <c r="K559" s="607">
        <f>+VLOOKUP(B559,잔가등급!$D$35:$I$62,6,0)</f>
        <v>6.2E-2</v>
      </c>
      <c r="L559" s="358"/>
      <c r="N559" s="530">
        <v>4</v>
      </c>
      <c r="O559" s="359"/>
      <c r="P559" s="343"/>
      <c r="Q559" s="343"/>
      <c r="R559" s="646">
        <v>0</v>
      </c>
      <c r="T559" s="365">
        <v>16</v>
      </c>
      <c r="U559" s="378"/>
      <c r="V559" s="381"/>
      <c r="W559" s="565">
        <f t="shared" si="14"/>
        <v>0</v>
      </c>
    </row>
    <row r="560" spans="2:23">
      <c r="B560" s="616" t="s">
        <v>284</v>
      </c>
      <c r="C560" s="640">
        <v>9</v>
      </c>
      <c r="D560" s="640">
        <v>9</v>
      </c>
      <c r="E560" s="617" t="s">
        <v>11614</v>
      </c>
      <c r="F560" s="621">
        <v>1998</v>
      </c>
      <c r="G560" s="622">
        <v>57300000</v>
      </c>
      <c r="H560" s="606">
        <f>+VLOOKUP(B560,잔가등급!$D$35:$I$62,3,0)</f>
        <v>5.6000000000000001E-2</v>
      </c>
      <c r="I560" s="606">
        <f>+VLOOKUP(B560,잔가등급!$D$35:$I$62,4,0)</f>
        <v>5.8000000000000003E-2</v>
      </c>
      <c r="J560" s="606">
        <f>+VLOOKUP(B560,잔가등급!$D$35:$I$62,5,0)</f>
        <v>6.2E-2</v>
      </c>
      <c r="K560" s="607">
        <f>+VLOOKUP(B560,잔가등급!$D$35:$I$62,6,0)</f>
        <v>6.2E-2</v>
      </c>
      <c r="L560" s="358"/>
      <c r="N560" s="530">
        <v>4</v>
      </c>
      <c r="O560" s="359"/>
      <c r="P560" s="343"/>
      <c r="Q560" s="343"/>
      <c r="R560" s="646">
        <v>0</v>
      </c>
      <c r="T560" s="365">
        <v>16</v>
      </c>
      <c r="U560" s="378"/>
      <c r="V560" s="381"/>
      <c r="W560" s="565">
        <f t="shared" si="14"/>
        <v>0</v>
      </c>
    </row>
    <row r="561" spans="2:23" ht="17.25" thickBot="1">
      <c r="B561" s="616" t="s">
        <v>284</v>
      </c>
      <c r="C561" s="640">
        <v>9</v>
      </c>
      <c r="D561" s="640">
        <v>10</v>
      </c>
      <c r="E561" s="617" t="s">
        <v>11615</v>
      </c>
      <c r="F561" s="621">
        <v>1499</v>
      </c>
      <c r="G561" s="622">
        <v>49900000</v>
      </c>
      <c r="H561" s="606">
        <f>+VLOOKUP(B561,잔가등급!$D$35:$I$62,3,0)</f>
        <v>5.6000000000000001E-2</v>
      </c>
      <c r="I561" s="606">
        <f>+VLOOKUP(B561,잔가등급!$D$35:$I$62,4,0)</f>
        <v>5.8000000000000003E-2</v>
      </c>
      <c r="J561" s="606">
        <f>+VLOOKUP(B561,잔가등급!$D$35:$I$62,5,0)</f>
        <v>6.2E-2</v>
      </c>
      <c r="K561" s="607">
        <f>+VLOOKUP(B561,잔가등급!$D$35:$I$62,6,0)</f>
        <v>6.2E-2</v>
      </c>
      <c r="L561" s="538"/>
      <c r="M561" s="592"/>
      <c r="N561" s="539">
        <v>4</v>
      </c>
      <c r="O561" s="540"/>
      <c r="P561" s="541"/>
      <c r="Q561" s="541"/>
      <c r="R561" s="646">
        <v>0</v>
      </c>
      <c r="S561" s="592"/>
      <c r="T561" s="542">
        <v>16</v>
      </c>
      <c r="U561" s="543"/>
      <c r="V561" s="544"/>
      <c r="W561" s="565">
        <f t="shared" si="14"/>
        <v>0</v>
      </c>
    </row>
    <row r="562" spans="2:23">
      <c r="B562" s="616" t="s">
        <v>284</v>
      </c>
      <c r="C562" s="640">
        <v>9</v>
      </c>
      <c r="D562" s="640">
        <v>11</v>
      </c>
      <c r="E562" s="617" t="s">
        <v>11616</v>
      </c>
      <c r="F562" s="621">
        <v>1499</v>
      </c>
      <c r="G562" s="635">
        <v>48900000</v>
      </c>
      <c r="H562" s="606">
        <f>+VLOOKUP(B562,잔가등급!$D$35:$I$62,3,0)</f>
        <v>5.6000000000000001E-2</v>
      </c>
      <c r="I562" s="606">
        <f>+VLOOKUP(B562,잔가등급!$D$35:$I$62,4,0)</f>
        <v>5.8000000000000003E-2</v>
      </c>
      <c r="J562" s="606">
        <f>+VLOOKUP(B562,잔가등급!$D$35:$I$62,5,0)</f>
        <v>6.2E-2</v>
      </c>
      <c r="K562" s="607">
        <f>+VLOOKUP(B562,잔가등급!$D$35:$I$62,6,0)</f>
        <v>6.2E-2</v>
      </c>
      <c r="L562" s="358"/>
      <c r="N562" s="572">
        <v>4</v>
      </c>
      <c r="O562" s="389"/>
      <c r="P562" s="390"/>
      <c r="Q562" s="390"/>
      <c r="R562" s="646">
        <v>0</v>
      </c>
      <c r="T562" s="533">
        <v>16</v>
      </c>
      <c r="U562" s="391"/>
      <c r="V562" s="392"/>
      <c r="W562" s="565">
        <f t="shared" si="14"/>
        <v>0</v>
      </c>
    </row>
    <row r="563" spans="2:23">
      <c r="B563" s="616" t="s">
        <v>284</v>
      </c>
      <c r="C563" s="640">
        <v>9</v>
      </c>
      <c r="D563" s="640">
        <v>12</v>
      </c>
      <c r="E563" s="617" t="s">
        <v>11617</v>
      </c>
      <c r="F563" s="621">
        <v>1499</v>
      </c>
      <c r="G563" s="635">
        <v>48400000</v>
      </c>
      <c r="H563" s="606">
        <f>+VLOOKUP(B563,잔가등급!$D$35:$I$62,3,0)</f>
        <v>5.6000000000000001E-2</v>
      </c>
      <c r="I563" s="606">
        <f>+VLOOKUP(B563,잔가등급!$D$35:$I$62,4,0)</f>
        <v>5.8000000000000003E-2</v>
      </c>
      <c r="J563" s="606">
        <f>+VLOOKUP(B563,잔가등급!$D$35:$I$62,5,0)</f>
        <v>6.2E-2</v>
      </c>
      <c r="K563" s="607">
        <f>+VLOOKUP(B563,잔가등급!$D$35:$I$62,6,0)</f>
        <v>6.2E-2</v>
      </c>
      <c r="L563" s="358"/>
      <c r="N563" s="571">
        <v>4</v>
      </c>
      <c r="O563" s="359"/>
      <c r="P563" s="343"/>
      <c r="Q563" s="343"/>
      <c r="R563" s="646">
        <v>0</v>
      </c>
      <c r="T563" s="365">
        <v>16</v>
      </c>
      <c r="U563" s="378"/>
      <c r="V563" s="381"/>
      <c r="W563" s="565">
        <f t="shared" si="14"/>
        <v>0</v>
      </c>
    </row>
    <row r="564" spans="2:23">
      <c r="B564" s="616" t="s">
        <v>284</v>
      </c>
      <c r="C564" s="640">
        <v>9</v>
      </c>
      <c r="D564" s="640">
        <v>13</v>
      </c>
      <c r="E564" s="617" t="s">
        <v>11618</v>
      </c>
      <c r="F564" s="621">
        <v>1499</v>
      </c>
      <c r="G564" s="635">
        <v>49500000</v>
      </c>
      <c r="H564" s="606">
        <f>+VLOOKUP(B564,잔가등급!$D$35:$I$62,3,0)</f>
        <v>5.6000000000000001E-2</v>
      </c>
      <c r="I564" s="606">
        <f>+VLOOKUP(B564,잔가등급!$D$35:$I$62,4,0)</f>
        <v>5.8000000000000003E-2</v>
      </c>
      <c r="J564" s="606">
        <f>+VLOOKUP(B564,잔가등급!$D$35:$I$62,5,0)</f>
        <v>6.2E-2</v>
      </c>
      <c r="K564" s="607">
        <f>+VLOOKUP(B564,잔가등급!$D$35:$I$62,6,0)</f>
        <v>6.2E-2</v>
      </c>
      <c r="L564" s="358"/>
      <c r="N564" s="530">
        <v>4</v>
      </c>
      <c r="O564" s="359"/>
      <c r="P564" s="343"/>
      <c r="Q564" s="343"/>
      <c r="R564" s="646">
        <v>0</v>
      </c>
      <c r="T564" s="365">
        <v>16</v>
      </c>
      <c r="U564" s="378"/>
      <c r="V564" s="381"/>
      <c r="W564" s="565">
        <f t="shared" si="14"/>
        <v>0</v>
      </c>
    </row>
    <row r="565" spans="2:23">
      <c r="B565" s="616" t="s">
        <v>284</v>
      </c>
      <c r="C565" s="640">
        <v>9</v>
      </c>
      <c r="D565" s="640">
        <v>14</v>
      </c>
      <c r="E565" s="617" t="s">
        <v>11619</v>
      </c>
      <c r="F565" s="621">
        <v>1998</v>
      </c>
      <c r="G565" s="635">
        <v>63200000</v>
      </c>
      <c r="H565" s="606">
        <f>+VLOOKUP(B565,잔가등급!$D$35:$I$62,3,0)</f>
        <v>5.6000000000000001E-2</v>
      </c>
      <c r="I565" s="606">
        <f>+VLOOKUP(B565,잔가등급!$D$35:$I$62,4,0)</f>
        <v>5.8000000000000003E-2</v>
      </c>
      <c r="J565" s="606">
        <f>+VLOOKUP(B565,잔가등급!$D$35:$I$62,5,0)</f>
        <v>6.2E-2</v>
      </c>
      <c r="K565" s="607">
        <f>+VLOOKUP(B565,잔가등급!$D$35:$I$62,6,0)</f>
        <v>6.2E-2</v>
      </c>
      <c r="L565" s="358"/>
      <c r="N565" s="571">
        <v>5</v>
      </c>
      <c r="O565" s="359"/>
      <c r="P565" s="343"/>
      <c r="Q565" s="343"/>
      <c r="R565" s="646">
        <v>0</v>
      </c>
      <c r="T565" s="365">
        <v>19</v>
      </c>
      <c r="U565" s="378"/>
      <c r="V565" s="381"/>
      <c r="W565" s="565">
        <f t="shared" si="14"/>
        <v>0</v>
      </c>
    </row>
    <row r="566" spans="2:23">
      <c r="B566" s="616" t="s">
        <v>284</v>
      </c>
      <c r="C566" s="640">
        <v>9</v>
      </c>
      <c r="D566" s="640">
        <v>15</v>
      </c>
      <c r="E566" s="617" t="s">
        <v>11620</v>
      </c>
      <c r="F566" s="621">
        <v>1998</v>
      </c>
      <c r="G566" s="635">
        <v>52300000</v>
      </c>
      <c r="H566" s="606">
        <f>+VLOOKUP(B566,잔가등급!$D$35:$I$62,3,0)</f>
        <v>5.6000000000000001E-2</v>
      </c>
      <c r="I566" s="606">
        <f>+VLOOKUP(B566,잔가등급!$D$35:$I$62,4,0)</f>
        <v>5.8000000000000003E-2</v>
      </c>
      <c r="J566" s="606">
        <f>+VLOOKUP(B566,잔가등급!$D$35:$I$62,5,0)</f>
        <v>6.2E-2</v>
      </c>
      <c r="K566" s="607">
        <f>+VLOOKUP(B566,잔가등급!$D$35:$I$62,6,0)</f>
        <v>6.2E-2</v>
      </c>
      <c r="L566" s="358"/>
      <c r="N566" s="571">
        <v>5</v>
      </c>
      <c r="O566" s="359"/>
      <c r="P566" s="343"/>
      <c r="Q566" s="343"/>
      <c r="R566" s="646">
        <v>0</v>
      </c>
      <c r="T566" s="365">
        <v>19</v>
      </c>
      <c r="U566" s="378"/>
      <c r="V566" s="381"/>
      <c r="W566" s="565">
        <f t="shared" si="14"/>
        <v>0</v>
      </c>
    </row>
    <row r="567" spans="2:23">
      <c r="B567" s="616" t="s">
        <v>284</v>
      </c>
      <c r="C567" s="640">
        <v>9</v>
      </c>
      <c r="D567" s="640">
        <v>16</v>
      </c>
      <c r="E567" s="617" t="s">
        <v>11621</v>
      </c>
      <c r="F567" s="621">
        <v>1998</v>
      </c>
      <c r="G567" s="635">
        <v>55200000</v>
      </c>
      <c r="H567" s="606">
        <f>+VLOOKUP(B567,잔가등급!$D$35:$I$62,3,0)</f>
        <v>5.6000000000000001E-2</v>
      </c>
      <c r="I567" s="606">
        <f>+VLOOKUP(B567,잔가등급!$D$35:$I$62,4,0)</f>
        <v>5.8000000000000003E-2</v>
      </c>
      <c r="J567" s="606">
        <f>+VLOOKUP(B567,잔가등급!$D$35:$I$62,5,0)</f>
        <v>6.2E-2</v>
      </c>
      <c r="K567" s="607">
        <f>+VLOOKUP(B567,잔가등급!$D$35:$I$62,6,0)</f>
        <v>6.2E-2</v>
      </c>
      <c r="L567" s="358"/>
      <c r="N567" s="571">
        <v>5</v>
      </c>
      <c r="O567" s="359"/>
      <c r="P567" s="343"/>
      <c r="Q567" s="343"/>
      <c r="R567" s="646">
        <v>0</v>
      </c>
      <c r="T567" s="365">
        <v>19</v>
      </c>
      <c r="U567" s="378"/>
      <c r="V567" s="381"/>
      <c r="W567" s="565">
        <f t="shared" si="14"/>
        <v>0</v>
      </c>
    </row>
    <row r="568" spans="2:23">
      <c r="B568" s="616" t="s">
        <v>284</v>
      </c>
      <c r="C568" s="640">
        <v>9</v>
      </c>
      <c r="D568" s="640">
        <v>17</v>
      </c>
      <c r="E568" s="617" t="s">
        <v>11622</v>
      </c>
      <c r="F568" s="621">
        <v>1499</v>
      </c>
      <c r="G568" s="635">
        <v>43700000</v>
      </c>
      <c r="H568" s="606">
        <f>+VLOOKUP(B568,잔가등급!$D$35:$I$62,3,0)</f>
        <v>5.6000000000000001E-2</v>
      </c>
      <c r="I568" s="606">
        <f>+VLOOKUP(B568,잔가등급!$D$35:$I$62,4,0)</f>
        <v>5.8000000000000003E-2</v>
      </c>
      <c r="J568" s="606">
        <f>+VLOOKUP(B568,잔가등급!$D$35:$I$62,5,0)</f>
        <v>6.2E-2</v>
      </c>
      <c r="K568" s="607">
        <f>+VLOOKUP(B568,잔가등급!$D$35:$I$62,6,0)</f>
        <v>6.2E-2</v>
      </c>
      <c r="L568" s="358"/>
      <c r="N568" s="571">
        <v>5</v>
      </c>
      <c r="O568" s="359"/>
      <c r="P568" s="343"/>
      <c r="Q568" s="343"/>
      <c r="R568" s="646">
        <v>0</v>
      </c>
      <c r="T568" s="365">
        <v>19</v>
      </c>
      <c r="U568" s="378"/>
      <c r="V568" s="381"/>
      <c r="W568" s="565">
        <f t="shared" si="14"/>
        <v>0</v>
      </c>
    </row>
    <row r="569" spans="2:23">
      <c r="B569" s="616" t="s">
        <v>284</v>
      </c>
      <c r="C569" s="640">
        <v>9</v>
      </c>
      <c r="D569" s="640">
        <v>18</v>
      </c>
      <c r="E569" s="617" t="s">
        <v>11623</v>
      </c>
      <c r="F569" s="621">
        <v>1499</v>
      </c>
      <c r="G569" s="635">
        <v>47000000</v>
      </c>
      <c r="H569" s="606">
        <f>+VLOOKUP(B569,잔가등급!$D$35:$I$62,3,0)</f>
        <v>5.6000000000000001E-2</v>
      </c>
      <c r="I569" s="606">
        <f>+VLOOKUP(B569,잔가등급!$D$35:$I$62,4,0)</f>
        <v>5.8000000000000003E-2</v>
      </c>
      <c r="J569" s="606">
        <f>+VLOOKUP(B569,잔가등급!$D$35:$I$62,5,0)</f>
        <v>6.2E-2</v>
      </c>
      <c r="K569" s="607">
        <f>+VLOOKUP(B569,잔가등급!$D$35:$I$62,6,0)</f>
        <v>6.2E-2</v>
      </c>
      <c r="L569" s="358"/>
      <c r="N569" s="571">
        <v>5</v>
      </c>
      <c r="O569" s="359"/>
      <c r="P569" s="343"/>
      <c r="Q569" s="343"/>
      <c r="R569" s="646">
        <v>0</v>
      </c>
      <c r="T569" s="365">
        <v>19</v>
      </c>
      <c r="U569" s="378"/>
      <c r="V569" s="381"/>
      <c r="W569" s="565">
        <f t="shared" si="14"/>
        <v>0</v>
      </c>
    </row>
    <row r="570" spans="2:23">
      <c r="B570" s="616" t="s">
        <v>284</v>
      </c>
      <c r="C570" s="640">
        <v>9</v>
      </c>
      <c r="D570" s="640">
        <v>19</v>
      </c>
      <c r="E570" s="617" t="s">
        <v>11624</v>
      </c>
      <c r="F570" s="621">
        <v>1998</v>
      </c>
      <c r="G570" s="635">
        <v>55000000</v>
      </c>
      <c r="H570" s="606">
        <f>+VLOOKUP(B570,잔가등급!$D$35:$I$62,3,0)</f>
        <v>5.6000000000000001E-2</v>
      </c>
      <c r="I570" s="606">
        <f>+VLOOKUP(B570,잔가등급!$D$35:$I$62,4,0)</f>
        <v>5.8000000000000003E-2</v>
      </c>
      <c r="J570" s="606">
        <f>+VLOOKUP(B570,잔가등급!$D$35:$I$62,5,0)</f>
        <v>6.2E-2</v>
      </c>
      <c r="K570" s="607">
        <f>+VLOOKUP(B570,잔가등급!$D$35:$I$62,6,0)</f>
        <v>6.2E-2</v>
      </c>
      <c r="L570" s="358"/>
      <c r="N570" s="530">
        <v>4</v>
      </c>
      <c r="O570" s="359"/>
      <c r="P570" s="343"/>
      <c r="Q570" s="343"/>
      <c r="R570" s="646">
        <v>0</v>
      </c>
      <c r="T570" s="365">
        <v>19</v>
      </c>
      <c r="U570" s="378"/>
      <c r="V570" s="381"/>
      <c r="W570" s="565">
        <f t="shared" si="14"/>
        <v>0</v>
      </c>
    </row>
    <row r="571" spans="2:23">
      <c r="B571" s="616" t="s">
        <v>284</v>
      </c>
      <c r="C571" s="640">
        <v>9</v>
      </c>
      <c r="D571" s="640">
        <v>20</v>
      </c>
      <c r="E571" s="617" t="s">
        <v>11625</v>
      </c>
      <c r="F571" s="621">
        <v>1998</v>
      </c>
      <c r="G571" s="635">
        <v>49900000</v>
      </c>
      <c r="H571" s="606">
        <f>+VLOOKUP(B571,잔가등급!$D$35:$I$62,3,0)</f>
        <v>5.6000000000000001E-2</v>
      </c>
      <c r="I571" s="606">
        <f>+VLOOKUP(B571,잔가등급!$D$35:$I$62,4,0)</f>
        <v>5.8000000000000003E-2</v>
      </c>
      <c r="J571" s="606">
        <f>+VLOOKUP(B571,잔가등급!$D$35:$I$62,5,0)</f>
        <v>6.2E-2</v>
      </c>
      <c r="K571" s="607">
        <f>+VLOOKUP(B571,잔가등급!$D$35:$I$62,6,0)</f>
        <v>6.2E-2</v>
      </c>
      <c r="L571" s="358"/>
      <c r="N571" s="530">
        <v>4</v>
      </c>
      <c r="O571" s="359"/>
      <c r="P571" s="343"/>
      <c r="Q571" s="343"/>
      <c r="R571" s="646">
        <v>0</v>
      </c>
      <c r="T571" s="365">
        <v>19</v>
      </c>
      <c r="U571" s="378"/>
      <c r="V571" s="381"/>
      <c r="W571" s="565">
        <f t="shared" si="14"/>
        <v>0</v>
      </c>
    </row>
    <row r="572" spans="2:23">
      <c r="B572" s="616" t="s">
        <v>284</v>
      </c>
      <c r="C572" s="640">
        <v>9</v>
      </c>
      <c r="D572" s="640">
        <v>21</v>
      </c>
      <c r="E572" s="617" t="s">
        <v>11626</v>
      </c>
      <c r="F572" s="621">
        <v>1998</v>
      </c>
      <c r="G572" s="635">
        <v>48500000</v>
      </c>
      <c r="H572" s="606">
        <f>+VLOOKUP(B572,잔가등급!$D$35:$I$62,3,0)</f>
        <v>5.6000000000000001E-2</v>
      </c>
      <c r="I572" s="606">
        <f>+VLOOKUP(B572,잔가등급!$D$35:$I$62,4,0)</f>
        <v>5.8000000000000003E-2</v>
      </c>
      <c r="J572" s="606">
        <f>+VLOOKUP(B572,잔가등급!$D$35:$I$62,5,0)</f>
        <v>6.2E-2</v>
      </c>
      <c r="K572" s="607">
        <f>+VLOOKUP(B572,잔가등급!$D$35:$I$62,6,0)</f>
        <v>6.2E-2</v>
      </c>
      <c r="L572" s="358"/>
      <c r="N572" s="530">
        <v>4</v>
      </c>
      <c r="O572" s="359"/>
      <c r="P572" s="343"/>
      <c r="Q572" s="343"/>
      <c r="R572" s="646">
        <v>0</v>
      </c>
      <c r="T572" s="365">
        <v>19</v>
      </c>
      <c r="U572" s="378"/>
      <c r="V572" s="381"/>
      <c r="W572" s="565">
        <f t="shared" si="14"/>
        <v>0</v>
      </c>
    </row>
    <row r="573" spans="2:23">
      <c r="B573" s="616" t="s">
        <v>284</v>
      </c>
      <c r="C573" s="640">
        <v>9</v>
      </c>
      <c r="D573" s="640">
        <v>22</v>
      </c>
      <c r="E573" s="617" t="s">
        <v>11627</v>
      </c>
      <c r="F573" s="621">
        <v>1998</v>
      </c>
      <c r="G573" s="635">
        <v>46700000</v>
      </c>
      <c r="H573" s="606">
        <f>+VLOOKUP(B573,잔가등급!$D$35:$I$62,3,0)</f>
        <v>5.6000000000000001E-2</v>
      </c>
      <c r="I573" s="606">
        <f>+VLOOKUP(B573,잔가등급!$D$35:$I$62,4,0)</f>
        <v>5.8000000000000003E-2</v>
      </c>
      <c r="J573" s="606">
        <f>+VLOOKUP(B573,잔가등급!$D$35:$I$62,5,0)</f>
        <v>6.2E-2</v>
      </c>
      <c r="K573" s="607">
        <f>+VLOOKUP(B573,잔가등급!$D$35:$I$62,6,0)</f>
        <v>6.2E-2</v>
      </c>
      <c r="L573" s="358"/>
      <c r="N573" s="530">
        <v>4</v>
      </c>
      <c r="O573" s="359"/>
      <c r="P573" s="343"/>
      <c r="Q573" s="343"/>
      <c r="R573" s="646">
        <v>0</v>
      </c>
      <c r="T573" s="365">
        <v>19</v>
      </c>
      <c r="U573" s="378"/>
      <c r="V573" s="381"/>
      <c r="W573" s="565">
        <f t="shared" si="14"/>
        <v>0</v>
      </c>
    </row>
    <row r="574" spans="2:23">
      <c r="B574" s="616" t="s">
        <v>284</v>
      </c>
      <c r="C574" s="640">
        <v>9</v>
      </c>
      <c r="D574" s="640">
        <v>23</v>
      </c>
      <c r="E574" s="617" t="s">
        <v>11628</v>
      </c>
      <c r="F574" s="621">
        <v>1998</v>
      </c>
      <c r="G574" s="635">
        <v>48600000</v>
      </c>
      <c r="H574" s="606">
        <f>+VLOOKUP(B574,잔가등급!$D$35:$I$62,3,0)</f>
        <v>5.6000000000000001E-2</v>
      </c>
      <c r="I574" s="606">
        <f>+VLOOKUP(B574,잔가등급!$D$35:$I$62,4,0)</f>
        <v>5.8000000000000003E-2</v>
      </c>
      <c r="J574" s="606">
        <f>+VLOOKUP(B574,잔가등급!$D$35:$I$62,5,0)</f>
        <v>6.2E-2</v>
      </c>
      <c r="K574" s="607">
        <f>+VLOOKUP(B574,잔가등급!$D$35:$I$62,6,0)</f>
        <v>6.2E-2</v>
      </c>
      <c r="L574" s="358"/>
      <c r="N574" s="530">
        <v>4</v>
      </c>
      <c r="O574" s="359"/>
      <c r="P574" s="343"/>
      <c r="Q574" s="343"/>
      <c r="R574" s="646">
        <v>0</v>
      </c>
      <c r="T574" s="365">
        <v>19</v>
      </c>
      <c r="U574" s="378"/>
      <c r="V574" s="381"/>
      <c r="W574" s="565">
        <f t="shared" si="14"/>
        <v>0</v>
      </c>
    </row>
    <row r="575" spans="2:23">
      <c r="B575" s="616" t="s">
        <v>284</v>
      </c>
      <c r="C575" s="640">
        <v>9</v>
      </c>
      <c r="D575" s="640">
        <v>24</v>
      </c>
      <c r="E575" s="617" t="s">
        <v>11629</v>
      </c>
      <c r="F575" s="621">
        <v>1998</v>
      </c>
      <c r="G575" s="635">
        <v>45400000</v>
      </c>
      <c r="H575" s="606">
        <f>+VLOOKUP(B575,잔가등급!$D$35:$I$62,3,0)</f>
        <v>5.6000000000000001E-2</v>
      </c>
      <c r="I575" s="606">
        <f>+VLOOKUP(B575,잔가등급!$D$35:$I$62,4,0)</f>
        <v>5.8000000000000003E-2</v>
      </c>
      <c r="J575" s="606">
        <f>+VLOOKUP(B575,잔가등급!$D$35:$I$62,5,0)</f>
        <v>6.2E-2</v>
      </c>
      <c r="K575" s="607">
        <f>+VLOOKUP(B575,잔가등급!$D$35:$I$62,6,0)</f>
        <v>6.2E-2</v>
      </c>
      <c r="L575" s="358"/>
      <c r="N575" s="530">
        <v>4</v>
      </c>
      <c r="O575" s="359"/>
      <c r="P575" s="343"/>
      <c r="Q575" s="343"/>
      <c r="R575" s="646">
        <v>0</v>
      </c>
      <c r="T575" s="365">
        <v>19</v>
      </c>
      <c r="U575" s="378"/>
      <c r="V575" s="381"/>
      <c r="W575" s="565">
        <f t="shared" si="14"/>
        <v>0</v>
      </c>
    </row>
    <row r="576" spans="2:23" ht="17.25" thickBot="1">
      <c r="B576" s="616" t="s">
        <v>284</v>
      </c>
      <c r="C576" s="640">
        <v>9</v>
      </c>
      <c r="D576" s="640">
        <v>25</v>
      </c>
      <c r="E576" s="617" t="s">
        <v>11630</v>
      </c>
      <c r="F576" s="621">
        <v>1499</v>
      </c>
      <c r="G576" s="635">
        <v>36600000</v>
      </c>
      <c r="H576" s="606">
        <f>+VLOOKUP(B576,잔가등급!$D$35:$I$62,3,0)</f>
        <v>5.6000000000000001E-2</v>
      </c>
      <c r="I576" s="606">
        <f>+VLOOKUP(B576,잔가등급!$D$35:$I$62,4,0)</f>
        <v>5.8000000000000003E-2</v>
      </c>
      <c r="J576" s="606">
        <f>+VLOOKUP(B576,잔가등급!$D$35:$I$62,5,0)</f>
        <v>6.2E-2</v>
      </c>
      <c r="K576" s="607">
        <f>+VLOOKUP(B576,잔가등급!$D$35:$I$62,6,0)</f>
        <v>6.2E-2</v>
      </c>
      <c r="L576" s="407"/>
      <c r="M576" s="562"/>
      <c r="N576" s="531">
        <v>4</v>
      </c>
      <c r="O576" s="408"/>
      <c r="P576" s="409"/>
      <c r="Q576" s="409"/>
      <c r="R576" s="646">
        <v>0</v>
      </c>
      <c r="S576" s="562"/>
      <c r="T576" s="537">
        <v>19</v>
      </c>
      <c r="U576" s="410"/>
      <c r="V576" s="411"/>
      <c r="W576" s="565">
        <f t="shared" si="14"/>
        <v>0</v>
      </c>
    </row>
    <row r="577" spans="2:53">
      <c r="B577" s="616" t="s">
        <v>284</v>
      </c>
      <c r="C577" s="640">
        <v>9</v>
      </c>
      <c r="D577" s="640">
        <v>26</v>
      </c>
      <c r="E577" s="617" t="s">
        <v>11631</v>
      </c>
      <c r="F577" s="621">
        <v>1499</v>
      </c>
      <c r="G577" s="622">
        <v>42000000</v>
      </c>
      <c r="H577" s="606">
        <f>+VLOOKUP(B577,잔가등급!$D$35:$I$62,3,0)</f>
        <v>5.6000000000000001E-2</v>
      </c>
      <c r="I577" s="606">
        <f>+VLOOKUP(B577,잔가등급!$D$35:$I$62,4,0)</f>
        <v>5.8000000000000003E-2</v>
      </c>
      <c r="J577" s="606">
        <f>+VLOOKUP(B577,잔가등급!$D$35:$I$62,5,0)</f>
        <v>6.2E-2</v>
      </c>
      <c r="K577" s="607">
        <f>+VLOOKUP(B577,잔가등급!$D$35:$I$62,6,0)</f>
        <v>6.2E-2</v>
      </c>
      <c r="L577" s="358"/>
      <c r="N577" s="532">
        <v>4</v>
      </c>
      <c r="O577" s="389"/>
      <c r="P577" s="390"/>
      <c r="Q577" s="390"/>
      <c r="R577" s="646">
        <v>0</v>
      </c>
      <c r="T577" s="533">
        <v>19</v>
      </c>
      <c r="U577" s="391"/>
      <c r="V577" s="392"/>
      <c r="W577" s="565">
        <f t="shared" si="14"/>
        <v>0</v>
      </c>
    </row>
    <row r="578" spans="2:53">
      <c r="B578" s="616" t="s">
        <v>284</v>
      </c>
      <c r="C578" s="640">
        <v>9</v>
      </c>
      <c r="D578" s="640">
        <v>27</v>
      </c>
      <c r="E578" s="617" t="s">
        <v>11632</v>
      </c>
      <c r="F578" s="621">
        <v>1499</v>
      </c>
      <c r="G578" s="622">
        <v>40400000</v>
      </c>
      <c r="H578" s="606">
        <f>+VLOOKUP(B578,잔가등급!$D$35:$I$62,3,0)</f>
        <v>5.6000000000000001E-2</v>
      </c>
      <c r="I578" s="606">
        <f>+VLOOKUP(B578,잔가등급!$D$35:$I$62,4,0)</f>
        <v>5.8000000000000003E-2</v>
      </c>
      <c r="J578" s="606">
        <f>+VLOOKUP(B578,잔가등급!$D$35:$I$62,5,0)</f>
        <v>6.2E-2</v>
      </c>
      <c r="K578" s="607">
        <f>+VLOOKUP(B578,잔가등급!$D$35:$I$62,6,0)</f>
        <v>6.2E-2</v>
      </c>
      <c r="L578" s="358"/>
      <c r="N578" s="530">
        <v>4</v>
      </c>
      <c r="O578" s="359"/>
      <c r="P578" s="343"/>
      <c r="Q578" s="343"/>
      <c r="R578" s="646">
        <v>0</v>
      </c>
      <c r="T578" s="365">
        <v>19</v>
      </c>
      <c r="U578" s="378"/>
      <c r="V578" s="381"/>
      <c r="W578" s="565">
        <f t="shared" si="14"/>
        <v>0</v>
      </c>
    </row>
    <row r="579" spans="2:53">
      <c r="B579" s="616" t="s">
        <v>284</v>
      </c>
      <c r="C579" s="640">
        <v>9</v>
      </c>
      <c r="D579" s="640">
        <v>28</v>
      </c>
      <c r="E579" s="617" t="s">
        <v>11633</v>
      </c>
      <c r="F579" s="621">
        <v>1499</v>
      </c>
      <c r="G579" s="622">
        <v>40200000</v>
      </c>
      <c r="H579" s="606">
        <f>+VLOOKUP(B579,잔가등급!$D$35:$I$62,3,0)</f>
        <v>5.6000000000000001E-2</v>
      </c>
      <c r="I579" s="606">
        <f>+VLOOKUP(B579,잔가등급!$D$35:$I$62,4,0)</f>
        <v>5.8000000000000003E-2</v>
      </c>
      <c r="J579" s="606">
        <f>+VLOOKUP(B579,잔가등급!$D$35:$I$62,5,0)</f>
        <v>6.2E-2</v>
      </c>
      <c r="K579" s="607">
        <f>+VLOOKUP(B579,잔가등급!$D$35:$I$62,6,0)</f>
        <v>6.2E-2</v>
      </c>
      <c r="L579" s="358"/>
      <c r="N579" s="530">
        <v>4</v>
      </c>
      <c r="O579" s="359"/>
      <c r="P579" s="343"/>
      <c r="Q579" s="343"/>
      <c r="R579" s="646">
        <v>0</v>
      </c>
      <c r="T579" s="365">
        <v>19</v>
      </c>
      <c r="U579" s="378"/>
      <c r="V579" s="381"/>
      <c r="W579" s="565">
        <f t="shared" si="14"/>
        <v>0</v>
      </c>
    </row>
    <row r="580" spans="2:53">
      <c r="B580" s="616" t="s">
        <v>145</v>
      </c>
      <c r="C580" s="640">
        <v>10</v>
      </c>
      <c r="D580" s="640">
        <v>1</v>
      </c>
      <c r="E580" s="617" t="s">
        <v>11634</v>
      </c>
      <c r="F580" s="621">
        <v>1996</v>
      </c>
      <c r="G580" s="622">
        <v>79900000</v>
      </c>
      <c r="H580" s="606">
        <f>+VLOOKUP(B580,잔가등급!$D$35:$I$62,3,0)</f>
        <v>5.1999999999999998E-2</v>
      </c>
      <c r="I580" s="606">
        <f>+VLOOKUP(B580,잔가등급!$D$35:$I$62,4,0)</f>
        <v>5.3999999999999999E-2</v>
      </c>
      <c r="J580" s="606">
        <f>+VLOOKUP(B580,잔가등급!$D$35:$I$62,5,0)</f>
        <v>5.8000000000000003E-2</v>
      </c>
      <c r="K580" s="607">
        <f>+VLOOKUP(B580,잔가등급!$D$35:$I$62,6,0)</f>
        <v>5.8000000000000003E-2</v>
      </c>
      <c r="L580" s="358"/>
      <c r="N580" s="530">
        <v>6</v>
      </c>
      <c r="O580" s="359"/>
      <c r="P580" s="343"/>
      <c r="Q580" s="343"/>
      <c r="R580" s="646">
        <v>0</v>
      </c>
      <c r="T580" s="365">
        <v>26</v>
      </c>
      <c r="U580" s="378"/>
      <c r="V580" s="381"/>
      <c r="W580" s="565">
        <f t="shared" si="14"/>
        <v>0</v>
      </c>
      <c r="BA580" s="257">
        <v>0.02</v>
      </c>
    </row>
    <row r="581" spans="2:53">
      <c r="B581" s="616" t="s">
        <v>145</v>
      </c>
      <c r="C581" s="640">
        <v>10</v>
      </c>
      <c r="D581" s="640">
        <v>2</v>
      </c>
      <c r="E581" s="617" t="s">
        <v>11635</v>
      </c>
      <c r="F581" s="621">
        <v>1996</v>
      </c>
      <c r="G581" s="622">
        <v>63500000</v>
      </c>
      <c r="H581" s="606">
        <f>+VLOOKUP(B581,잔가등급!$D$35:$I$62,3,0)</f>
        <v>5.1999999999999998E-2</v>
      </c>
      <c r="I581" s="606">
        <f>+VLOOKUP(B581,잔가등급!$D$35:$I$62,4,0)</f>
        <v>5.3999999999999999E-2</v>
      </c>
      <c r="J581" s="606">
        <f>+VLOOKUP(B581,잔가등급!$D$35:$I$62,5,0)</f>
        <v>5.8000000000000003E-2</v>
      </c>
      <c r="K581" s="607">
        <f>+VLOOKUP(B581,잔가등급!$D$35:$I$62,6,0)</f>
        <v>5.8000000000000003E-2</v>
      </c>
      <c r="L581" s="358"/>
      <c r="N581" s="530">
        <v>6</v>
      </c>
      <c r="O581" s="359"/>
      <c r="P581" s="343"/>
      <c r="Q581" s="343"/>
      <c r="R581" s="646">
        <v>0</v>
      </c>
      <c r="T581" s="365">
        <v>26</v>
      </c>
      <c r="U581" s="378"/>
      <c r="V581" s="381"/>
      <c r="W581" s="565">
        <f t="shared" si="14"/>
        <v>0</v>
      </c>
      <c r="BA581" s="257">
        <v>0.02</v>
      </c>
    </row>
    <row r="582" spans="2:53">
      <c r="B582" s="616" t="s">
        <v>145</v>
      </c>
      <c r="C582" s="640">
        <v>10</v>
      </c>
      <c r="D582" s="640">
        <v>3</v>
      </c>
      <c r="E582" s="617" t="s">
        <v>11636</v>
      </c>
      <c r="F582" s="621">
        <v>1996</v>
      </c>
      <c r="G582" s="622">
        <v>63500000</v>
      </c>
      <c r="H582" s="606">
        <f>+VLOOKUP(B582,잔가등급!$D$35:$I$62,3,0)</f>
        <v>5.1999999999999998E-2</v>
      </c>
      <c r="I582" s="606">
        <f>+VLOOKUP(B582,잔가등급!$D$35:$I$62,4,0)</f>
        <v>5.3999999999999999E-2</v>
      </c>
      <c r="J582" s="606">
        <f>+VLOOKUP(B582,잔가등급!$D$35:$I$62,5,0)</f>
        <v>5.8000000000000003E-2</v>
      </c>
      <c r="K582" s="607">
        <f>+VLOOKUP(B582,잔가등급!$D$35:$I$62,6,0)</f>
        <v>5.8000000000000003E-2</v>
      </c>
      <c r="L582" s="358"/>
      <c r="N582" s="530">
        <v>6</v>
      </c>
      <c r="O582" s="359"/>
      <c r="P582" s="343"/>
      <c r="Q582" s="343"/>
      <c r="R582" s="646">
        <v>0</v>
      </c>
      <c r="T582" s="365">
        <v>26</v>
      </c>
      <c r="U582" s="378"/>
      <c r="V582" s="381"/>
      <c r="W582" s="565">
        <f t="shared" si="14"/>
        <v>0</v>
      </c>
      <c r="BA582" s="257">
        <v>0.02</v>
      </c>
    </row>
    <row r="583" spans="2:53">
      <c r="B583" s="616" t="s">
        <v>145</v>
      </c>
      <c r="C583" s="640">
        <v>10</v>
      </c>
      <c r="D583" s="640">
        <v>4</v>
      </c>
      <c r="E583" s="617" t="s">
        <v>11637</v>
      </c>
      <c r="F583" s="621">
        <v>2261</v>
      </c>
      <c r="G583" s="622">
        <v>57450000</v>
      </c>
      <c r="H583" s="606">
        <f>+VLOOKUP(B583,잔가등급!$D$35:$I$62,3,0)</f>
        <v>5.1999999999999998E-2</v>
      </c>
      <c r="I583" s="606">
        <f>+VLOOKUP(B583,잔가등급!$D$35:$I$62,4,0)</f>
        <v>5.3999999999999999E-2</v>
      </c>
      <c r="J583" s="606">
        <f>+VLOOKUP(B583,잔가등급!$D$35:$I$62,5,0)</f>
        <v>5.8000000000000003E-2</v>
      </c>
      <c r="K583" s="607">
        <f>+VLOOKUP(B583,잔가등급!$D$35:$I$62,6,0)</f>
        <v>5.8000000000000003E-2</v>
      </c>
      <c r="L583" s="358"/>
      <c r="N583" s="530">
        <v>7</v>
      </c>
      <c r="O583" s="359"/>
      <c r="P583" s="343"/>
      <c r="Q583" s="343"/>
      <c r="R583" s="646">
        <v>0</v>
      </c>
      <c r="T583" s="365">
        <v>28</v>
      </c>
      <c r="U583" s="378"/>
      <c r="V583" s="381"/>
      <c r="W583" s="565">
        <f t="shared" si="14"/>
        <v>0</v>
      </c>
    </row>
    <row r="584" spans="2:53">
      <c r="B584" s="616" t="s">
        <v>145</v>
      </c>
      <c r="C584" s="640">
        <v>10</v>
      </c>
      <c r="D584" s="640">
        <v>5</v>
      </c>
      <c r="E584" s="617" t="s">
        <v>11638</v>
      </c>
      <c r="F584" s="621">
        <v>2261</v>
      </c>
      <c r="G584" s="622">
        <v>51550000</v>
      </c>
      <c r="H584" s="606">
        <f>+VLOOKUP(B584,잔가등급!$D$35:$I$62,3,0)</f>
        <v>5.1999999999999998E-2</v>
      </c>
      <c r="I584" s="606">
        <f>+VLOOKUP(B584,잔가등급!$D$35:$I$62,4,0)</f>
        <v>5.3999999999999999E-2</v>
      </c>
      <c r="J584" s="606">
        <f>+VLOOKUP(B584,잔가등급!$D$35:$I$62,5,0)</f>
        <v>5.8000000000000003E-2</v>
      </c>
      <c r="K584" s="607">
        <f>+VLOOKUP(B584,잔가등급!$D$35:$I$62,6,0)</f>
        <v>5.8000000000000003E-2</v>
      </c>
      <c r="L584" s="358"/>
      <c r="N584" s="530">
        <v>7</v>
      </c>
      <c r="O584" s="359"/>
      <c r="P584" s="343"/>
      <c r="Q584" s="343"/>
      <c r="R584" s="646">
        <v>0</v>
      </c>
      <c r="T584" s="365">
        <v>28</v>
      </c>
      <c r="U584" s="378"/>
      <c r="V584" s="381"/>
      <c r="W584" s="565">
        <f t="shared" si="14"/>
        <v>0</v>
      </c>
    </row>
    <row r="585" spans="2:53">
      <c r="B585" s="616" t="s">
        <v>145</v>
      </c>
      <c r="C585" s="640">
        <v>10</v>
      </c>
      <c r="D585" s="640">
        <v>6</v>
      </c>
      <c r="E585" s="617" t="s">
        <v>11639</v>
      </c>
      <c r="F585" s="621">
        <v>5035</v>
      </c>
      <c r="G585" s="622">
        <v>73350000</v>
      </c>
      <c r="H585" s="606">
        <f>+VLOOKUP(B585,잔가등급!$D$35:$I$62,3,0)</f>
        <v>5.1999999999999998E-2</v>
      </c>
      <c r="I585" s="606">
        <f>+VLOOKUP(B585,잔가등급!$D$35:$I$62,4,0)</f>
        <v>5.3999999999999999E-2</v>
      </c>
      <c r="J585" s="606">
        <f>+VLOOKUP(B585,잔가등급!$D$35:$I$62,5,0)</f>
        <v>5.8000000000000003E-2</v>
      </c>
      <c r="K585" s="607">
        <f>+VLOOKUP(B585,잔가등급!$D$35:$I$62,6,0)</f>
        <v>5.8000000000000003E-2</v>
      </c>
      <c r="L585" s="358"/>
      <c r="N585" s="530">
        <v>7</v>
      </c>
      <c r="O585" s="359"/>
      <c r="P585" s="343"/>
      <c r="Q585" s="343"/>
      <c r="R585" s="646">
        <v>0</v>
      </c>
      <c r="T585" s="365">
        <v>28</v>
      </c>
      <c r="U585" s="378"/>
      <c r="V585" s="381"/>
      <c r="W585" s="565">
        <f t="shared" si="14"/>
        <v>0</v>
      </c>
    </row>
    <row r="586" spans="2:53">
      <c r="B586" s="616" t="s">
        <v>145</v>
      </c>
      <c r="C586" s="640">
        <v>10</v>
      </c>
      <c r="D586" s="640">
        <v>7</v>
      </c>
      <c r="E586" s="617" t="s">
        <v>11640</v>
      </c>
      <c r="F586" s="621">
        <v>5035</v>
      </c>
      <c r="G586" s="622">
        <v>68250000</v>
      </c>
      <c r="H586" s="606">
        <f>+VLOOKUP(B586,잔가등급!$D$35:$I$62,3,0)</f>
        <v>5.1999999999999998E-2</v>
      </c>
      <c r="I586" s="606">
        <f>+VLOOKUP(B586,잔가등급!$D$35:$I$62,4,0)</f>
        <v>5.3999999999999999E-2</v>
      </c>
      <c r="J586" s="606">
        <f>+VLOOKUP(B586,잔가등급!$D$35:$I$62,5,0)</f>
        <v>5.8000000000000003E-2</v>
      </c>
      <c r="K586" s="607">
        <f>+VLOOKUP(B586,잔가등급!$D$35:$I$62,6,0)</f>
        <v>5.8000000000000003E-2</v>
      </c>
      <c r="L586" s="358"/>
      <c r="N586" s="530">
        <v>7</v>
      </c>
      <c r="O586" s="359"/>
      <c r="P586" s="343"/>
      <c r="Q586" s="343"/>
      <c r="R586" s="646">
        <v>0</v>
      </c>
      <c r="T586" s="365">
        <v>28</v>
      </c>
      <c r="U586" s="378"/>
      <c r="V586" s="381"/>
      <c r="W586" s="565">
        <f t="shared" si="14"/>
        <v>0</v>
      </c>
    </row>
    <row r="587" spans="2:53">
      <c r="B587" s="616" t="s">
        <v>145</v>
      </c>
      <c r="C587" s="640">
        <v>10</v>
      </c>
      <c r="D587" s="640">
        <v>8</v>
      </c>
      <c r="E587" s="617" t="s">
        <v>11641</v>
      </c>
      <c r="F587" s="621">
        <v>2261</v>
      </c>
      <c r="G587" s="622">
        <v>67000000</v>
      </c>
      <c r="H587" s="606">
        <f>+VLOOKUP(B587,잔가등급!$D$35:$I$62,3,0)</f>
        <v>5.1999999999999998E-2</v>
      </c>
      <c r="I587" s="606">
        <f>+VLOOKUP(B587,잔가등급!$D$35:$I$62,4,0)</f>
        <v>5.3999999999999999E-2</v>
      </c>
      <c r="J587" s="606">
        <f>+VLOOKUP(B587,잔가등급!$D$35:$I$62,5,0)</f>
        <v>5.8000000000000003E-2</v>
      </c>
      <c r="K587" s="607">
        <f>+VLOOKUP(B587,잔가등급!$D$35:$I$62,6,0)</f>
        <v>5.8000000000000003E-2</v>
      </c>
      <c r="L587" s="358"/>
      <c r="N587" s="530">
        <v>7</v>
      </c>
      <c r="O587" s="359"/>
      <c r="P587" s="343"/>
      <c r="Q587" s="343"/>
      <c r="R587" s="646">
        <v>0</v>
      </c>
      <c r="T587" s="365">
        <v>28</v>
      </c>
      <c r="U587" s="378"/>
      <c r="V587" s="381"/>
      <c r="W587" s="565">
        <f t="shared" si="14"/>
        <v>0</v>
      </c>
    </row>
    <row r="588" spans="2:53">
      <c r="B588" s="616" t="s">
        <v>145</v>
      </c>
      <c r="C588" s="640">
        <v>10</v>
      </c>
      <c r="D588" s="640">
        <v>9</v>
      </c>
      <c r="E588" s="617" t="s">
        <v>11642</v>
      </c>
      <c r="F588" s="621">
        <v>2261</v>
      </c>
      <c r="G588" s="622">
        <v>59900000</v>
      </c>
      <c r="H588" s="606">
        <f>+VLOOKUP(B588,잔가등급!$D$35:$I$62,3,0)</f>
        <v>5.1999999999999998E-2</v>
      </c>
      <c r="I588" s="606">
        <f>+VLOOKUP(B588,잔가등급!$D$35:$I$62,4,0)</f>
        <v>5.3999999999999999E-2</v>
      </c>
      <c r="J588" s="606">
        <f>+VLOOKUP(B588,잔가등급!$D$35:$I$62,5,0)</f>
        <v>5.8000000000000003E-2</v>
      </c>
      <c r="K588" s="607">
        <f>+VLOOKUP(B588,잔가등급!$D$35:$I$62,6,0)</f>
        <v>5.8000000000000003E-2</v>
      </c>
      <c r="L588" s="358"/>
      <c r="N588" s="530">
        <v>7</v>
      </c>
      <c r="O588" s="359"/>
      <c r="P588" s="343"/>
      <c r="Q588" s="343"/>
      <c r="R588" s="646">
        <v>0</v>
      </c>
      <c r="T588" s="365">
        <v>28</v>
      </c>
      <c r="U588" s="378"/>
      <c r="V588" s="381"/>
      <c r="W588" s="565">
        <f t="shared" si="14"/>
        <v>0</v>
      </c>
    </row>
    <row r="589" spans="2:53">
      <c r="B589" s="616" t="s">
        <v>145</v>
      </c>
      <c r="C589" s="640">
        <v>10</v>
      </c>
      <c r="D589" s="640">
        <v>10</v>
      </c>
      <c r="E589" s="617" t="s">
        <v>11643</v>
      </c>
      <c r="F589" s="621">
        <v>5038</v>
      </c>
      <c r="G589" s="622">
        <v>86000000</v>
      </c>
      <c r="H589" s="606">
        <f>+VLOOKUP(B589,잔가등급!$D$35:$I$62,3,0)</f>
        <v>5.1999999999999998E-2</v>
      </c>
      <c r="I589" s="606">
        <f>+VLOOKUP(B589,잔가등급!$D$35:$I$62,4,0)</f>
        <v>5.3999999999999999E-2</v>
      </c>
      <c r="J589" s="606">
        <f>+VLOOKUP(B589,잔가등급!$D$35:$I$62,5,0)</f>
        <v>5.8000000000000003E-2</v>
      </c>
      <c r="K589" s="607">
        <f>+VLOOKUP(B589,잔가등급!$D$35:$I$62,6,0)</f>
        <v>5.8000000000000003E-2</v>
      </c>
      <c r="L589" s="358"/>
      <c r="N589" s="530">
        <v>7</v>
      </c>
      <c r="O589" s="359"/>
      <c r="P589" s="343"/>
      <c r="Q589" s="343"/>
      <c r="R589" s="646">
        <v>0</v>
      </c>
      <c r="T589" s="365">
        <v>28</v>
      </c>
      <c r="U589" s="378"/>
      <c r="V589" s="381"/>
      <c r="W589" s="565">
        <f t="shared" si="14"/>
        <v>0</v>
      </c>
    </row>
    <row r="590" spans="2:53">
      <c r="B590" s="616" t="s">
        <v>145</v>
      </c>
      <c r="C590" s="640">
        <v>10</v>
      </c>
      <c r="D590" s="640">
        <v>11</v>
      </c>
      <c r="E590" s="617" t="s">
        <v>11644</v>
      </c>
      <c r="F590" s="621">
        <v>5038</v>
      </c>
      <c r="G590" s="622">
        <v>79900000</v>
      </c>
      <c r="H590" s="606">
        <f>+VLOOKUP(B590,잔가등급!$D$35:$I$62,3,0)</f>
        <v>5.1999999999999998E-2</v>
      </c>
      <c r="I590" s="606">
        <f>+VLOOKUP(B590,잔가등급!$D$35:$I$62,4,0)</f>
        <v>5.3999999999999999E-2</v>
      </c>
      <c r="J590" s="606">
        <f>+VLOOKUP(B590,잔가등급!$D$35:$I$62,5,0)</f>
        <v>5.8000000000000003E-2</v>
      </c>
      <c r="K590" s="607">
        <f>+VLOOKUP(B590,잔가등급!$D$35:$I$62,6,0)</f>
        <v>5.8000000000000003E-2</v>
      </c>
      <c r="L590" s="358"/>
      <c r="N590" s="530">
        <v>7</v>
      </c>
      <c r="O590" s="359"/>
      <c r="P590" s="343"/>
      <c r="Q590" s="343"/>
      <c r="R590" s="646">
        <v>0</v>
      </c>
      <c r="T590" s="365">
        <v>28</v>
      </c>
      <c r="U590" s="378"/>
      <c r="V590" s="381"/>
      <c r="W590" s="565">
        <f t="shared" si="14"/>
        <v>0</v>
      </c>
    </row>
    <row r="591" spans="2:53">
      <c r="B591" s="616" t="s">
        <v>145</v>
      </c>
      <c r="C591" s="640">
        <v>10</v>
      </c>
      <c r="D591" s="640">
        <v>12</v>
      </c>
      <c r="E591" s="617" t="s">
        <v>11645</v>
      </c>
      <c r="F591" s="621">
        <v>2694</v>
      </c>
      <c r="G591" s="622">
        <v>81600000</v>
      </c>
      <c r="H591" s="606">
        <f>+VLOOKUP(B591,잔가등급!$D$35:$I$62,3,0)</f>
        <v>5.1999999999999998E-2</v>
      </c>
      <c r="I591" s="606">
        <f>+VLOOKUP(B591,잔가등급!$D$35:$I$62,4,0)</f>
        <v>5.3999999999999999E-2</v>
      </c>
      <c r="J591" s="606">
        <f>+VLOOKUP(B591,잔가등급!$D$35:$I$62,5,0)</f>
        <v>5.8000000000000003E-2</v>
      </c>
      <c r="K591" s="607">
        <f>+VLOOKUP(B591,잔가등급!$D$35:$I$62,6,0)</f>
        <v>5.8000000000000003E-2</v>
      </c>
      <c r="L591" s="358"/>
      <c r="N591" s="530">
        <v>7</v>
      </c>
      <c r="O591" s="359"/>
      <c r="P591" s="343"/>
      <c r="Q591" s="343"/>
      <c r="R591" s="646">
        <v>0</v>
      </c>
      <c r="T591" s="365">
        <v>17</v>
      </c>
      <c r="U591" s="378"/>
      <c r="V591" s="381"/>
      <c r="W591" s="565">
        <f t="shared" si="14"/>
        <v>0</v>
      </c>
    </row>
    <row r="592" spans="2:53">
      <c r="B592" s="616" t="s">
        <v>145</v>
      </c>
      <c r="C592" s="640">
        <v>10</v>
      </c>
      <c r="D592" s="640">
        <v>13</v>
      </c>
      <c r="E592" s="617" t="s">
        <v>11646</v>
      </c>
      <c r="F592" s="621">
        <v>3496</v>
      </c>
      <c r="G592" s="622">
        <v>112700000</v>
      </c>
      <c r="H592" s="606">
        <f>+VLOOKUP(B592,잔가등급!$D$35:$I$62,3,0)</f>
        <v>5.1999999999999998E-2</v>
      </c>
      <c r="I592" s="606">
        <f>+VLOOKUP(B592,잔가등급!$D$35:$I$62,4,0)</f>
        <v>5.3999999999999999E-2</v>
      </c>
      <c r="J592" s="606">
        <f>+VLOOKUP(B592,잔가등급!$D$35:$I$62,5,0)</f>
        <v>5.8000000000000003E-2</v>
      </c>
      <c r="K592" s="607">
        <f>+VLOOKUP(B592,잔가등급!$D$35:$I$62,6,0)</f>
        <v>5.8000000000000003E-2</v>
      </c>
      <c r="L592" s="358"/>
      <c r="N592" s="530">
        <v>7</v>
      </c>
      <c r="O592" s="359"/>
      <c r="P592" s="343"/>
      <c r="Q592" s="343"/>
      <c r="R592" s="646">
        <v>0</v>
      </c>
      <c r="T592" s="365">
        <v>26</v>
      </c>
      <c r="U592" s="378"/>
      <c r="V592" s="381"/>
      <c r="W592" s="565">
        <f t="shared" si="14"/>
        <v>0</v>
      </c>
    </row>
    <row r="593" spans="2:53">
      <c r="B593" s="616" t="s">
        <v>145</v>
      </c>
      <c r="C593" s="640">
        <v>10</v>
      </c>
      <c r="D593" s="640">
        <v>14</v>
      </c>
      <c r="E593" s="617" t="s">
        <v>11647</v>
      </c>
      <c r="F593" s="621">
        <v>2261</v>
      </c>
      <c r="G593" s="622">
        <v>68650000</v>
      </c>
      <c r="H593" s="606">
        <f>+VLOOKUP(B593,잔가등급!$D$35:$I$62,3,0)</f>
        <v>5.1999999999999998E-2</v>
      </c>
      <c r="I593" s="606">
        <f>+VLOOKUP(B593,잔가등급!$D$35:$I$62,4,0)</f>
        <v>5.3999999999999999E-2</v>
      </c>
      <c r="J593" s="606">
        <f>+VLOOKUP(B593,잔가등급!$D$35:$I$62,5,0)</f>
        <v>5.8000000000000003E-2</v>
      </c>
      <c r="K593" s="607">
        <f>+VLOOKUP(B593,잔가등급!$D$35:$I$62,6,0)</f>
        <v>5.8000000000000003E-2</v>
      </c>
      <c r="L593" s="358"/>
      <c r="N593" s="530">
        <v>5</v>
      </c>
      <c r="O593" s="359"/>
      <c r="P593" s="343"/>
      <c r="Q593" s="343"/>
      <c r="R593" s="646">
        <v>0</v>
      </c>
      <c r="T593" s="365">
        <v>17</v>
      </c>
      <c r="U593" s="378"/>
      <c r="V593" s="381"/>
      <c r="W593" s="565">
        <f t="shared" ref="W593:W656" si="15">+U593</f>
        <v>0</v>
      </c>
    </row>
    <row r="594" spans="2:53">
      <c r="B594" s="616" t="s">
        <v>145</v>
      </c>
      <c r="C594" s="640">
        <v>10</v>
      </c>
      <c r="D594" s="640">
        <v>15</v>
      </c>
      <c r="E594" s="617" t="s">
        <v>11648</v>
      </c>
      <c r="F594" s="621">
        <v>2956</v>
      </c>
      <c r="G594" s="622">
        <v>78950000</v>
      </c>
      <c r="H594" s="606">
        <f>+VLOOKUP(B594,잔가등급!$D$35:$I$62,3,0)</f>
        <v>5.1999999999999998E-2</v>
      </c>
      <c r="I594" s="606">
        <f>+VLOOKUP(B594,잔가등급!$D$35:$I$62,4,0)</f>
        <v>5.3999999999999999E-2</v>
      </c>
      <c r="J594" s="606">
        <f>+VLOOKUP(B594,잔가등급!$D$35:$I$62,5,0)</f>
        <v>5.8000000000000003E-2</v>
      </c>
      <c r="K594" s="607">
        <f>+VLOOKUP(B594,잔가등급!$D$35:$I$62,6,0)</f>
        <v>5.8000000000000003E-2</v>
      </c>
      <c r="L594" s="358"/>
      <c r="N594" s="530">
        <v>5</v>
      </c>
      <c r="O594" s="359"/>
      <c r="P594" s="343"/>
      <c r="Q594" s="343"/>
      <c r="R594" s="646">
        <v>0</v>
      </c>
      <c r="T594" s="365">
        <v>17</v>
      </c>
      <c r="U594" s="378"/>
      <c r="V594" s="381"/>
      <c r="W594" s="565">
        <f t="shared" si="15"/>
        <v>0</v>
      </c>
    </row>
    <row r="595" spans="2:53">
      <c r="B595" s="616" t="s">
        <v>145</v>
      </c>
      <c r="C595" s="640">
        <v>10</v>
      </c>
      <c r="D595" s="640">
        <v>16</v>
      </c>
      <c r="E595" s="617" t="s">
        <v>11649</v>
      </c>
      <c r="F595" s="621">
        <v>3339</v>
      </c>
      <c r="G595" s="622">
        <v>81950000</v>
      </c>
      <c r="H595" s="606">
        <f>+VLOOKUP(B595,잔가등급!$D$35:$I$62,3,0)</f>
        <v>5.1999999999999998E-2</v>
      </c>
      <c r="I595" s="606">
        <f>+VLOOKUP(B595,잔가등급!$D$35:$I$62,4,0)</f>
        <v>5.3999999999999999E-2</v>
      </c>
      <c r="J595" s="606">
        <f>+VLOOKUP(B595,잔가등급!$D$35:$I$62,5,0)</f>
        <v>5.8000000000000003E-2</v>
      </c>
      <c r="K595" s="607">
        <f>+VLOOKUP(B595,잔가등급!$D$35:$I$62,6,0)</f>
        <v>5.8000000000000003E-2</v>
      </c>
      <c r="L595" s="358"/>
      <c r="N595" s="530">
        <v>5</v>
      </c>
      <c r="O595" s="359"/>
      <c r="P595" s="343"/>
      <c r="Q595" s="343"/>
      <c r="R595" s="646">
        <v>0</v>
      </c>
      <c r="T595" s="365">
        <v>20</v>
      </c>
      <c r="U595" s="378"/>
      <c r="V595" s="381"/>
      <c r="W595" s="565">
        <f t="shared" si="15"/>
        <v>0</v>
      </c>
    </row>
    <row r="596" spans="2:53">
      <c r="B596" s="616" t="s">
        <v>135</v>
      </c>
      <c r="C596" s="640">
        <v>11</v>
      </c>
      <c r="D596" s="640">
        <v>1</v>
      </c>
      <c r="E596" s="617" t="s">
        <v>11650</v>
      </c>
      <c r="F596" s="621">
        <v>3496</v>
      </c>
      <c r="G596" s="622">
        <v>152000000</v>
      </c>
      <c r="H596" s="606">
        <f>+VLOOKUP(B596,잔가등급!$D$35:$I$62,3,0)</f>
        <v>5.1999999999999998E-2</v>
      </c>
      <c r="I596" s="606">
        <f>+VLOOKUP(B596,잔가등급!$D$35:$I$62,4,0)</f>
        <v>5.3999999999999999E-2</v>
      </c>
      <c r="J596" s="606">
        <f>+VLOOKUP(B596,잔가등급!$D$35:$I$62,5,0)</f>
        <v>5.8000000000000003E-2</v>
      </c>
      <c r="K596" s="607">
        <f>+VLOOKUP(B596,잔가등급!$D$35:$I$62,6,0)</f>
        <v>5.8000000000000003E-2</v>
      </c>
      <c r="L596" s="358"/>
      <c r="N596" s="530">
        <v>7</v>
      </c>
      <c r="O596" s="359"/>
      <c r="P596" s="343"/>
      <c r="Q596" s="343"/>
      <c r="R596" s="646">
        <v>0</v>
      </c>
      <c r="T596" s="365">
        <v>26</v>
      </c>
      <c r="U596" s="378"/>
      <c r="V596" s="381"/>
      <c r="W596" s="565">
        <f t="shared" si="15"/>
        <v>0</v>
      </c>
    </row>
    <row r="597" spans="2:53" ht="17.25" thickBot="1">
      <c r="B597" s="616" t="s">
        <v>135</v>
      </c>
      <c r="C597" s="640">
        <v>11</v>
      </c>
      <c r="D597" s="640">
        <v>2</v>
      </c>
      <c r="E597" s="617" t="s">
        <v>11651</v>
      </c>
      <c r="F597" s="621">
        <v>1995</v>
      </c>
      <c r="G597" s="622">
        <v>77400000</v>
      </c>
      <c r="H597" s="606">
        <f>+VLOOKUP(B597,잔가등급!$D$35:$I$62,3,0)</f>
        <v>5.1999999999999998E-2</v>
      </c>
      <c r="I597" s="606">
        <f>+VLOOKUP(B597,잔가등급!$D$35:$I$62,4,0)</f>
        <v>5.3999999999999999E-2</v>
      </c>
      <c r="J597" s="606">
        <f>+VLOOKUP(B597,잔가등급!$D$35:$I$62,5,0)</f>
        <v>5.8000000000000003E-2</v>
      </c>
      <c r="K597" s="607">
        <f>+VLOOKUP(B597,잔가등급!$D$35:$I$62,6,0)</f>
        <v>5.8000000000000003E-2</v>
      </c>
      <c r="L597" s="358"/>
      <c r="N597" s="536">
        <v>6</v>
      </c>
      <c r="O597" s="385"/>
      <c r="P597" s="386"/>
      <c r="Q597" s="386"/>
      <c r="R597" s="646">
        <v>0</v>
      </c>
      <c r="T597" s="527">
        <v>27</v>
      </c>
      <c r="U597" s="387"/>
      <c r="V597" s="388"/>
      <c r="W597" s="565">
        <f t="shared" si="15"/>
        <v>0</v>
      </c>
    </row>
    <row r="598" spans="2:53">
      <c r="B598" s="616" t="s">
        <v>135</v>
      </c>
      <c r="C598" s="640">
        <v>11</v>
      </c>
      <c r="D598" s="640">
        <v>3</v>
      </c>
      <c r="E598" s="617" t="s">
        <v>11652</v>
      </c>
      <c r="F598" s="621">
        <v>2956</v>
      </c>
      <c r="G598" s="622">
        <v>92850000</v>
      </c>
      <c r="H598" s="606">
        <f>+VLOOKUP(B598,잔가등급!$D$35:$I$62,3,0)</f>
        <v>5.1999999999999998E-2</v>
      </c>
      <c r="I598" s="606">
        <f>+VLOOKUP(B598,잔가등급!$D$35:$I$62,4,0)</f>
        <v>5.3999999999999999E-2</v>
      </c>
      <c r="J598" s="606">
        <f>+VLOOKUP(B598,잔가등급!$D$35:$I$62,5,0)</f>
        <v>5.8000000000000003E-2</v>
      </c>
      <c r="K598" s="607">
        <f>+VLOOKUP(B598,잔가등급!$D$35:$I$62,6,0)</f>
        <v>5.8000000000000003E-2</v>
      </c>
      <c r="L598" s="545"/>
      <c r="M598" s="593"/>
      <c r="N598" s="546">
        <v>6</v>
      </c>
      <c r="O598" s="547"/>
      <c r="P598" s="548"/>
      <c r="Q598" s="548"/>
      <c r="R598" s="646">
        <v>0</v>
      </c>
      <c r="S598" s="593"/>
      <c r="T598" s="549">
        <v>19</v>
      </c>
      <c r="U598" s="550"/>
      <c r="V598" s="551"/>
      <c r="W598" s="565">
        <f t="shared" si="15"/>
        <v>0</v>
      </c>
    </row>
    <row r="599" spans="2:53">
      <c r="B599" s="616" t="s">
        <v>135</v>
      </c>
      <c r="C599" s="640">
        <v>11</v>
      </c>
      <c r="D599" s="640">
        <v>4</v>
      </c>
      <c r="E599" s="617" t="s">
        <v>11653</v>
      </c>
      <c r="F599" s="621">
        <v>2956</v>
      </c>
      <c r="G599" s="622">
        <v>107550000</v>
      </c>
      <c r="H599" s="606">
        <f>+VLOOKUP(B599,잔가등급!$D$35:$I$62,3,0)</f>
        <v>5.1999999999999998E-2</v>
      </c>
      <c r="I599" s="606">
        <f>+VLOOKUP(B599,잔가등급!$D$35:$I$62,4,0)</f>
        <v>5.3999999999999999E-2</v>
      </c>
      <c r="J599" s="606">
        <f>+VLOOKUP(B599,잔가등급!$D$35:$I$62,5,0)</f>
        <v>5.8000000000000003E-2</v>
      </c>
      <c r="K599" s="607">
        <f>+VLOOKUP(B599,잔가등급!$D$35:$I$62,6,0)</f>
        <v>5.8000000000000003E-2</v>
      </c>
      <c r="L599" s="358"/>
      <c r="N599" s="552">
        <v>6</v>
      </c>
      <c r="O599" s="553"/>
      <c r="P599" s="554"/>
      <c r="Q599" s="554"/>
      <c r="R599" s="646">
        <v>0</v>
      </c>
      <c r="T599" s="555">
        <v>19</v>
      </c>
      <c r="U599" s="556"/>
      <c r="V599" s="557"/>
      <c r="W599" s="565">
        <f t="shared" si="15"/>
        <v>0</v>
      </c>
    </row>
    <row r="600" spans="2:53" ht="17.25" thickBot="1">
      <c r="B600" s="616" t="s">
        <v>135</v>
      </c>
      <c r="C600" s="640">
        <v>11</v>
      </c>
      <c r="D600" s="640">
        <v>5</v>
      </c>
      <c r="E600" s="617" t="s">
        <v>11654</v>
      </c>
      <c r="F600" s="621">
        <v>2956</v>
      </c>
      <c r="G600" s="622">
        <v>96050000</v>
      </c>
      <c r="H600" s="606">
        <f>+VLOOKUP(B600,잔가등급!$D$35:$I$62,3,0)</f>
        <v>5.1999999999999998E-2</v>
      </c>
      <c r="I600" s="606">
        <f>+VLOOKUP(B600,잔가등급!$D$35:$I$62,4,0)</f>
        <v>5.3999999999999999E-2</v>
      </c>
      <c r="J600" s="606">
        <f>+VLOOKUP(B600,잔가등급!$D$35:$I$62,5,0)</f>
        <v>5.8000000000000003E-2</v>
      </c>
      <c r="K600" s="607">
        <f>+VLOOKUP(B600,잔가등급!$D$35:$I$62,6,0)</f>
        <v>5.8000000000000003E-2</v>
      </c>
      <c r="L600" s="538"/>
      <c r="M600" s="592"/>
      <c r="N600" s="539">
        <v>6</v>
      </c>
      <c r="O600" s="540"/>
      <c r="P600" s="541"/>
      <c r="Q600" s="541"/>
      <c r="R600" s="646">
        <v>0</v>
      </c>
      <c r="S600" s="592"/>
      <c r="T600" s="542">
        <v>19</v>
      </c>
      <c r="U600" s="543"/>
      <c r="V600" s="544"/>
      <c r="W600" s="565">
        <f t="shared" si="15"/>
        <v>0</v>
      </c>
    </row>
    <row r="601" spans="2:53">
      <c r="B601" s="616" t="s">
        <v>135</v>
      </c>
      <c r="C601" s="640">
        <v>11</v>
      </c>
      <c r="D601" s="640">
        <v>6</v>
      </c>
      <c r="E601" s="617" t="s">
        <v>11655</v>
      </c>
      <c r="F601" s="621">
        <v>1999</v>
      </c>
      <c r="G601" s="622">
        <v>59300000</v>
      </c>
      <c r="H601" s="606">
        <f>+VLOOKUP(B601,잔가등급!$D$35:$I$62,3,0)</f>
        <v>5.1999999999999998E-2</v>
      </c>
      <c r="I601" s="606">
        <f>+VLOOKUP(B601,잔가등급!$D$35:$I$62,4,0)</f>
        <v>5.3999999999999999E-2</v>
      </c>
      <c r="J601" s="606">
        <f>+VLOOKUP(B601,잔가등급!$D$35:$I$62,5,0)</f>
        <v>5.8000000000000003E-2</v>
      </c>
      <c r="K601" s="607">
        <f>+VLOOKUP(B601,잔가등급!$D$35:$I$62,6,0)</f>
        <v>5.8000000000000003E-2</v>
      </c>
      <c r="L601" s="358"/>
      <c r="N601" s="532">
        <v>6</v>
      </c>
      <c r="O601" s="389"/>
      <c r="P601" s="390"/>
      <c r="Q601" s="390"/>
      <c r="R601" s="646">
        <v>0</v>
      </c>
      <c r="T601" s="533">
        <v>27</v>
      </c>
      <c r="U601" s="391"/>
      <c r="V601" s="392"/>
      <c r="W601" s="565">
        <f t="shared" si="15"/>
        <v>0</v>
      </c>
    </row>
    <row r="602" spans="2:53">
      <c r="B602" s="616" t="s">
        <v>10173</v>
      </c>
      <c r="C602" s="640">
        <v>12</v>
      </c>
      <c r="D602" s="640">
        <v>1</v>
      </c>
      <c r="E602" s="617" t="s">
        <v>11656</v>
      </c>
      <c r="F602" s="621">
        <v>3604</v>
      </c>
      <c r="G602" s="622">
        <v>98800000</v>
      </c>
      <c r="H602" s="606">
        <f>+VLOOKUP(B602,잔가등급!$D$35:$I$62,3,0)</f>
        <v>5.6000000000000001E-2</v>
      </c>
      <c r="I602" s="606">
        <f>+VLOOKUP(B602,잔가등급!$D$35:$I$62,4,0)</f>
        <v>5.8000000000000003E-2</v>
      </c>
      <c r="J602" s="606">
        <f>+VLOOKUP(B602,잔가등급!$D$35:$I$62,5,0)</f>
        <v>6.2E-2</v>
      </c>
      <c r="K602" s="607">
        <f>+VLOOKUP(B602,잔가등급!$D$35:$I$62,6,0)</f>
        <v>6.2E-2</v>
      </c>
      <c r="L602" s="358"/>
      <c r="N602" s="530">
        <v>5</v>
      </c>
      <c r="O602" s="359"/>
      <c r="P602" s="343"/>
      <c r="Q602" s="343"/>
      <c r="R602" s="646">
        <v>0</v>
      </c>
      <c r="T602" s="365">
        <v>19</v>
      </c>
      <c r="U602" s="378"/>
      <c r="V602" s="381"/>
      <c r="W602" s="565">
        <f t="shared" si="15"/>
        <v>0</v>
      </c>
    </row>
    <row r="603" spans="2:53">
      <c r="B603" s="616" t="s">
        <v>10173</v>
      </c>
      <c r="C603" s="640">
        <v>12</v>
      </c>
      <c r="D603" s="640">
        <v>2</v>
      </c>
      <c r="E603" s="617" t="s">
        <v>11657</v>
      </c>
      <c r="F603" s="621">
        <v>3604</v>
      </c>
      <c r="G603" s="622">
        <v>89100000</v>
      </c>
      <c r="H603" s="606">
        <f>+VLOOKUP(B603,잔가등급!$D$35:$I$62,3,0)</f>
        <v>5.6000000000000001E-2</v>
      </c>
      <c r="I603" s="606">
        <f>+VLOOKUP(B603,잔가등급!$D$35:$I$62,4,0)</f>
        <v>5.8000000000000003E-2</v>
      </c>
      <c r="J603" s="606">
        <f>+VLOOKUP(B603,잔가등급!$D$35:$I$62,5,0)</f>
        <v>6.2E-2</v>
      </c>
      <c r="K603" s="607">
        <f>+VLOOKUP(B603,잔가등급!$D$35:$I$62,6,0)</f>
        <v>6.2E-2</v>
      </c>
      <c r="L603" s="358"/>
      <c r="N603" s="530">
        <v>5</v>
      </c>
      <c r="O603" s="359"/>
      <c r="P603" s="343"/>
      <c r="Q603" s="343"/>
      <c r="R603" s="646">
        <v>0</v>
      </c>
      <c r="T603" s="365">
        <v>19</v>
      </c>
      <c r="U603" s="378"/>
      <c r="V603" s="381"/>
      <c r="W603" s="565">
        <f t="shared" si="15"/>
        <v>0</v>
      </c>
    </row>
    <row r="604" spans="2:53">
      <c r="B604" s="616" t="s">
        <v>10173</v>
      </c>
      <c r="C604" s="640">
        <v>12</v>
      </c>
      <c r="D604" s="640">
        <v>3</v>
      </c>
      <c r="E604" s="617" t="s">
        <v>11658</v>
      </c>
      <c r="F604" s="621">
        <v>3604</v>
      </c>
      <c r="G604" s="622">
        <v>76900000</v>
      </c>
      <c r="H604" s="606">
        <f>+VLOOKUP(B604,잔가등급!$D$35:$I$62,3,0)</f>
        <v>5.6000000000000001E-2</v>
      </c>
      <c r="I604" s="606">
        <f>+VLOOKUP(B604,잔가등급!$D$35:$I$62,4,0)</f>
        <v>5.8000000000000003E-2</v>
      </c>
      <c r="J604" s="606">
        <f>+VLOOKUP(B604,잔가등급!$D$35:$I$62,5,0)</f>
        <v>6.2E-2</v>
      </c>
      <c r="K604" s="607">
        <f>+VLOOKUP(B604,잔가등급!$D$35:$I$62,6,0)</f>
        <v>6.2E-2</v>
      </c>
      <c r="L604" s="358"/>
      <c r="N604" s="530">
        <v>5</v>
      </c>
      <c r="O604" s="359"/>
      <c r="P604" s="343"/>
      <c r="Q604" s="343"/>
      <c r="R604" s="646">
        <v>0</v>
      </c>
      <c r="T604" s="365">
        <v>19</v>
      </c>
      <c r="U604" s="378"/>
      <c r="V604" s="381"/>
      <c r="W604" s="565">
        <f t="shared" si="15"/>
        <v>0</v>
      </c>
    </row>
    <row r="605" spans="2:53">
      <c r="B605" s="616" t="s">
        <v>10173</v>
      </c>
      <c r="C605" s="640">
        <v>12</v>
      </c>
      <c r="D605" s="640">
        <v>4</v>
      </c>
      <c r="E605" s="617" t="s">
        <v>11659</v>
      </c>
      <c r="F605" s="621">
        <v>1995</v>
      </c>
      <c r="G605" s="622">
        <v>94400000</v>
      </c>
      <c r="H605" s="606">
        <f>+VLOOKUP(B605,잔가등급!$D$35:$I$62,3,0)</f>
        <v>5.6000000000000001E-2</v>
      </c>
      <c r="I605" s="606">
        <f>+VLOOKUP(B605,잔가등급!$D$35:$I$62,4,0)</f>
        <v>5.8000000000000003E-2</v>
      </c>
      <c r="J605" s="606">
        <f>+VLOOKUP(B605,잔가등급!$D$35:$I$62,5,0)</f>
        <v>6.2E-2</v>
      </c>
      <c r="K605" s="607">
        <f>+VLOOKUP(B605,잔가등급!$D$35:$I$62,6,0)</f>
        <v>6.2E-2</v>
      </c>
      <c r="L605" s="358"/>
      <c r="N605" s="530">
        <v>5</v>
      </c>
      <c r="O605" s="359"/>
      <c r="P605" s="343"/>
      <c r="Q605" s="343"/>
      <c r="R605" s="646">
        <v>0</v>
      </c>
      <c r="T605" s="365">
        <v>27</v>
      </c>
      <c r="U605" s="378"/>
      <c r="V605" s="381"/>
      <c r="W605" s="565">
        <f t="shared" si="15"/>
        <v>0</v>
      </c>
    </row>
    <row r="606" spans="2:53">
      <c r="B606" s="616" t="s">
        <v>10173</v>
      </c>
      <c r="C606" s="640">
        <v>12</v>
      </c>
      <c r="D606" s="640">
        <v>5</v>
      </c>
      <c r="E606" s="617" t="s">
        <v>11660</v>
      </c>
      <c r="F606" s="621">
        <v>1995</v>
      </c>
      <c r="G606" s="622">
        <v>111900000</v>
      </c>
      <c r="H606" s="606">
        <f>+VLOOKUP(B606,잔가등급!$D$35:$I$62,3,0)</f>
        <v>5.6000000000000001E-2</v>
      </c>
      <c r="I606" s="606">
        <f>+VLOOKUP(B606,잔가등급!$D$35:$I$62,4,0)</f>
        <v>5.8000000000000003E-2</v>
      </c>
      <c r="J606" s="606">
        <f>+VLOOKUP(B606,잔가등급!$D$35:$I$62,5,0)</f>
        <v>6.2E-2</v>
      </c>
      <c r="K606" s="607">
        <f>+VLOOKUP(B606,잔가등급!$D$35:$I$62,6,0)</f>
        <v>6.2E-2</v>
      </c>
      <c r="L606" s="358"/>
      <c r="N606" s="530">
        <v>5</v>
      </c>
      <c r="O606" s="359"/>
      <c r="P606" s="343"/>
      <c r="Q606" s="343"/>
      <c r="R606" s="646">
        <v>0</v>
      </c>
      <c r="T606" s="365">
        <v>27</v>
      </c>
      <c r="U606" s="378"/>
      <c r="V606" s="381"/>
      <c r="W606" s="565">
        <f t="shared" si="15"/>
        <v>0</v>
      </c>
    </row>
    <row r="607" spans="2:53">
      <c r="B607" s="616" t="s">
        <v>10173</v>
      </c>
      <c r="C607" s="640">
        <v>12</v>
      </c>
      <c r="D607" s="640">
        <v>6</v>
      </c>
      <c r="E607" s="617" t="s">
        <v>11661</v>
      </c>
      <c r="F607" s="621">
        <v>3604</v>
      </c>
      <c r="G607" s="622">
        <v>84700000</v>
      </c>
      <c r="H607" s="606">
        <f>+VLOOKUP(B607,잔가등급!$D$35:$I$62,3,0)</f>
        <v>5.6000000000000001E-2</v>
      </c>
      <c r="I607" s="606">
        <f>+VLOOKUP(B607,잔가등급!$D$35:$I$62,4,0)</f>
        <v>5.8000000000000003E-2</v>
      </c>
      <c r="J607" s="606">
        <f>+VLOOKUP(B607,잔가등급!$D$35:$I$62,5,0)</f>
        <v>6.2E-2</v>
      </c>
      <c r="K607" s="607">
        <f>+VLOOKUP(B607,잔가등급!$D$35:$I$62,6,0)</f>
        <v>6.2E-2</v>
      </c>
      <c r="L607" s="358"/>
      <c r="N607" s="530">
        <v>5</v>
      </c>
      <c r="O607" s="359"/>
      <c r="P607" s="343"/>
      <c r="Q607" s="343"/>
      <c r="R607" s="646">
        <v>0</v>
      </c>
      <c r="T607" s="365">
        <v>19</v>
      </c>
      <c r="U607" s="378"/>
      <c r="V607" s="381"/>
      <c r="W607" s="565">
        <f t="shared" si="15"/>
        <v>0</v>
      </c>
    </row>
    <row r="608" spans="2:53">
      <c r="B608" s="616" t="s">
        <v>10173</v>
      </c>
      <c r="C608" s="640">
        <v>12</v>
      </c>
      <c r="D608" s="640">
        <v>7</v>
      </c>
      <c r="E608" s="617" t="s">
        <v>11662</v>
      </c>
      <c r="F608" s="621">
        <v>3604</v>
      </c>
      <c r="G608" s="622">
        <v>79900000</v>
      </c>
      <c r="H608" s="606">
        <f>+VLOOKUP(B608,잔가등급!$D$35:$I$62,3,0)</f>
        <v>5.6000000000000001E-2</v>
      </c>
      <c r="I608" s="606">
        <f>+VLOOKUP(B608,잔가등급!$D$35:$I$62,4,0)</f>
        <v>5.8000000000000003E-2</v>
      </c>
      <c r="J608" s="606">
        <f>+VLOOKUP(B608,잔가등급!$D$35:$I$62,5,0)</f>
        <v>6.2E-2</v>
      </c>
      <c r="K608" s="607">
        <f>+VLOOKUP(B608,잔가등급!$D$35:$I$62,6,0)</f>
        <v>6.2E-2</v>
      </c>
      <c r="L608" s="358"/>
      <c r="N608" s="530">
        <v>7</v>
      </c>
      <c r="O608" s="359"/>
      <c r="P608" s="343"/>
      <c r="Q608" s="343"/>
      <c r="R608" s="646">
        <v>0</v>
      </c>
      <c r="T608" s="365">
        <v>19</v>
      </c>
      <c r="U608" s="378"/>
      <c r="V608" s="381"/>
      <c r="W608" s="565">
        <f t="shared" si="15"/>
        <v>0</v>
      </c>
      <c r="BA608" s="257">
        <v>0.02</v>
      </c>
    </row>
    <row r="609" spans="2:23">
      <c r="B609" s="616" t="s">
        <v>10173</v>
      </c>
      <c r="C609" s="640">
        <v>12</v>
      </c>
      <c r="D609" s="640">
        <v>8</v>
      </c>
      <c r="E609" s="617" t="s">
        <v>11663</v>
      </c>
      <c r="F609" s="621">
        <v>1995</v>
      </c>
      <c r="G609" s="622">
        <v>69900000</v>
      </c>
      <c r="H609" s="606">
        <f>+VLOOKUP(B609,잔가등급!$D$35:$I$62,3,0)</f>
        <v>5.6000000000000001E-2</v>
      </c>
      <c r="I609" s="606">
        <f>+VLOOKUP(B609,잔가등급!$D$35:$I$62,4,0)</f>
        <v>5.8000000000000003E-2</v>
      </c>
      <c r="J609" s="606">
        <f>+VLOOKUP(B609,잔가등급!$D$35:$I$62,5,0)</f>
        <v>6.2E-2</v>
      </c>
      <c r="K609" s="607">
        <f>+VLOOKUP(B609,잔가등급!$D$35:$I$62,6,0)</f>
        <v>6.2E-2</v>
      </c>
      <c r="L609" s="358"/>
      <c r="N609" s="530">
        <v>4</v>
      </c>
      <c r="O609" s="359"/>
      <c r="P609" s="343"/>
      <c r="Q609" s="343"/>
      <c r="R609" s="646">
        <v>0</v>
      </c>
      <c r="T609" s="365">
        <v>16</v>
      </c>
      <c r="U609" s="378"/>
      <c r="V609" s="381"/>
      <c r="W609" s="565">
        <f t="shared" si="15"/>
        <v>0</v>
      </c>
    </row>
    <row r="610" spans="2:23">
      <c r="B610" s="616" t="s">
        <v>10173</v>
      </c>
      <c r="C610" s="640">
        <v>12</v>
      </c>
      <c r="D610" s="640">
        <v>9</v>
      </c>
      <c r="E610" s="617" t="s">
        <v>11664</v>
      </c>
      <c r="F610" s="621">
        <v>1995</v>
      </c>
      <c r="G610" s="622">
        <v>73900000</v>
      </c>
      <c r="H610" s="606">
        <f>+VLOOKUP(B610,잔가등급!$D$35:$I$62,3,0)</f>
        <v>5.6000000000000001E-2</v>
      </c>
      <c r="I610" s="606">
        <f>+VLOOKUP(B610,잔가등급!$D$35:$I$62,4,0)</f>
        <v>5.8000000000000003E-2</v>
      </c>
      <c r="J610" s="606">
        <f>+VLOOKUP(B610,잔가등급!$D$35:$I$62,5,0)</f>
        <v>6.2E-2</v>
      </c>
      <c r="K610" s="607">
        <f>+VLOOKUP(B610,잔가등급!$D$35:$I$62,6,0)</f>
        <v>6.2E-2</v>
      </c>
      <c r="L610" s="358"/>
      <c r="N610" s="530">
        <v>4</v>
      </c>
      <c r="O610" s="359"/>
      <c r="P610" s="343"/>
      <c r="Q610" s="343"/>
      <c r="R610" s="646">
        <v>0</v>
      </c>
      <c r="T610" s="365">
        <v>16</v>
      </c>
      <c r="U610" s="378"/>
      <c r="V610" s="381"/>
      <c r="W610" s="565">
        <f t="shared" si="15"/>
        <v>0</v>
      </c>
    </row>
    <row r="611" spans="2:23">
      <c r="B611" s="616" t="s">
        <v>10173</v>
      </c>
      <c r="C611" s="640">
        <v>12</v>
      </c>
      <c r="D611" s="640">
        <v>10</v>
      </c>
      <c r="E611" s="617" t="s">
        <v>11665</v>
      </c>
      <c r="F611" s="621">
        <v>1995</v>
      </c>
      <c r="G611" s="622">
        <v>77500000</v>
      </c>
      <c r="H611" s="606">
        <f>+VLOOKUP(B611,잔가등급!$D$35:$I$62,3,0)</f>
        <v>5.6000000000000001E-2</v>
      </c>
      <c r="I611" s="606">
        <f>+VLOOKUP(B611,잔가등급!$D$35:$I$62,4,0)</f>
        <v>5.8000000000000003E-2</v>
      </c>
      <c r="J611" s="606">
        <f>+VLOOKUP(B611,잔가등급!$D$35:$I$62,5,0)</f>
        <v>6.2E-2</v>
      </c>
      <c r="K611" s="607">
        <f>+VLOOKUP(B611,잔가등급!$D$35:$I$62,6,0)</f>
        <v>6.2E-2</v>
      </c>
      <c r="L611" s="358"/>
      <c r="N611" s="530">
        <v>4</v>
      </c>
      <c r="O611" s="359"/>
      <c r="P611" s="343"/>
      <c r="Q611" s="343"/>
      <c r="R611" s="646">
        <v>0</v>
      </c>
      <c r="T611" s="365">
        <v>16</v>
      </c>
      <c r="U611" s="378"/>
      <c r="V611" s="381"/>
      <c r="W611" s="565">
        <f t="shared" si="15"/>
        <v>0</v>
      </c>
    </row>
    <row r="612" spans="2:23">
      <c r="B612" s="616" t="s">
        <v>10173</v>
      </c>
      <c r="C612" s="640">
        <v>12</v>
      </c>
      <c r="D612" s="640">
        <v>11</v>
      </c>
      <c r="E612" s="617" t="s">
        <v>11666</v>
      </c>
      <c r="F612" s="621">
        <v>1995</v>
      </c>
      <c r="G612" s="622">
        <v>97800000</v>
      </c>
      <c r="H612" s="606">
        <f>+VLOOKUP(B612,잔가등급!$D$35:$I$62,3,0)</f>
        <v>5.6000000000000001E-2</v>
      </c>
      <c r="I612" s="606">
        <f>+VLOOKUP(B612,잔가등급!$D$35:$I$62,4,0)</f>
        <v>5.8000000000000003E-2</v>
      </c>
      <c r="J612" s="606">
        <f>+VLOOKUP(B612,잔가등급!$D$35:$I$62,5,0)</f>
        <v>6.2E-2</v>
      </c>
      <c r="K612" s="607">
        <f>+VLOOKUP(B612,잔가등급!$D$35:$I$62,6,0)</f>
        <v>6.2E-2</v>
      </c>
      <c r="L612" s="358"/>
      <c r="N612" s="530">
        <v>4</v>
      </c>
      <c r="O612" s="359"/>
      <c r="P612" s="343"/>
      <c r="Q612" s="343"/>
      <c r="R612" s="646">
        <v>0</v>
      </c>
      <c r="T612" s="365">
        <v>16</v>
      </c>
      <c r="U612" s="378"/>
      <c r="V612" s="381"/>
      <c r="W612" s="565">
        <f t="shared" si="15"/>
        <v>0</v>
      </c>
    </row>
    <row r="613" spans="2:23">
      <c r="B613" s="616" t="s">
        <v>10173</v>
      </c>
      <c r="C613" s="640">
        <v>12</v>
      </c>
      <c r="D613" s="640">
        <v>12</v>
      </c>
      <c r="E613" s="617" t="s">
        <v>11667</v>
      </c>
      <c r="F613" s="621">
        <v>1995</v>
      </c>
      <c r="G613" s="622">
        <v>72900000</v>
      </c>
      <c r="H613" s="606">
        <f>+VLOOKUP(B613,잔가등급!$D$35:$I$62,3,0)</f>
        <v>5.6000000000000001E-2</v>
      </c>
      <c r="I613" s="606">
        <f>+VLOOKUP(B613,잔가등급!$D$35:$I$62,4,0)</f>
        <v>5.8000000000000003E-2</v>
      </c>
      <c r="J613" s="606">
        <f>+VLOOKUP(B613,잔가등급!$D$35:$I$62,5,0)</f>
        <v>6.2E-2</v>
      </c>
      <c r="K613" s="607">
        <f>+VLOOKUP(B613,잔가등급!$D$35:$I$62,6,0)</f>
        <v>6.2E-2</v>
      </c>
      <c r="L613" s="358"/>
      <c r="N613" s="530">
        <v>4</v>
      </c>
      <c r="O613" s="359"/>
      <c r="P613" s="343"/>
      <c r="Q613" s="343"/>
      <c r="R613" s="646">
        <v>0</v>
      </c>
      <c r="T613" s="365">
        <v>16</v>
      </c>
      <c r="U613" s="378"/>
      <c r="V613" s="381"/>
      <c r="W613" s="565">
        <f t="shared" si="15"/>
        <v>0</v>
      </c>
    </row>
    <row r="614" spans="2:23">
      <c r="B614" s="616" t="s">
        <v>10173</v>
      </c>
      <c r="C614" s="640">
        <v>12</v>
      </c>
      <c r="D614" s="640">
        <v>13</v>
      </c>
      <c r="E614" s="617" t="s">
        <v>11668</v>
      </c>
      <c r="F614" s="621">
        <v>1995</v>
      </c>
      <c r="G614" s="622">
        <v>101300000</v>
      </c>
      <c r="H614" s="606">
        <f>+VLOOKUP(B614,잔가등급!$D$35:$I$62,3,0)</f>
        <v>5.6000000000000001E-2</v>
      </c>
      <c r="I614" s="606">
        <f>+VLOOKUP(B614,잔가등급!$D$35:$I$62,4,0)</f>
        <v>5.8000000000000003E-2</v>
      </c>
      <c r="J614" s="606">
        <f>+VLOOKUP(B614,잔가등급!$D$35:$I$62,5,0)</f>
        <v>6.2E-2</v>
      </c>
      <c r="K614" s="607">
        <f>+VLOOKUP(B614,잔가등급!$D$35:$I$62,6,0)</f>
        <v>6.2E-2</v>
      </c>
      <c r="L614" s="358"/>
      <c r="N614" s="530">
        <v>4</v>
      </c>
      <c r="O614" s="359"/>
      <c r="P614" s="343"/>
      <c r="Q614" s="343"/>
      <c r="R614" s="646">
        <v>0</v>
      </c>
      <c r="T614" s="365">
        <v>16</v>
      </c>
      <c r="U614" s="378"/>
      <c r="V614" s="381"/>
      <c r="W614" s="565">
        <f t="shared" si="15"/>
        <v>0</v>
      </c>
    </row>
    <row r="615" spans="2:23">
      <c r="B615" s="616" t="s">
        <v>10173</v>
      </c>
      <c r="C615" s="640">
        <v>12</v>
      </c>
      <c r="D615" s="640">
        <v>14</v>
      </c>
      <c r="E615" s="617" t="s">
        <v>11669</v>
      </c>
      <c r="F615" s="621">
        <v>1995</v>
      </c>
      <c r="G615" s="622">
        <v>76500000</v>
      </c>
      <c r="H615" s="606">
        <f>+VLOOKUP(B615,잔가등급!$D$35:$I$62,3,0)</f>
        <v>5.6000000000000001E-2</v>
      </c>
      <c r="I615" s="606">
        <f>+VLOOKUP(B615,잔가등급!$D$35:$I$62,4,0)</f>
        <v>5.8000000000000003E-2</v>
      </c>
      <c r="J615" s="606">
        <f>+VLOOKUP(B615,잔가등급!$D$35:$I$62,5,0)</f>
        <v>6.2E-2</v>
      </c>
      <c r="K615" s="607">
        <f>+VLOOKUP(B615,잔가등급!$D$35:$I$62,6,0)</f>
        <v>6.2E-2</v>
      </c>
      <c r="L615" s="358"/>
      <c r="N615" s="530">
        <v>4</v>
      </c>
      <c r="O615" s="359"/>
      <c r="P615" s="343"/>
      <c r="Q615" s="343"/>
      <c r="R615" s="646">
        <v>0</v>
      </c>
      <c r="T615" s="365">
        <v>16</v>
      </c>
      <c r="U615" s="378"/>
      <c r="V615" s="381"/>
      <c r="W615" s="565">
        <f t="shared" si="15"/>
        <v>0</v>
      </c>
    </row>
    <row r="616" spans="2:23" ht="17.25" thickBot="1">
      <c r="B616" s="616" t="s">
        <v>10173</v>
      </c>
      <c r="C616" s="640">
        <v>12</v>
      </c>
      <c r="D616" s="640">
        <v>15</v>
      </c>
      <c r="E616" s="617" t="s">
        <v>11670</v>
      </c>
      <c r="F616" s="621">
        <v>1995</v>
      </c>
      <c r="G616" s="622">
        <v>76400000</v>
      </c>
      <c r="H616" s="606">
        <f>+VLOOKUP(B616,잔가등급!$D$35:$I$62,3,0)</f>
        <v>5.6000000000000001E-2</v>
      </c>
      <c r="I616" s="606">
        <f>+VLOOKUP(B616,잔가등급!$D$35:$I$62,4,0)</f>
        <v>5.8000000000000003E-2</v>
      </c>
      <c r="J616" s="606">
        <f>+VLOOKUP(B616,잔가등급!$D$35:$I$62,5,0)</f>
        <v>6.2E-2</v>
      </c>
      <c r="K616" s="607">
        <f>+VLOOKUP(B616,잔가등급!$D$35:$I$62,6,0)</f>
        <v>6.2E-2</v>
      </c>
      <c r="L616" s="538"/>
      <c r="M616" s="592"/>
      <c r="N616" s="539">
        <v>4</v>
      </c>
      <c r="O616" s="540"/>
      <c r="P616" s="541"/>
      <c r="Q616" s="541"/>
      <c r="R616" s="646">
        <v>0</v>
      </c>
      <c r="S616" s="592"/>
      <c r="T616" s="542">
        <v>16</v>
      </c>
      <c r="U616" s="543"/>
      <c r="V616" s="411"/>
      <c r="W616" s="565">
        <f t="shared" si="15"/>
        <v>0</v>
      </c>
    </row>
    <row r="617" spans="2:23">
      <c r="B617" s="616" t="s">
        <v>10173</v>
      </c>
      <c r="C617" s="640">
        <v>12</v>
      </c>
      <c r="D617" s="640">
        <v>16</v>
      </c>
      <c r="E617" s="617" t="s">
        <v>11671</v>
      </c>
      <c r="F617" s="621">
        <v>1995</v>
      </c>
      <c r="G617" s="622">
        <v>83900000</v>
      </c>
      <c r="H617" s="606">
        <f>+VLOOKUP(B617,잔가등급!$D$35:$I$62,3,0)</f>
        <v>5.6000000000000001E-2</v>
      </c>
      <c r="I617" s="606">
        <f>+VLOOKUP(B617,잔가등급!$D$35:$I$62,4,0)</f>
        <v>5.8000000000000003E-2</v>
      </c>
      <c r="J617" s="606">
        <f>+VLOOKUP(B617,잔가등급!$D$35:$I$62,5,0)</f>
        <v>6.2E-2</v>
      </c>
      <c r="K617" s="607">
        <f>+VLOOKUP(B617,잔가등급!$D$35:$I$62,6,0)</f>
        <v>6.2E-2</v>
      </c>
      <c r="L617" s="358"/>
      <c r="N617" s="532">
        <v>4</v>
      </c>
      <c r="O617" s="389"/>
      <c r="P617" s="390"/>
      <c r="Q617" s="390"/>
      <c r="R617" s="646">
        <v>0</v>
      </c>
      <c r="T617" s="533">
        <v>16</v>
      </c>
      <c r="U617" s="391"/>
      <c r="V617" s="392"/>
      <c r="W617" s="565">
        <f t="shared" si="15"/>
        <v>0</v>
      </c>
    </row>
    <row r="618" spans="2:23">
      <c r="B618" s="616" t="s">
        <v>10173</v>
      </c>
      <c r="C618" s="640">
        <v>12</v>
      </c>
      <c r="D618" s="640">
        <v>17</v>
      </c>
      <c r="E618" s="617" t="s">
        <v>11672</v>
      </c>
      <c r="F618" s="621">
        <v>1995</v>
      </c>
      <c r="G618" s="622">
        <v>80400000</v>
      </c>
      <c r="H618" s="606">
        <f>+VLOOKUP(B618,잔가등급!$D$35:$I$62,3,0)</f>
        <v>5.6000000000000001E-2</v>
      </c>
      <c r="I618" s="606">
        <f>+VLOOKUP(B618,잔가등급!$D$35:$I$62,4,0)</f>
        <v>5.8000000000000003E-2</v>
      </c>
      <c r="J618" s="606">
        <f>+VLOOKUP(B618,잔가등급!$D$35:$I$62,5,0)</f>
        <v>6.2E-2</v>
      </c>
      <c r="K618" s="607">
        <f>+VLOOKUP(B618,잔가등급!$D$35:$I$62,6,0)</f>
        <v>6.2E-2</v>
      </c>
      <c r="L618" s="358"/>
      <c r="N618" s="530">
        <v>4</v>
      </c>
      <c r="O618" s="359"/>
      <c r="P618" s="343"/>
      <c r="Q618" s="343"/>
      <c r="R618" s="646">
        <v>0</v>
      </c>
      <c r="T618" s="365">
        <v>16</v>
      </c>
      <c r="U618" s="378"/>
      <c r="V618" s="381"/>
      <c r="W618" s="565">
        <f t="shared" si="15"/>
        <v>0</v>
      </c>
    </row>
    <row r="619" spans="2:23">
      <c r="B619" s="616" t="s">
        <v>10173</v>
      </c>
      <c r="C619" s="640">
        <v>12</v>
      </c>
      <c r="D619" s="640">
        <v>18</v>
      </c>
      <c r="E619" s="617" t="s">
        <v>11673</v>
      </c>
      <c r="F619" s="621">
        <v>1995</v>
      </c>
      <c r="G619" s="622">
        <v>82400000</v>
      </c>
      <c r="H619" s="606">
        <f>+VLOOKUP(B619,잔가등급!$D$35:$I$62,3,0)</f>
        <v>5.6000000000000001E-2</v>
      </c>
      <c r="I619" s="606">
        <f>+VLOOKUP(B619,잔가등급!$D$35:$I$62,4,0)</f>
        <v>5.8000000000000003E-2</v>
      </c>
      <c r="J619" s="606">
        <f>+VLOOKUP(B619,잔가등급!$D$35:$I$62,5,0)</f>
        <v>6.2E-2</v>
      </c>
      <c r="K619" s="607">
        <f>+VLOOKUP(B619,잔가등급!$D$35:$I$62,6,0)</f>
        <v>6.2E-2</v>
      </c>
      <c r="L619" s="358"/>
      <c r="N619" s="530">
        <v>4</v>
      </c>
      <c r="O619" s="359"/>
      <c r="P619" s="343"/>
      <c r="Q619" s="343"/>
      <c r="R619" s="646">
        <v>0</v>
      </c>
      <c r="T619" s="365">
        <v>16</v>
      </c>
      <c r="U619" s="378"/>
      <c r="V619" s="381"/>
      <c r="W619" s="565">
        <f t="shared" si="15"/>
        <v>0</v>
      </c>
    </row>
    <row r="620" spans="2:23">
      <c r="B620" s="616" t="s">
        <v>10173</v>
      </c>
      <c r="C620" s="640">
        <v>12</v>
      </c>
      <c r="D620" s="640">
        <v>19</v>
      </c>
      <c r="E620" s="617" t="s">
        <v>11674</v>
      </c>
      <c r="F620" s="621">
        <v>1995</v>
      </c>
      <c r="G620" s="622">
        <v>78900000</v>
      </c>
      <c r="H620" s="606">
        <f>+VLOOKUP(B620,잔가등급!$D$35:$I$62,3,0)</f>
        <v>5.6000000000000001E-2</v>
      </c>
      <c r="I620" s="606">
        <f>+VLOOKUP(B620,잔가등급!$D$35:$I$62,4,0)</f>
        <v>5.8000000000000003E-2</v>
      </c>
      <c r="J620" s="606">
        <f>+VLOOKUP(B620,잔가등급!$D$35:$I$62,5,0)</f>
        <v>6.2E-2</v>
      </c>
      <c r="K620" s="607">
        <f>+VLOOKUP(B620,잔가등급!$D$35:$I$62,6,0)</f>
        <v>6.2E-2</v>
      </c>
      <c r="L620" s="358"/>
      <c r="N620" s="530">
        <v>4</v>
      </c>
      <c r="O620" s="359"/>
      <c r="P620" s="343"/>
      <c r="Q620" s="343"/>
      <c r="R620" s="646">
        <v>0</v>
      </c>
      <c r="T620" s="365">
        <v>16</v>
      </c>
      <c r="U620" s="378"/>
      <c r="V620" s="381"/>
      <c r="W620" s="565">
        <f t="shared" si="15"/>
        <v>0</v>
      </c>
    </row>
    <row r="621" spans="2:23">
      <c r="B621" s="616" t="s">
        <v>10173</v>
      </c>
      <c r="C621" s="640">
        <v>12</v>
      </c>
      <c r="D621" s="640">
        <v>20</v>
      </c>
      <c r="E621" s="617" t="s">
        <v>11675</v>
      </c>
      <c r="F621" s="621">
        <v>1995</v>
      </c>
      <c r="G621" s="622">
        <v>69700000</v>
      </c>
      <c r="H621" s="606">
        <f>+VLOOKUP(B621,잔가등급!$D$35:$I$62,3,0)</f>
        <v>5.6000000000000001E-2</v>
      </c>
      <c r="I621" s="606">
        <f>+VLOOKUP(B621,잔가등급!$D$35:$I$62,4,0)</f>
        <v>5.8000000000000003E-2</v>
      </c>
      <c r="J621" s="606">
        <f>+VLOOKUP(B621,잔가등급!$D$35:$I$62,5,0)</f>
        <v>6.2E-2</v>
      </c>
      <c r="K621" s="607">
        <f>+VLOOKUP(B621,잔가등급!$D$35:$I$62,6,0)</f>
        <v>6.2E-2</v>
      </c>
      <c r="L621" s="358"/>
      <c r="N621" s="530">
        <v>4</v>
      </c>
      <c r="O621" s="359"/>
      <c r="P621" s="343"/>
      <c r="Q621" s="343"/>
      <c r="R621" s="646">
        <v>0</v>
      </c>
      <c r="T621" s="365">
        <v>16</v>
      </c>
      <c r="U621" s="378"/>
      <c r="V621" s="381"/>
      <c r="W621" s="565">
        <f t="shared" si="15"/>
        <v>0</v>
      </c>
    </row>
    <row r="622" spans="2:23">
      <c r="B622" s="616" t="s">
        <v>10173</v>
      </c>
      <c r="C622" s="640">
        <v>12</v>
      </c>
      <c r="D622" s="640">
        <v>21</v>
      </c>
      <c r="E622" s="617" t="s">
        <v>11676</v>
      </c>
      <c r="F622" s="621">
        <v>1332</v>
      </c>
      <c r="G622" s="622">
        <v>45500000</v>
      </c>
      <c r="H622" s="606">
        <f>+VLOOKUP(B622,잔가등급!$D$35:$I$62,3,0)</f>
        <v>5.6000000000000001E-2</v>
      </c>
      <c r="I622" s="606">
        <f>+VLOOKUP(B622,잔가등급!$D$35:$I$62,4,0)</f>
        <v>5.8000000000000003E-2</v>
      </c>
      <c r="J622" s="606">
        <f>+VLOOKUP(B622,잔가등급!$D$35:$I$62,5,0)</f>
        <v>6.2E-2</v>
      </c>
      <c r="K622" s="607">
        <f>+VLOOKUP(B622,잔가등급!$D$35:$I$62,6,0)</f>
        <v>6.2E-2</v>
      </c>
      <c r="L622" s="358"/>
      <c r="N622" s="530">
        <v>5</v>
      </c>
      <c r="O622" s="359"/>
      <c r="P622" s="343"/>
      <c r="Q622" s="343"/>
      <c r="R622" s="646">
        <v>0</v>
      </c>
      <c r="T622" s="365">
        <v>19</v>
      </c>
      <c r="U622" s="378"/>
      <c r="V622" s="381"/>
      <c r="W622" s="565">
        <f t="shared" si="15"/>
        <v>0</v>
      </c>
    </row>
    <row r="623" spans="2:23">
      <c r="B623" s="616" t="s">
        <v>142</v>
      </c>
      <c r="C623" s="640">
        <v>13</v>
      </c>
      <c r="D623" s="640">
        <v>1</v>
      </c>
      <c r="E623" s="617" t="s">
        <v>11677</v>
      </c>
      <c r="F623" s="621">
        <v>1199</v>
      </c>
      <c r="G623" s="622">
        <v>46900000</v>
      </c>
      <c r="H623" s="606">
        <f>+VLOOKUP(B623,잔가등급!$D$35:$I$62,3,0)</f>
        <v>5.6000000000000001E-2</v>
      </c>
      <c r="I623" s="606">
        <f>+VLOOKUP(B623,잔가등급!$D$35:$I$62,4,0)</f>
        <v>5.8000000000000003E-2</v>
      </c>
      <c r="J623" s="606">
        <f>+VLOOKUP(B623,잔가등급!$D$35:$I$62,5,0)</f>
        <v>6.2E-2</v>
      </c>
      <c r="K623" s="607">
        <f>+VLOOKUP(B623,잔가등급!$D$35:$I$62,6,0)</f>
        <v>6.2E-2</v>
      </c>
      <c r="L623" s="358"/>
      <c r="M623" s="337"/>
      <c r="N623" s="571">
        <v>7</v>
      </c>
      <c r="O623" s="504"/>
      <c r="P623" s="505"/>
      <c r="Q623" s="505"/>
      <c r="R623" s="646">
        <v>0</v>
      </c>
      <c r="S623" s="337"/>
      <c r="T623" s="365">
        <v>20</v>
      </c>
      <c r="U623" s="506"/>
      <c r="V623" s="507"/>
      <c r="W623" s="565">
        <f t="shared" si="15"/>
        <v>0</v>
      </c>
    </row>
    <row r="624" spans="2:23">
      <c r="B624" s="616" t="s">
        <v>142</v>
      </c>
      <c r="C624" s="640">
        <v>13</v>
      </c>
      <c r="D624" s="640">
        <v>2</v>
      </c>
      <c r="E624" s="617" t="s">
        <v>11678</v>
      </c>
      <c r="F624" s="621">
        <v>1199</v>
      </c>
      <c r="G624" s="622">
        <v>42900000</v>
      </c>
      <c r="H624" s="606">
        <f>+VLOOKUP(B624,잔가등급!$D$35:$I$62,3,0)</f>
        <v>5.6000000000000001E-2</v>
      </c>
      <c r="I624" s="606">
        <f>+VLOOKUP(B624,잔가등급!$D$35:$I$62,4,0)</f>
        <v>5.8000000000000003E-2</v>
      </c>
      <c r="J624" s="606">
        <f>+VLOOKUP(B624,잔가등급!$D$35:$I$62,5,0)</f>
        <v>6.2E-2</v>
      </c>
      <c r="K624" s="607">
        <f>+VLOOKUP(B624,잔가등급!$D$35:$I$62,6,0)</f>
        <v>6.2E-2</v>
      </c>
      <c r="L624" s="358"/>
      <c r="M624" s="337"/>
      <c r="N624" s="571">
        <v>7</v>
      </c>
      <c r="O624" s="504"/>
      <c r="P624" s="505"/>
      <c r="Q624" s="505"/>
      <c r="R624" s="646">
        <v>0</v>
      </c>
      <c r="S624" s="337"/>
      <c r="T624" s="365">
        <v>20</v>
      </c>
      <c r="U624" s="506"/>
      <c r="V624" s="507"/>
      <c r="W624" s="565">
        <f t="shared" si="15"/>
        <v>0</v>
      </c>
    </row>
    <row r="625" spans="2:23">
      <c r="B625" s="616" t="s">
        <v>142</v>
      </c>
      <c r="C625" s="640">
        <v>13</v>
      </c>
      <c r="D625" s="640">
        <v>3</v>
      </c>
      <c r="E625" s="617" t="s">
        <v>11679</v>
      </c>
      <c r="F625" s="621">
        <v>1499</v>
      </c>
      <c r="G625" s="622">
        <v>40000000</v>
      </c>
      <c r="H625" s="606">
        <f>+VLOOKUP(B625,잔가등급!$D$35:$I$62,3,0)</f>
        <v>5.6000000000000001E-2</v>
      </c>
      <c r="I625" s="606">
        <f>+VLOOKUP(B625,잔가등급!$D$35:$I$62,4,0)</f>
        <v>5.8000000000000003E-2</v>
      </c>
      <c r="J625" s="606">
        <f>+VLOOKUP(B625,잔가등급!$D$35:$I$62,5,0)</f>
        <v>6.2E-2</v>
      </c>
      <c r="K625" s="607">
        <f>+VLOOKUP(B625,잔가등급!$D$35:$I$62,6,0)</f>
        <v>6.2E-2</v>
      </c>
      <c r="L625" s="358"/>
      <c r="M625" s="337"/>
      <c r="N625" s="571">
        <v>6</v>
      </c>
      <c r="O625" s="504"/>
      <c r="P625" s="505"/>
      <c r="Q625" s="505"/>
      <c r="R625" s="646">
        <v>0</v>
      </c>
      <c r="S625" s="337"/>
      <c r="T625" s="365">
        <v>20</v>
      </c>
      <c r="U625" s="506"/>
      <c r="V625" s="507"/>
      <c r="W625" s="565">
        <f t="shared" si="15"/>
        <v>0</v>
      </c>
    </row>
    <row r="626" spans="2:23">
      <c r="B626" s="616" t="s">
        <v>142</v>
      </c>
      <c r="C626" s="640">
        <v>13</v>
      </c>
      <c r="D626" s="640">
        <v>4</v>
      </c>
      <c r="E626" s="617" t="s">
        <v>11680</v>
      </c>
      <c r="F626" s="621">
        <v>0</v>
      </c>
      <c r="G626" s="622">
        <v>54900000</v>
      </c>
      <c r="H626" s="606">
        <f>+VLOOKUP(B626,잔가등급!$D$35:$I$62,3,0)</f>
        <v>5.6000000000000001E-2</v>
      </c>
      <c r="I626" s="606">
        <f>+VLOOKUP(B626,잔가등급!$D$35:$I$62,4,0)</f>
        <v>5.8000000000000003E-2</v>
      </c>
      <c r="J626" s="606">
        <f>+VLOOKUP(B626,잔가등급!$D$35:$I$62,5,0)</f>
        <v>6.2E-2</v>
      </c>
      <c r="K626" s="607">
        <f>+VLOOKUP(B626,잔가등급!$D$35:$I$62,6,0)</f>
        <v>6.2E-2</v>
      </c>
      <c r="L626" s="358"/>
      <c r="M626" s="337"/>
      <c r="N626" s="571">
        <v>6</v>
      </c>
      <c r="O626" s="504"/>
      <c r="P626" s="505"/>
      <c r="Q626" s="505"/>
      <c r="R626" s="646">
        <v>0</v>
      </c>
      <c r="S626" s="337"/>
      <c r="T626" s="365">
        <v>28</v>
      </c>
      <c r="U626" s="506"/>
      <c r="V626" s="507"/>
      <c r="W626" s="565">
        <f t="shared" si="15"/>
        <v>0</v>
      </c>
    </row>
    <row r="627" spans="2:23">
      <c r="B627" s="616" t="s">
        <v>142</v>
      </c>
      <c r="C627" s="640">
        <v>13</v>
      </c>
      <c r="D627" s="640">
        <v>5</v>
      </c>
      <c r="E627" s="617" t="s">
        <v>11681</v>
      </c>
      <c r="F627" s="621">
        <v>1499</v>
      </c>
      <c r="G627" s="622">
        <v>37000000</v>
      </c>
      <c r="H627" s="606">
        <f>+VLOOKUP(B627,잔가등급!$D$35:$I$62,3,0)</f>
        <v>5.6000000000000001E-2</v>
      </c>
      <c r="I627" s="606">
        <f>+VLOOKUP(B627,잔가등급!$D$35:$I$62,4,0)</f>
        <v>5.8000000000000003E-2</v>
      </c>
      <c r="J627" s="606">
        <f>+VLOOKUP(B627,잔가등급!$D$35:$I$62,5,0)</f>
        <v>6.2E-2</v>
      </c>
      <c r="K627" s="607">
        <f>+VLOOKUP(B627,잔가등급!$D$35:$I$62,6,0)</f>
        <v>6.2E-2</v>
      </c>
      <c r="L627" s="358"/>
      <c r="N627" s="530">
        <v>6</v>
      </c>
      <c r="O627" s="359"/>
      <c r="P627" s="343"/>
      <c r="Q627" s="343"/>
      <c r="R627" s="646">
        <v>0</v>
      </c>
      <c r="T627" s="365">
        <v>20</v>
      </c>
      <c r="U627" s="378"/>
      <c r="V627" s="381"/>
      <c r="W627" s="565">
        <f t="shared" si="15"/>
        <v>0</v>
      </c>
    </row>
    <row r="628" spans="2:23">
      <c r="B628" s="616" t="s">
        <v>142</v>
      </c>
      <c r="C628" s="640">
        <v>13</v>
      </c>
      <c r="D628" s="640">
        <v>6</v>
      </c>
      <c r="E628" s="617" t="s">
        <v>11682</v>
      </c>
      <c r="F628" s="621">
        <v>0</v>
      </c>
      <c r="G628" s="622">
        <v>52900000</v>
      </c>
      <c r="H628" s="606">
        <f>+VLOOKUP(B628,잔가등급!$D$35:$I$62,3,0)</f>
        <v>5.6000000000000001E-2</v>
      </c>
      <c r="I628" s="606">
        <f>+VLOOKUP(B628,잔가등급!$D$35:$I$62,4,0)</f>
        <v>5.8000000000000003E-2</v>
      </c>
      <c r="J628" s="606">
        <f>+VLOOKUP(B628,잔가등급!$D$35:$I$62,5,0)</f>
        <v>6.2E-2</v>
      </c>
      <c r="K628" s="607">
        <f>+VLOOKUP(B628,잔가등급!$D$35:$I$62,6,0)</f>
        <v>6.2E-2</v>
      </c>
      <c r="L628" s="358"/>
      <c r="N628" s="530">
        <v>6</v>
      </c>
      <c r="O628" s="359"/>
      <c r="P628" s="343"/>
      <c r="Q628" s="343"/>
      <c r="R628" s="646">
        <v>0</v>
      </c>
      <c r="T628" s="365">
        <v>28</v>
      </c>
      <c r="U628" s="378"/>
      <c r="V628" s="381"/>
      <c r="W628" s="565">
        <f t="shared" si="15"/>
        <v>0</v>
      </c>
    </row>
    <row r="629" spans="2:23">
      <c r="B629" s="616" t="s">
        <v>142</v>
      </c>
      <c r="C629" s="640">
        <v>13</v>
      </c>
      <c r="D629" s="640">
        <v>7</v>
      </c>
      <c r="E629" s="617" t="s">
        <v>11683</v>
      </c>
      <c r="F629" s="621">
        <v>1199</v>
      </c>
      <c r="G629" s="622">
        <v>45200000</v>
      </c>
      <c r="H629" s="606">
        <f>+VLOOKUP(B629,잔가등급!$D$35:$I$62,3,0)</f>
        <v>5.6000000000000001E-2</v>
      </c>
      <c r="I629" s="606">
        <f>+VLOOKUP(B629,잔가등급!$D$35:$I$62,4,0)</f>
        <v>5.8000000000000003E-2</v>
      </c>
      <c r="J629" s="606">
        <f>+VLOOKUP(B629,잔가등급!$D$35:$I$62,5,0)</f>
        <v>6.2E-2</v>
      </c>
      <c r="K629" s="607">
        <f>+VLOOKUP(B629,잔가등급!$D$35:$I$62,6,0)</f>
        <v>6.2E-2</v>
      </c>
      <c r="L629" s="358"/>
      <c r="N629" s="530">
        <v>6</v>
      </c>
      <c r="O629" s="359"/>
      <c r="P629" s="343"/>
      <c r="Q629" s="343"/>
      <c r="R629" s="646">
        <v>0</v>
      </c>
      <c r="T629" s="365">
        <v>20</v>
      </c>
      <c r="U629" s="378"/>
      <c r="V629" s="381"/>
      <c r="W629" s="565">
        <f t="shared" si="15"/>
        <v>0</v>
      </c>
    </row>
    <row r="630" spans="2:23">
      <c r="B630" s="616" t="s">
        <v>142</v>
      </c>
      <c r="C630" s="640">
        <v>13</v>
      </c>
      <c r="D630" s="640">
        <v>8</v>
      </c>
      <c r="E630" s="617" t="s">
        <v>11684</v>
      </c>
      <c r="F630" s="621">
        <v>1199</v>
      </c>
      <c r="G630" s="622">
        <v>42200000</v>
      </c>
      <c r="H630" s="606">
        <f>+VLOOKUP(B630,잔가등급!$D$35:$I$62,3,0)</f>
        <v>5.6000000000000001E-2</v>
      </c>
      <c r="I630" s="606">
        <f>+VLOOKUP(B630,잔가등급!$D$35:$I$62,4,0)</f>
        <v>5.8000000000000003E-2</v>
      </c>
      <c r="J630" s="606">
        <f>+VLOOKUP(B630,잔가등급!$D$35:$I$62,5,0)</f>
        <v>6.2E-2</v>
      </c>
      <c r="K630" s="607">
        <f>+VLOOKUP(B630,잔가등급!$D$35:$I$62,6,0)</f>
        <v>6.2E-2</v>
      </c>
      <c r="L630" s="358"/>
      <c r="N630" s="530">
        <v>6</v>
      </c>
      <c r="O630" s="359"/>
      <c r="P630" s="343"/>
      <c r="Q630" s="343"/>
      <c r="R630" s="646">
        <v>0</v>
      </c>
      <c r="T630" s="365">
        <v>20</v>
      </c>
      <c r="U630" s="378"/>
      <c r="V630" s="381"/>
      <c r="W630" s="565">
        <f t="shared" si="15"/>
        <v>0</v>
      </c>
    </row>
    <row r="631" spans="2:23">
      <c r="B631" s="616" t="s">
        <v>142</v>
      </c>
      <c r="C631" s="640">
        <v>13</v>
      </c>
      <c r="D631" s="640">
        <v>9</v>
      </c>
      <c r="E631" s="617" t="s">
        <v>11685</v>
      </c>
      <c r="F631" s="621">
        <v>1499</v>
      </c>
      <c r="G631" s="622">
        <v>47200000</v>
      </c>
      <c r="H631" s="606">
        <f>+VLOOKUP(B631,잔가등급!$D$35:$I$62,3,0)</f>
        <v>5.6000000000000001E-2</v>
      </c>
      <c r="I631" s="606">
        <f>+VLOOKUP(B631,잔가등급!$D$35:$I$62,4,0)</f>
        <v>5.8000000000000003E-2</v>
      </c>
      <c r="J631" s="606">
        <f>+VLOOKUP(B631,잔가등급!$D$35:$I$62,5,0)</f>
        <v>6.2E-2</v>
      </c>
      <c r="K631" s="607">
        <f>+VLOOKUP(B631,잔가등급!$D$35:$I$62,6,0)</f>
        <v>6.2E-2</v>
      </c>
      <c r="L631" s="358"/>
      <c r="N631" s="530">
        <v>6</v>
      </c>
      <c r="O631" s="359"/>
      <c r="P631" s="343"/>
      <c r="Q631" s="343"/>
      <c r="R631" s="646">
        <v>0</v>
      </c>
      <c r="T631" s="365">
        <v>20</v>
      </c>
      <c r="U631" s="378"/>
      <c r="V631" s="381"/>
      <c r="W631" s="565">
        <f t="shared" si="15"/>
        <v>0</v>
      </c>
    </row>
    <row r="632" spans="2:23" ht="17.25" thickBot="1">
      <c r="B632" s="616" t="s">
        <v>142</v>
      </c>
      <c r="C632" s="640">
        <v>13</v>
      </c>
      <c r="D632" s="640">
        <v>10</v>
      </c>
      <c r="E632" s="617" t="s">
        <v>11686</v>
      </c>
      <c r="F632" s="621">
        <v>1499</v>
      </c>
      <c r="G632" s="622">
        <v>40200000</v>
      </c>
      <c r="H632" s="606">
        <f>+VLOOKUP(B632,잔가등급!$D$35:$I$62,3,0)</f>
        <v>5.6000000000000001E-2</v>
      </c>
      <c r="I632" s="606">
        <f>+VLOOKUP(B632,잔가등급!$D$35:$I$62,4,0)</f>
        <v>5.8000000000000003E-2</v>
      </c>
      <c r="J632" s="606">
        <f>+VLOOKUP(B632,잔가등급!$D$35:$I$62,5,0)</f>
        <v>6.2E-2</v>
      </c>
      <c r="K632" s="607">
        <f>+VLOOKUP(B632,잔가등급!$D$35:$I$62,6,0)</f>
        <v>6.2E-2</v>
      </c>
      <c r="L632" s="558"/>
      <c r="M632" s="594"/>
      <c r="N632" s="539">
        <v>6</v>
      </c>
      <c r="O632" s="559"/>
      <c r="P632" s="560"/>
      <c r="Q632" s="560"/>
      <c r="R632" s="646">
        <v>0</v>
      </c>
      <c r="S632" s="594"/>
      <c r="T632" s="561">
        <v>20</v>
      </c>
      <c r="U632" s="420"/>
      <c r="V632" s="421"/>
      <c r="W632" s="565">
        <f t="shared" si="15"/>
        <v>0</v>
      </c>
    </row>
    <row r="633" spans="2:23">
      <c r="B633" s="616" t="s">
        <v>142</v>
      </c>
      <c r="C633" s="640">
        <v>13</v>
      </c>
      <c r="D633" s="640">
        <v>11</v>
      </c>
      <c r="E633" s="617" t="s">
        <v>11687</v>
      </c>
      <c r="F633" s="621">
        <v>1499</v>
      </c>
      <c r="G633" s="622">
        <v>36500000</v>
      </c>
      <c r="H633" s="606">
        <f>+VLOOKUP(B633,잔가등급!$D$35:$I$62,3,0)</f>
        <v>5.6000000000000001E-2</v>
      </c>
      <c r="I633" s="606">
        <f>+VLOOKUP(B633,잔가등급!$D$35:$I$62,4,0)</f>
        <v>5.8000000000000003E-2</v>
      </c>
      <c r="J633" s="606">
        <f>+VLOOKUP(B633,잔가등급!$D$35:$I$62,5,0)</f>
        <v>6.2E-2</v>
      </c>
      <c r="K633" s="607">
        <f>+VLOOKUP(B633,잔가등급!$D$35:$I$62,6,0)</f>
        <v>6.2E-2</v>
      </c>
      <c r="L633" s="358"/>
      <c r="N633" s="532">
        <v>6</v>
      </c>
      <c r="O633" s="389"/>
      <c r="P633" s="390"/>
      <c r="Q633" s="419"/>
      <c r="R633" s="646">
        <v>0</v>
      </c>
      <c r="T633" s="533">
        <v>20</v>
      </c>
      <c r="U633" s="391"/>
      <c r="V633" s="392"/>
      <c r="W633" s="565">
        <f t="shared" si="15"/>
        <v>0</v>
      </c>
    </row>
    <row r="634" spans="2:23">
      <c r="B634" s="616" t="s">
        <v>142</v>
      </c>
      <c r="C634" s="640">
        <v>13</v>
      </c>
      <c r="D634" s="640">
        <v>12</v>
      </c>
      <c r="E634" s="617" t="s">
        <v>11688</v>
      </c>
      <c r="F634" s="621">
        <v>1199</v>
      </c>
      <c r="G634" s="622">
        <v>46900000</v>
      </c>
      <c r="H634" s="606">
        <f>+VLOOKUP(B634,잔가등급!$D$35:$I$62,3,0)</f>
        <v>5.6000000000000001E-2</v>
      </c>
      <c r="I634" s="606">
        <f>+VLOOKUP(B634,잔가등급!$D$35:$I$62,4,0)</f>
        <v>5.8000000000000003E-2</v>
      </c>
      <c r="J634" s="606">
        <f>+VLOOKUP(B634,잔가등급!$D$35:$I$62,5,0)</f>
        <v>6.2E-2</v>
      </c>
      <c r="K634" s="607">
        <f>+VLOOKUP(B634,잔가등급!$D$35:$I$62,6,0)</f>
        <v>6.2E-2</v>
      </c>
      <c r="L634" s="358"/>
      <c r="N634" s="530">
        <v>7</v>
      </c>
      <c r="O634" s="359"/>
      <c r="P634" s="343"/>
      <c r="Q634" s="363"/>
      <c r="R634" s="646">
        <v>0</v>
      </c>
      <c r="T634" s="365">
        <v>20</v>
      </c>
      <c r="U634" s="378"/>
      <c r="V634" s="381"/>
      <c r="W634" s="565">
        <f t="shared" si="15"/>
        <v>0</v>
      </c>
    </row>
    <row r="635" spans="2:23">
      <c r="B635" s="616" t="s">
        <v>142</v>
      </c>
      <c r="C635" s="640">
        <v>13</v>
      </c>
      <c r="D635" s="640">
        <v>13</v>
      </c>
      <c r="E635" s="617" t="s">
        <v>11689</v>
      </c>
      <c r="F635" s="621">
        <v>1199</v>
      </c>
      <c r="G635" s="622">
        <v>42900000</v>
      </c>
      <c r="H635" s="606">
        <f>+VLOOKUP(B635,잔가등급!$D$35:$I$62,3,0)</f>
        <v>5.6000000000000001E-2</v>
      </c>
      <c r="I635" s="606">
        <f>+VLOOKUP(B635,잔가등급!$D$35:$I$62,4,0)</f>
        <v>5.8000000000000003E-2</v>
      </c>
      <c r="J635" s="606">
        <f>+VLOOKUP(B635,잔가등급!$D$35:$I$62,5,0)</f>
        <v>6.2E-2</v>
      </c>
      <c r="K635" s="607">
        <f>+VLOOKUP(B635,잔가등급!$D$35:$I$62,6,0)</f>
        <v>6.2E-2</v>
      </c>
      <c r="L635" s="358"/>
      <c r="N635" s="530">
        <v>7</v>
      </c>
      <c r="O635" s="359"/>
      <c r="P635" s="343"/>
      <c r="Q635" s="363"/>
      <c r="R635" s="646">
        <v>0</v>
      </c>
      <c r="T635" s="365">
        <v>20</v>
      </c>
      <c r="U635" s="378"/>
      <c r="V635" s="381"/>
      <c r="W635" s="565">
        <f t="shared" si="15"/>
        <v>0</v>
      </c>
    </row>
    <row r="636" spans="2:23">
      <c r="B636" s="616" t="s">
        <v>142</v>
      </c>
      <c r="C636" s="640">
        <v>13</v>
      </c>
      <c r="D636" s="640">
        <v>14</v>
      </c>
      <c r="E636" s="617" t="s">
        <v>11690</v>
      </c>
      <c r="F636" s="621">
        <v>1199</v>
      </c>
      <c r="G636" s="622">
        <v>49000000</v>
      </c>
      <c r="H636" s="606">
        <f>+VLOOKUP(B636,잔가등급!$D$35:$I$62,3,0)</f>
        <v>5.6000000000000001E-2</v>
      </c>
      <c r="I636" s="606">
        <f>+VLOOKUP(B636,잔가등급!$D$35:$I$62,4,0)</f>
        <v>5.8000000000000003E-2</v>
      </c>
      <c r="J636" s="606">
        <f>+VLOOKUP(B636,잔가등급!$D$35:$I$62,5,0)</f>
        <v>6.2E-2</v>
      </c>
      <c r="K636" s="607">
        <f>+VLOOKUP(B636,잔가등급!$D$35:$I$62,6,0)</f>
        <v>6.2E-2</v>
      </c>
      <c r="L636" s="358"/>
      <c r="N636" s="530">
        <v>7</v>
      </c>
      <c r="O636" s="359"/>
      <c r="P636" s="343"/>
      <c r="Q636" s="363"/>
      <c r="R636" s="646">
        <v>0</v>
      </c>
      <c r="T636" s="365">
        <v>20</v>
      </c>
      <c r="U636" s="378"/>
      <c r="V636" s="381"/>
      <c r="W636" s="565">
        <f t="shared" si="15"/>
        <v>0</v>
      </c>
    </row>
    <row r="637" spans="2:23">
      <c r="B637" s="616" t="s">
        <v>142</v>
      </c>
      <c r="C637" s="640">
        <v>13</v>
      </c>
      <c r="D637" s="640">
        <v>15</v>
      </c>
      <c r="E637" s="617" t="s">
        <v>11691</v>
      </c>
      <c r="F637" s="621">
        <v>1499</v>
      </c>
      <c r="G637" s="622">
        <v>51000000</v>
      </c>
      <c r="H637" s="606">
        <f>+VLOOKUP(B637,잔가등급!$D$35:$I$62,3,0)</f>
        <v>5.6000000000000001E-2</v>
      </c>
      <c r="I637" s="606">
        <f>+VLOOKUP(B637,잔가등급!$D$35:$I$62,4,0)</f>
        <v>5.8000000000000003E-2</v>
      </c>
      <c r="J637" s="606">
        <f>+VLOOKUP(B637,잔가등급!$D$35:$I$62,5,0)</f>
        <v>6.2E-2</v>
      </c>
      <c r="K637" s="607">
        <f>+VLOOKUP(B637,잔가등급!$D$35:$I$62,6,0)</f>
        <v>6.2E-2</v>
      </c>
      <c r="L637" s="358"/>
      <c r="N637" s="530">
        <v>7</v>
      </c>
      <c r="O637" s="359"/>
      <c r="P637" s="343"/>
      <c r="Q637" s="363"/>
      <c r="R637" s="646">
        <v>0</v>
      </c>
      <c r="T637" s="365">
        <v>20</v>
      </c>
      <c r="U637" s="378"/>
      <c r="V637" s="381"/>
      <c r="W637" s="565">
        <f t="shared" si="15"/>
        <v>0</v>
      </c>
    </row>
    <row r="638" spans="2:23" ht="17.25" thickBot="1">
      <c r="B638" s="616" t="s">
        <v>142</v>
      </c>
      <c r="C638" s="640">
        <v>13</v>
      </c>
      <c r="D638" s="640">
        <v>16</v>
      </c>
      <c r="E638" s="617" t="s">
        <v>11692</v>
      </c>
      <c r="F638" s="621">
        <v>1199</v>
      </c>
      <c r="G638" s="622">
        <v>49000000</v>
      </c>
      <c r="H638" s="606">
        <f>+VLOOKUP(B638,잔가등급!$D$35:$I$62,3,0)</f>
        <v>5.6000000000000001E-2</v>
      </c>
      <c r="I638" s="606">
        <f>+VLOOKUP(B638,잔가등급!$D$35:$I$62,4,0)</f>
        <v>5.8000000000000003E-2</v>
      </c>
      <c r="J638" s="606">
        <f>+VLOOKUP(B638,잔가등급!$D$35:$I$62,5,0)</f>
        <v>6.2E-2</v>
      </c>
      <c r="K638" s="607">
        <f>+VLOOKUP(B638,잔가등급!$D$35:$I$62,6,0)</f>
        <v>6.2E-2</v>
      </c>
      <c r="L638" s="538"/>
      <c r="M638" s="592"/>
      <c r="N638" s="539">
        <v>7</v>
      </c>
      <c r="O638" s="540"/>
      <c r="P638" s="541"/>
      <c r="Q638" s="541"/>
      <c r="R638" s="646">
        <v>0</v>
      </c>
      <c r="S638" s="592"/>
      <c r="T638" s="542">
        <v>20</v>
      </c>
      <c r="U638" s="543"/>
      <c r="V638" s="544"/>
      <c r="W638" s="565">
        <f t="shared" si="15"/>
        <v>0</v>
      </c>
    </row>
    <row r="639" spans="2:23">
      <c r="B639" s="616" t="s">
        <v>142</v>
      </c>
      <c r="C639" s="640">
        <v>13</v>
      </c>
      <c r="D639" s="640">
        <v>17</v>
      </c>
      <c r="E639" s="617" t="s">
        <v>11693</v>
      </c>
      <c r="F639" s="621">
        <v>1199</v>
      </c>
      <c r="G639" s="622">
        <v>46000000</v>
      </c>
      <c r="H639" s="606">
        <f>+VLOOKUP(B639,잔가등급!$D$35:$I$62,3,0)</f>
        <v>5.6000000000000001E-2</v>
      </c>
      <c r="I639" s="606">
        <f>+VLOOKUP(B639,잔가등급!$D$35:$I$62,4,0)</f>
        <v>5.8000000000000003E-2</v>
      </c>
      <c r="J639" s="606">
        <f>+VLOOKUP(B639,잔가등급!$D$35:$I$62,5,0)</f>
        <v>6.2E-2</v>
      </c>
      <c r="K639" s="607">
        <f>+VLOOKUP(B639,잔가등급!$D$35:$I$62,6,0)</f>
        <v>6.2E-2</v>
      </c>
      <c r="L639" s="358"/>
      <c r="N639" s="532">
        <v>7</v>
      </c>
      <c r="O639" s="389"/>
      <c r="P639" s="390"/>
      <c r="Q639" s="390"/>
      <c r="R639" s="646">
        <v>0</v>
      </c>
      <c r="T639" s="533">
        <v>20</v>
      </c>
      <c r="U639" s="391"/>
      <c r="V639" s="392"/>
      <c r="W639" s="565">
        <f t="shared" si="15"/>
        <v>0</v>
      </c>
    </row>
    <row r="640" spans="2:23">
      <c r="B640" s="616" t="s">
        <v>142</v>
      </c>
      <c r="C640" s="640">
        <v>13</v>
      </c>
      <c r="D640" s="640">
        <v>18</v>
      </c>
      <c r="E640" s="617" t="s">
        <v>11694</v>
      </c>
      <c r="F640" s="621">
        <v>1499</v>
      </c>
      <c r="G640" s="622">
        <v>51000000</v>
      </c>
      <c r="H640" s="606">
        <f>+VLOOKUP(B640,잔가등급!$D$35:$I$62,3,0)</f>
        <v>5.6000000000000001E-2</v>
      </c>
      <c r="I640" s="606">
        <f>+VLOOKUP(B640,잔가등급!$D$35:$I$62,4,0)</f>
        <v>5.8000000000000003E-2</v>
      </c>
      <c r="J640" s="606">
        <f>+VLOOKUP(B640,잔가등급!$D$35:$I$62,5,0)</f>
        <v>6.2E-2</v>
      </c>
      <c r="K640" s="607">
        <f>+VLOOKUP(B640,잔가등급!$D$35:$I$62,6,0)</f>
        <v>6.2E-2</v>
      </c>
      <c r="L640" s="358"/>
      <c r="N640" s="530">
        <v>7</v>
      </c>
      <c r="O640" s="359"/>
      <c r="P640" s="343"/>
      <c r="Q640" s="343"/>
      <c r="R640" s="646">
        <v>0</v>
      </c>
      <c r="T640" s="365">
        <v>20</v>
      </c>
      <c r="U640" s="378"/>
      <c r="V640" s="381"/>
      <c r="W640" s="565">
        <f t="shared" si="15"/>
        <v>0</v>
      </c>
    </row>
    <row r="641" spans="2:23">
      <c r="B641" s="616" t="s">
        <v>142</v>
      </c>
      <c r="C641" s="640">
        <v>13</v>
      </c>
      <c r="D641" s="640">
        <v>19</v>
      </c>
      <c r="E641" s="617" t="s">
        <v>11695</v>
      </c>
      <c r="F641" s="621">
        <v>1499</v>
      </c>
      <c r="G641" s="622">
        <v>49900000</v>
      </c>
      <c r="H641" s="606">
        <f>+VLOOKUP(B641,잔가등급!$D$35:$I$62,3,0)</f>
        <v>5.6000000000000001E-2</v>
      </c>
      <c r="I641" s="606">
        <f>+VLOOKUP(B641,잔가등급!$D$35:$I$62,4,0)</f>
        <v>5.8000000000000003E-2</v>
      </c>
      <c r="J641" s="606">
        <f>+VLOOKUP(B641,잔가등급!$D$35:$I$62,5,0)</f>
        <v>6.2E-2</v>
      </c>
      <c r="K641" s="607">
        <f>+VLOOKUP(B641,잔가등급!$D$35:$I$62,6,0)</f>
        <v>6.2E-2</v>
      </c>
      <c r="L641" s="358"/>
      <c r="N641" s="530">
        <v>7</v>
      </c>
      <c r="O641" s="359"/>
      <c r="P641" s="343"/>
      <c r="Q641" s="343"/>
      <c r="R641" s="646">
        <v>0</v>
      </c>
      <c r="T641" s="365">
        <v>27</v>
      </c>
      <c r="U641" s="378"/>
      <c r="V641" s="381"/>
      <c r="W641" s="565">
        <f t="shared" si="15"/>
        <v>0</v>
      </c>
    </row>
    <row r="642" spans="2:23">
      <c r="B642" s="616" t="s">
        <v>142</v>
      </c>
      <c r="C642" s="640">
        <v>13</v>
      </c>
      <c r="D642" s="640">
        <v>20</v>
      </c>
      <c r="E642" s="617" t="s">
        <v>11696</v>
      </c>
      <c r="F642" s="621">
        <v>1499</v>
      </c>
      <c r="G642" s="622">
        <v>53900000</v>
      </c>
      <c r="H642" s="606">
        <f>+VLOOKUP(B642,잔가등급!$D$35:$I$62,3,0)</f>
        <v>5.6000000000000001E-2</v>
      </c>
      <c r="I642" s="606">
        <f>+VLOOKUP(B642,잔가등급!$D$35:$I$62,4,0)</f>
        <v>5.8000000000000003E-2</v>
      </c>
      <c r="J642" s="606">
        <f>+VLOOKUP(B642,잔가등급!$D$35:$I$62,5,0)</f>
        <v>6.2E-2</v>
      </c>
      <c r="K642" s="607">
        <f>+VLOOKUP(B642,잔가등급!$D$35:$I$62,6,0)</f>
        <v>6.2E-2</v>
      </c>
      <c r="L642" s="358"/>
      <c r="N642" s="530">
        <v>7</v>
      </c>
      <c r="O642" s="359"/>
      <c r="P642" s="343"/>
      <c r="Q642" s="343"/>
      <c r="R642" s="646">
        <v>0</v>
      </c>
      <c r="T642" s="365">
        <v>27</v>
      </c>
      <c r="U642" s="378"/>
      <c r="V642" s="381"/>
      <c r="W642" s="565">
        <f t="shared" si="15"/>
        <v>0</v>
      </c>
    </row>
    <row r="643" spans="2:23">
      <c r="B643" s="616" t="s">
        <v>142</v>
      </c>
      <c r="C643" s="640">
        <v>13</v>
      </c>
      <c r="D643" s="640">
        <v>21</v>
      </c>
      <c r="E643" s="617" t="s">
        <v>11697</v>
      </c>
      <c r="F643" s="621">
        <v>1499</v>
      </c>
      <c r="G643" s="622">
        <v>45900000</v>
      </c>
      <c r="H643" s="606">
        <f>+VLOOKUP(B643,잔가등급!$D$35:$I$62,3,0)</f>
        <v>5.6000000000000001E-2</v>
      </c>
      <c r="I643" s="606">
        <f>+VLOOKUP(B643,잔가등급!$D$35:$I$62,4,0)</f>
        <v>5.8000000000000003E-2</v>
      </c>
      <c r="J643" s="606">
        <f>+VLOOKUP(B643,잔가등급!$D$35:$I$62,5,0)</f>
        <v>6.2E-2</v>
      </c>
      <c r="K643" s="607">
        <f>+VLOOKUP(B643,잔가등급!$D$35:$I$62,6,0)</f>
        <v>6.2E-2</v>
      </c>
      <c r="L643" s="358"/>
      <c r="N643" s="530">
        <v>7</v>
      </c>
      <c r="O643" s="359"/>
      <c r="P643" s="343"/>
      <c r="Q643" s="343"/>
      <c r="R643" s="646">
        <v>0</v>
      </c>
      <c r="T643" s="365">
        <v>27</v>
      </c>
      <c r="U643" s="378"/>
      <c r="V643" s="381"/>
      <c r="W643" s="565">
        <f t="shared" si="15"/>
        <v>0</v>
      </c>
    </row>
    <row r="644" spans="2:23">
      <c r="B644" s="616" t="s">
        <v>180</v>
      </c>
      <c r="C644" s="640">
        <v>14</v>
      </c>
      <c r="D644" s="640">
        <v>1</v>
      </c>
      <c r="E644" s="617" t="s">
        <v>11698</v>
      </c>
      <c r="F644" s="621">
        <v>1998</v>
      </c>
      <c r="G644" s="622">
        <v>61400000</v>
      </c>
      <c r="H644" s="606">
        <f>+VLOOKUP(B644,잔가등급!$D$35:$I$62,3,0)</f>
        <v>5.6000000000000001E-2</v>
      </c>
      <c r="I644" s="606">
        <f>+VLOOKUP(B644,잔가등급!$D$35:$I$62,4,0)</f>
        <v>5.8000000000000003E-2</v>
      </c>
      <c r="J644" s="606">
        <f>+VLOOKUP(B644,잔가등급!$D$35:$I$62,5,0)</f>
        <v>6.2E-2</v>
      </c>
      <c r="K644" s="607">
        <f>+VLOOKUP(B644,잔가등급!$D$35:$I$62,6,0)</f>
        <v>6.2E-2</v>
      </c>
      <c r="L644" s="358"/>
      <c r="N644" s="530">
        <v>3</v>
      </c>
      <c r="O644" s="359"/>
      <c r="P644" s="343"/>
      <c r="Q644" s="343"/>
      <c r="R644" s="646">
        <v>0</v>
      </c>
      <c r="T644" s="365">
        <v>20</v>
      </c>
      <c r="U644" s="378"/>
      <c r="V644" s="381"/>
      <c r="W644" s="565">
        <f t="shared" si="15"/>
        <v>0</v>
      </c>
    </row>
    <row r="645" spans="2:23" ht="17.25" thickBot="1">
      <c r="B645" s="616" t="s">
        <v>180</v>
      </c>
      <c r="C645" s="640">
        <v>14</v>
      </c>
      <c r="D645" s="640">
        <v>2</v>
      </c>
      <c r="E645" s="617" t="s">
        <v>11699</v>
      </c>
      <c r="F645" s="621">
        <v>1998</v>
      </c>
      <c r="G645" s="622">
        <v>56400000</v>
      </c>
      <c r="H645" s="606">
        <f>+VLOOKUP(B645,잔가등급!$D$35:$I$62,3,0)</f>
        <v>5.6000000000000001E-2</v>
      </c>
      <c r="I645" s="606">
        <f>+VLOOKUP(B645,잔가등급!$D$35:$I$62,4,0)</f>
        <v>5.8000000000000003E-2</v>
      </c>
      <c r="J645" s="606">
        <f>+VLOOKUP(B645,잔가등급!$D$35:$I$62,5,0)</f>
        <v>6.2E-2</v>
      </c>
      <c r="K645" s="607">
        <f>+VLOOKUP(B645,잔가등급!$D$35:$I$62,6,0)</f>
        <v>6.2E-2</v>
      </c>
      <c r="L645" s="538"/>
      <c r="M645" s="592"/>
      <c r="N645" s="539">
        <v>3</v>
      </c>
      <c r="O645" s="540"/>
      <c r="P645" s="541"/>
      <c r="Q645" s="541"/>
      <c r="R645" s="646">
        <v>0</v>
      </c>
      <c r="S645" s="592"/>
      <c r="T645" s="542">
        <v>20</v>
      </c>
      <c r="U645" s="543"/>
      <c r="V645" s="544"/>
      <c r="W645" s="565">
        <f t="shared" si="15"/>
        <v>0</v>
      </c>
    </row>
    <row r="646" spans="2:23">
      <c r="B646" s="616" t="s">
        <v>180</v>
      </c>
      <c r="C646" s="640">
        <v>14</v>
      </c>
      <c r="D646" s="640">
        <v>3</v>
      </c>
      <c r="E646" s="617" t="s">
        <v>11700</v>
      </c>
      <c r="F646" s="621">
        <v>6162</v>
      </c>
      <c r="G646" s="622">
        <v>140000000</v>
      </c>
      <c r="H646" s="606">
        <f>+VLOOKUP(B646,잔가등급!$D$35:$I$62,3,0)</f>
        <v>5.6000000000000001E-2</v>
      </c>
      <c r="I646" s="606">
        <f>+VLOOKUP(B646,잔가등급!$D$35:$I$62,4,0)</f>
        <v>5.8000000000000003E-2</v>
      </c>
      <c r="J646" s="606">
        <f>+VLOOKUP(B646,잔가등급!$D$35:$I$62,5,0)</f>
        <v>6.2E-2</v>
      </c>
      <c r="K646" s="607">
        <f>+VLOOKUP(B646,잔가등급!$D$35:$I$62,6,0)</f>
        <v>6.2E-2</v>
      </c>
      <c r="L646" s="358"/>
      <c r="N646" s="532">
        <v>3</v>
      </c>
      <c r="O646" s="389"/>
      <c r="P646" s="390"/>
      <c r="Q646" s="390"/>
      <c r="R646" s="646">
        <v>0</v>
      </c>
      <c r="T646" s="533">
        <v>28</v>
      </c>
      <c r="U646" s="391"/>
      <c r="V646" s="392"/>
      <c r="W646" s="565">
        <f t="shared" si="15"/>
        <v>0</v>
      </c>
    </row>
    <row r="647" spans="2:23">
      <c r="B647" s="616" t="s">
        <v>180</v>
      </c>
      <c r="C647" s="640">
        <v>14</v>
      </c>
      <c r="D647" s="640">
        <v>4</v>
      </c>
      <c r="E647" s="617" t="s">
        <v>11701</v>
      </c>
      <c r="F647" s="621">
        <v>1998</v>
      </c>
      <c r="G647" s="622">
        <v>59200000</v>
      </c>
      <c r="H647" s="606">
        <f>+VLOOKUP(B647,잔가등급!$D$35:$I$62,3,0)</f>
        <v>5.6000000000000001E-2</v>
      </c>
      <c r="I647" s="606">
        <f>+VLOOKUP(B647,잔가등급!$D$35:$I$62,4,0)</f>
        <v>5.8000000000000003E-2</v>
      </c>
      <c r="J647" s="606">
        <f>+VLOOKUP(B647,잔가등급!$D$35:$I$62,5,0)</f>
        <v>6.2E-2</v>
      </c>
      <c r="K647" s="607">
        <f>+VLOOKUP(B647,잔가등급!$D$35:$I$62,6,0)</f>
        <v>6.2E-2</v>
      </c>
      <c r="L647" s="358"/>
      <c r="N647" s="530">
        <v>4</v>
      </c>
      <c r="O647" s="359"/>
      <c r="P647" s="343"/>
      <c r="Q647" s="343"/>
      <c r="R647" s="646">
        <v>0</v>
      </c>
      <c r="T647" s="365">
        <v>26</v>
      </c>
      <c r="U647" s="378"/>
      <c r="V647" s="381"/>
      <c r="W647" s="565">
        <f t="shared" si="15"/>
        <v>0</v>
      </c>
    </row>
    <row r="648" spans="2:23" ht="17.25" thickBot="1">
      <c r="B648" s="616" t="s">
        <v>180</v>
      </c>
      <c r="C648" s="640">
        <v>14</v>
      </c>
      <c r="D648" s="640">
        <v>5</v>
      </c>
      <c r="E648" s="617" t="s">
        <v>11702</v>
      </c>
      <c r="F648" s="621">
        <v>3649</v>
      </c>
      <c r="G648" s="622">
        <v>77100000</v>
      </c>
      <c r="H648" s="606">
        <f>+VLOOKUP(B648,잔가등급!$D$35:$I$62,3,0)</f>
        <v>5.6000000000000001E-2</v>
      </c>
      <c r="I648" s="606">
        <f>+VLOOKUP(B648,잔가등급!$D$35:$I$62,4,0)</f>
        <v>5.8000000000000003E-2</v>
      </c>
      <c r="J648" s="606">
        <f>+VLOOKUP(B648,잔가등급!$D$35:$I$62,5,0)</f>
        <v>6.2E-2</v>
      </c>
      <c r="K648" s="607">
        <f>+VLOOKUP(B648,잔가등급!$D$35:$I$62,6,0)</f>
        <v>6.2E-2</v>
      </c>
      <c r="L648" s="538"/>
      <c r="M648" s="592"/>
      <c r="N648" s="539">
        <v>3</v>
      </c>
      <c r="O648" s="540"/>
      <c r="P648" s="541"/>
      <c r="Q648" s="541"/>
      <c r="R648" s="646">
        <v>0</v>
      </c>
      <c r="S648" s="592"/>
      <c r="T648" s="542">
        <v>26</v>
      </c>
      <c r="U648" s="543"/>
      <c r="V648" s="544"/>
      <c r="W648" s="565">
        <f t="shared" si="15"/>
        <v>0</v>
      </c>
    </row>
    <row r="649" spans="2:23">
      <c r="B649" s="616" t="s">
        <v>180</v>
      </c>
      <c r="C649" s="640">
        <v>14</v>
      </c>
      <c r="D649" s="640">
        <v>6</v>
      </c>
      <c r="E649" s="617" t="s">
        <v>11703</v>
      </c>
      <c r="F649" s="621">
        <v>3649</v>
      </c>
      <c r="G649" s="635">
        <v>69100000</v>
      </c>
      <c r="H649" s="606">
        <f>+VLOOKUP(B649,잔가등급!$D$35:$I$62,3,0)</f>
        <v>5.6000000000000001E-2</v>
      </c>
      <c r="I649" s="606">
        <f>+VLOOKUP(B649,잔가등급!$D$35:$I$62,4,0)</f>
        <v>5.8000000000000003E-2</v>
      </c>
      <c r="J649" s="606">
        <f>+VLOOKUP(B649,잔가등급!$D$35:$I$62,5,0)</f>
        <v>6.2E-2</v>
      </c>
      <c r="K649" s="607">
        <f>+VLOOKUP(B649,잔가등급!$D$35:$I$62,6,0)</f>
        <v>6.2E-2</v>
      </c>
      <c r="L649" s="358"/>
      <c r="N649" s="532">
        <v>3</v>
      </c>
      <c r="O649" s="389"/>
      <c r="P649" s="390"/>
      <c r="Q649" s="390"/>
      <c r="R649" s="646">
        <v>0</v>
      </c>
      <c r="T649" s="533">
        <v>26</v>
      </c>
      <c r="U649" s="391"/>
      <c r="V649" s="392"/>
      <c r="W649" s="565">
        <f t="shared" si="15"/>
        <v>0</v>
      </c>
    </row>
    <row r="650" spans="2:23">
      <c r="B650" s="616" t="s">
        <v>180</v>
      </c>
      <c r="C650" s="640">
        <v>14</v>
      </c>
      <c r="D650" s="640">
        <v>7</v>
      </c>
      <c r="E650" s="617" t="s">
        <v>11704</v>
      </c>
      <c r="F650" s="621">
        <v>3649</v>
      </c>
      <c r="G650" s="635">
        <v>85400000</v>
      </c>
      <c r="H650" s="606">
        <f>+VLOOKUP(B650,잔가등급!$D$35:$I$62,3,0)</f>
        <v>5.6000000000000001E-2</v>
      </c>
      <c r="I650" s="606">
        <f>+VLOOKUP(B650,잔가등급!$D$35:$I$62,4,0)</f>
        <v>5.8000000000000003E-2</v>
      </c>
      <c r="J650" s="606">
        <f>+VLOOKUP(B650,잔가등급!$D$35:$I$62,5,0)</f>
        <v>6.2E-2</v>
      </c>
      <c r="K650" s="607">
        <f>+VLOOKUP(B650,잔가등급!$D$35:$I$62,6,0)</f>
        <v>6.2E-2</v>
      </c>
      <c r="L650" s="358"/>
      <c r="N650" s="530">
        <v>4</v>
      </c>
      <c r="O650" s="359"/>
      <c r="P650" s="343"/>
      <c r="Q650" s="343"/>
      <c r="R650" s="646">
        <v>0</v>
      </c>
      <c r="T650" s="365">
        <v>26</v>
      </c>
      <c r="U650" s="378"/>
      <c r="V650" s="381"/>
      <c r="W650" s="565">
        <f t="shared" si="15"/>
        <v>0</v>
      </c>
    </row>
    <row r="651" spans="2:23">
      <c r="B651" s="616" t="s">
        <v>180</v>
      </c>
      <c r="C651" s="640">
        <v>14</v>
      </c>
      <c r="D651" s="640">
        <v>8</v>
      </c>
      <c r="E651" s="617" t="s">
        <v>11705</v>
      </c>
      <c r="F651" s="621">
        <v>6163</v>
      </c>
      <c r="G651" s="635">
        <v>157000000</v>
      </c>
      <c r="H651" s="606">
        <f>+VLOOKUP(B651,잔가등급!$D$35:$I$62,3,0)</f>
        <v>5.6000000000000001E-2</v>
      </c>
      <c r="I651" s="606">
        <f>+VLOOKUP(B651,잔가등급!$D$35:$I$62,4,0)</f>
        <v>5.8000000000000003E-2</v>
      </c>
      <c r="J651" s="606">
        <f>+VLOOKUP(B651,잔가등급!$D$35:$I$62,5,0)</f>
        <v>6.2E-2</v>
      </c>
      <c r="K651" s="607">
        <f>+VLOOKUP(B651,잔가등급!$D$35:$I$62,6,0)</f>
        <v>6.2E-2</v>
      </c>
      <c r="L651" s="358"/>
      <c r="N651" s="530">
        <v>6</v>
      </c>
      <c r="O651" s="359"/>
      <c r="P651" s="343"/>
      <c r="Q651" s="343"/>
      <c r="R651" s="646">
        <v>0</v>
      </c>
      <c r="T651" s="365">
        <v>20</v>
      </c>
      <c r="U651" s="378"/>
      <c r="V651" s="381"/>
      <c r="W651" s="565">
        <f t="shared" si="15"/>
        <v>0</v>
      </c>
    </row>
    <row r="652" spans="2:23">
      <c r="B652" s="616" t="s">
        <v>180</v>
      </c>
      <c r="C652" s="640">
        <v>14</v>
      </c>
      <c r="D652" s="640">
        <v>9</v>
      </c>
      <c r="E652" s="617" t="s">
        <v>11706</v>
      </c>
      <c r="F652" s="621">
        <v>6162</v>
      </c>
      <c r="G652" s="635">
        <v>167000000</v>
      </c>
      <c r="H652" s="606">
        <f>+VLOOKUP(B652,잔가등급!$D$35:$I$62,3,0)</f>
        <v>5.6000000000000001E-2</v>
      </c>
      <c r="I652" s="606">
        <f>+VLOOKUP(B652,잔가등급!$D$35:$I$62,4,0)</f>
        <v>5.8000000000000003E-2</v>
      </c>
      <c r="J652" s="606">
        <f>+VLOOKUP(B652,잔가등급!$D$35:$I$62,5,0)</f>
        <v>6.2E-2</v>
      </c>
      <c r="K652" s="607">
        <f>+VLOOKUP(B652,잔가등급!$D$35:$I$62,6,0)</f>
        <v>6.2E-2</v>
      </c>
      <c r="L652" s="358"/>
      <c r="N652" s="530">
        <v>6</v>
      </c>
      <c r="O652" s="359"/>
      <c r="P652" s="343"/>
      <c r="Q652" s="343"/>
      <c r="R652" s="646">
        <v>0</v>
      </c>
      <c r="T652" s="365">
        <v>20</v>
      </c>
      <c r="U652" s="378"/>
      <c r="V652" s="381"/>
      <c r="W652" s="565">
        <f t="shared" si="15"/>
        <v>0</v>
      </c>
    </row>
    <row r="653" spans="2:23">
      <c r="B653" s="616" t="s">
        <v>180</v>
      </c>
      <c r="C653" s="640">
        <v>14</v>
      </c>
      <c r="D653" s="640">
        <v>10</v>
      </c>
      <c r="E653" s="617" t="s">
        <v>11707</v>
      </c>
      <c r="F653" s="621">
        <v>6162</v>
      </c>
      <c r="G653" s="635">
        <v>157000000</v>
      </c>
      <c r="H653" s="606">
        <f>+VLOOKUP(B653,잔가등급!$D$35:$I$62,3,0)</f>
        <v>5.6000000000000001E-2</v>
      </c>
      <c r="I653" s="606">
        <f>+VLOOKUP(B653,잔가등급!$D$35:$I$62,4,0)</f>
        <v>5.8000000000000003E-2</v>
      </c>
      <c r="J653" s="606">
        <f>+VLOOKUP(B653,잔가등급!$D$35:$I$62,5,0)</f>
        <v>6.2E-2</v>
      </c>
      <c r="K653" s="607">
        <f>+VLOOKUP(B653,잔가등급!$D$35:$I$62,6,0)</f>
        <v>6.2E-2</v>
      </c>
      <c r="L653" s="358"/>
      <c r="N653" s="530">
        <v>6</v>
      </c>
      <c r="O653" s="359"/>
      <c r="P653" s="343"/>
      <c r="Q653" s="343"/>
      <c r="R653" s="646">
        <v>0</v>
      </c>
      <c r="T653" s="365">
        <v>20</v>
      </c>
      <c r="U653" s="378"/>
      <c r="V653" s="381"/>
      <c r="W653" s="565">
        <f t="shared" si="15"/>
        <v>0</v>
      </c>
    </row>
    <row r="654" spans="2:23">
      <c r="B654" s="616" t="s">
        <v>180</v>
      </c>
      <c r="C654" s="640">
        <v>14</v>
      </c>
      <c r="D654" s="640">
        <v>11</v>
      </c>
      <c r="E654" s="617" t="s">
        <v>11708</v>
      </c>
      <c r="F654" s="621">
        <v>6162</v>
      </c>
      <c r="G654" s="635">
        <v>167000000</v>
      </c>
      <c r="H654" s="606">
        <f>+VLOOKUP(B654,잔가등급!$D$35:$I$62,3,0)</f>
        <v>5.6000000000000001E-2</v>
      </c>
      <c r="I654" s="606">
        <f>+VLOOKUP(B654,잔가등급!$D$35:$I$62,4,0)</f>
        <v>5.8000000000000003E-2</v>
      </c>
      <c r="J654" s="606">
        <f>+VLOOKUP(B654,잔가등급!$D$35:$I$62,5,0)</f>
        <v>6.2E-2</v>
      </c>
      <c r="K654" s="607">
        <f>+VLOOKUP(B654,잔가등급!$D$35:$I$62,6,0)</f>
        <v>6.2E-2</v>
      </c>
      <c r="L654" s="358"/>
      <c r="N654" s="530">
        <v>6</v>
      </c>
      <c r="O654" s="359"/>
      <c r="P654" s="343"/>
      <c r="Q654" s="343"/>
      <c r="R654" s="646">
        <v>0</v>
      </c>
      <c r="T654" s="365">
        <v>20</v>
      </c>
      <c r="U654" s="378"/>
      <c r="V654" s="381"/>
      <c r="W654" s="565">
        <f t="shared" si="15"/>
        <v>0</v>
      </c>
    </row>
    <row r="655" spans="2:23">
      <c r="B655" s="616" t="s">
        <v>348</v>
      </c>
      <c r="C655" s="640">
        <v>15</v>
      </c>
      <c r="D655" s="640">
        <v>1</v>
      </c>
      <c r="E655" s="617" t="s">
        <v>11709</v>
      </c>
      <c r="F655" s="621">
        <v>0</v>
      </c>
      <c r="G655" s="635">
        <v>59900000</v>
      </c>
      <c r="H655" s="606">
        <f>+VLOOKUP(B655,잔가등급!$D$35:$I$62,3,0)</f>
        <v>5.6000000000000001E-2</v>
      </c>
      <c r="I655" s="606">
        <f>+VLOOKUP(B655,잔가등급!$D$35:$I$62,4,0)</f>
        <v>5.8000000000000003E-2</v>
      </c>
      <c r="J655" s="606">
        <f>+VLOOKUP(B655,잔가등급!$D$35:$I$62,5,0)</f>
        <v>6.2E-2</v>
      </c>
      <c r="K655" s="607">
        <f>+VLOOKUP(B655,잔가등급!$D$35:$I$62,6,0)</f>
        <v>6.2E-2</v>
      </c>
      <c r="L655" s="358"/>
      <c r="N655" s="530">
        <v>3</v>
      </c>
      <c r="O655" s="359"/>
      <c r="P655" s="343"/>
      <c r="Q655" s="343"/>
      <c r="R655" s="646">
        <v>0</v>
      </c>
      <c r="T655" s="365">
        <v>16</v>
      </c>
      <c r="U655" s="378"/>
      <c r="V655" s="381"/>
      <c r="W655" s="565">
        <f t="shared" si="15"/>
        <v>0</v>
      </c>
    </row>
    <row r="656" spans="2:23">
      <c r="B656" s="616" t="s">
        <v>348</v>
      </c>
      <c r="C656" s="640">
        <v>15</v>
      </c>
      <c r="D656" s="640">
        <v>2</v>
      </c>
      <c r="E656" s="617" t="s">
        <v>11710</v>
      </c>
      <c r="F656" s="621">
        <v>0</v>
      </c>
      <c r="G656" s="635">
        <v>56900000</v>
      </c>
      <c r="H656" s="606">
        <f>+VLOOKUP(B656,잔가등급!$D$35:$I$62,3,0)</f>
        <v>5.6000000000000001E-2</v>
      </c>
      <c r="I656" s="606">
        <f>+VLOOKUP(B656,잔가등급!$D$35:$I$62,4,0)</f>
        <v>5.8000000000000003E-2</v>
      </c>
      <c r="J656" s="606">
        <f>+VLOOKUP(B656,잔가등급!$D$35:$I$62,5,0)</f>
        <v>6.2E-2</v>
      </c>
      <c r="K656" s="607">
        <f>+VLOOKUP(B656,잔가등급!$D$35:$I$62,6,0)</f>
        <v>6.2E-2</v>
      </c>
      <c r="L656" s="358"/>
      <c r="N656" s="530">
        <v>3</v>
      </c>
      <c r="O656" s="359"/>
      <c r="P656" s="343"/>
      <c r="Q656" s="343"/>
      <c r="R656" s="646">
        <v>0</v>
      </c>
      <c r="T656" s="365">
        <v>16</v>
      </c>
      <c r="U656" s="378"/>
      <c r="V656" s="381"/>
      <c r="W656" s="565">
        <f t="shared" si="15"/>
        <v>0</v>
      </c>
    </row>
    <row r="657" spans="2:23">
      <c r="B657" s="616" t="s">
        <v>348</v>
      </c>
      <c r="C657" s="640">
        <v>15</v>
      </c>
      <c r="D657" s="640">
        <v>3</v>
      </c>
      <c r="E657" s="617" t="s">
        <v>11711</v>
      </c>
      <c r="F657" s="621">
        <v>1968</v>
      </c>
      <c r="G657" s="635">
        <v>41400000</v>
      </c>
      <c r="H657" s="606">
        <f>+VLOOKUP(B657,잔가등급!$D$35:$I$62,3,0)</f>
        <v>5.6000000000000001E-2</v>
      </c>
      <c r="I657" s="606">
        <f>+VLOOKUP(B657,잔가등급!$D$35:$I$62,4,0)</f>
        <v>5.8000000000000003E-2</v>
      </c>
      <c r="J657" s="606">
        <f>+VLOOKUP(B657,잔가등급!$D$35:$I$62,5,0)</f>
        <v>6.2E-2</v>
      </c>
      <c r="K657" s="607">
        <f>+VLOOKUP(B657,잔가등급!$D$35:$I$62,6,0)</f>
        <v>6.2E-2</v>
      </c>
      <c r="L657" s="358"/>
      <c r="N657" s="530">
        <v>4</v>
      </c>
      <c r="O657" s="359"/>
      <c r="P657" s="343"/>
      <c r="Q657" s="343"/>
      <c r="R657" s="646">
        <v>0</v>
      </c>
      <c r="T657" s="365">
        <v>16</v>
      </c>
      <c r="U657" s="378"/>
      <c r="V657" s="381"/>
      <c r="W657" s="565">
        <f t="shared" ref="W657:W720" si="16">+U657</f>
        <v>0</v>
      </c>
    </row>
    <row r="658" spans="2:23">
      <c r="B658" s="616" t="s">
        <v>348</v>
      </c>
      <c r="C658" s="640">
        <v>15</v>
      </c>
      <c r="D658" s="640">
        <v>4</v>
      </c>
      <c r="E658" s="617" t="s">
        <v>11712</v>
      </c>
      <c r="F658" s="621">
        <v>1968</v>
      </c>
      <c r="G658" s="635">
        <v>39850000</v>
      </c>
      <c r="H658" s="606">
        <f>+VLOOKUP(B658,잔가등급!$D$35:$I$62,3,0)</f>
        <v>5.6000000000000001E-2</v>
      </c>
      <c r="I658" s="606">
        <f>+VLOOKUP(B658,잔가등급!$D$35:$I$62,4,0)</f>
        <v>5.8000000000000003E-2</v>
      </c>
      <c r="J658" s="606">
        <f>+VLOOKUP(B658,잔가등급!$D$35:$I$62,5,0)</f>
        <v>6.2E-2</v>
      </c>
      <c r="K658" s="607">
        <f>+VLOOKUP(B658,잔가등급!$D$35:$I$62,6,0)</f>
        <v>6.2E-2</v>
      </c>
      <c r="L658" s="358"/>
      <c r="N658" s="530">
        <v>4</v>
      </c>
      <c r="O658" s="359"/>
      <c r="P658" s="343"/>
      <c r="Q658" s="343"/>
      <c r="R658" s="646">
        <v>0</v>
      </c>
      <c r="T658" s="365">
        <v>16</v>
      </c>
      <c r="U658" s="378"/>
      <c r="V658" s="381"/>
      <c r="W658" s="565">
        <f t="shared" si="16"/>
        <v>0</v>
      </c>
    </row>
    <row r="659" spans="2:23">
      <c r="B659" s="616" t="s">
        <v>348</v>
      </c>
      <c r="C659" s="640">
        <v>15</v>
      </c>
      <c r="D659" s="640">
        <v>5</v>
      </c>
      <c r="E659" s="617" t="s">
        <v>11713</v>
      </c>
      <c r="F659" s="621">
        <v>1984</v>
      </c>
      <c r="G659" s="635">
        <v>49700000</v>
      </c>
      <c r="H659" s="606">
        <f>+VLOOKUP(B659,잔가등급!$D$35:$I$62,3,0)</f>
        <v>5.6000000000000001E-2</v>
      </c>
      <c r="I659" s="606">
        <f>+VLOOKUP(B659,잔가등급!$D$35:$I$62,4,0)</f>
        <v>5.8000000000000003E-2</v>
      </c>
      <c r="J659" s="606">
        <f>+VLOOKUP(B659,잔가등급!$D$35:$I$62,5,0)</f>
        <v>6.2E-2</v>
      </c>
      <c r="K659" s="607">
        <f>+VLOOKUP(B659,잔가등급!$D$35:$I$62,6,0)</f>
        <v>6.2E-2</v>
      </c>
      <c r="L659" s="358"/>
      <c r="N659" s="530">
        <v>4</v>
      </c>
      <c r="O659" s="359"/>
      <c r="P659" s="343"/>
      <c r="Q659" s="343"/>
      <c r="R659" s="646">
        <v>0</v>
      </c>
      <c r="T659" s="365">
        <v>16</v>
      </c>
      <c r="U659" s="378"/>
      <c r="V659" s="381"/>
      <c r="W659" s="565">
        <f t="shared" si="16"/>
        <v>0</v>
      </c>
    </row>
    <row r="660" spans="2:23">
      <c r="B660" s="616" t="s">
        <v>348</v>
      </c>
      <c r="C660" s="640">
        <v>15</v>
      </c>
      <c r="D660" s="640">
        <v>6</v>
      </c>
      <c r="E660" s="617" t="s">
        <v>11714</v>
      </c>
      <c r="F660" s="621">
        <v>1968</v>
      </c>
      <c r="G660" s="635">
        <v>63700000</v>
      </c>
      <c r="H660" s="606">
        <f>+VLOOKUP(B660,잔가등급!$D$35:$I$62,3,0)</f>
        <v>5.6000000000000001E-2</v>
      </c>
      <c r="I660" s="606">
        <f>+VLOOKUP(B660,잔가등급!$D$35:$I$62,4,0)</f>
        <v>5.8000000000000003E-2</v>
      </c>
      <c r="J660" s="606">
        <f>+VLOOKUP(B660,잔가등급!$D$35:$I$62,5,0)</f>
        <v>6.2E-2</v>
      </c>
      <c r="K660" s="607">
        <f>+VLOOKUP(B660,잔가등급!$D$35:$I$62,6,0)</f>
        <v>6.2E-2</v>
      </c>
      <c r="L660" s="358"/>
      <c r="N660" s="530">
        <v>6</v>
      </c>
      <c r="O660" s="359"/>
      <c r="P660" s="343"/>
      <c r="Q660" s="343"/>
      <c r="R660" s="646">
        <v>0</v>
      </c>
      <c r="T660" s="365">
        <v>20</v>
      </c>
      <c r="U660" s="378"/>
      <c r="V660" s="381"/>
      <c r="W660" s="565">
        <f t="shared" si="16"/>
        <v>0</v>
      </c>
    </row>
    <row r="661" spans="2:23">
      <c r="B661" s="616" t="s">
        <v>348</v>
      </c>
      <c r="C661" s="640">
        <v>15</v>
      </c>
      <c r="D661" s="640">
        <v>7</v>
      </c>
      <c r="E661" s="617" t="s">
        <v>11715</v>
      </c>
      <c r="F661" s="621">
        <v>1968</v>
      </c>
      <c r="G661" s="635">
        <v>58700000</v>
      </c>
      <c r="H661" s="606">
        <f>+VLOOKUP(B661,잔가등급!$D$35:$I$62,3,0)</f>
        <v>5.6000000000000001E-2</v>
      </c>
      <c r="I661" s="606">
        <f>+VLOOKUP(B661,잔가등급!$D$35:$I$62,4,0)</f>
        <v>5.8000000000000003E-2</v>
      </c>
      <c r="J661" s="606">
        <f>+VLOOKUP(B661,잔가등급!$D$35:$I$62,5,0)</f>
        <v>6.2E-2</v>
      </c>
      <c r="K661" s="607">
        <f>+VLOOKUP(B661,잔가등급!$D$35:$I$62,6,0)</f>
        <v>6.2E-2</v>
      </c>
      <c r="L661" s="358"/>
      <c r="N661" s="530">
        <v>6</v>
      </c>
      <c r="O661" s="359"/>
      <c r="P661" s="343"/>
      <c r="Q661" s="343"/>
      <c r="R661" s="646">
        <v>0</v>
      </c>
      <c r="T661" s="365">
        <v>20</v>
      </c>
      <c r="U661" s="378"/>
      <c r="V661" s="381"/>
      <c r="W661" s="565">
        <f t="shared" si="16"/>
        <v>0</v>
      </c>
    </row>
    <row r="662" spans="2:23">
      <c r="B662" s="616" t="s">
        <v>348</v>
      </c>
      <c r="C662" s="640">
        <v>15</v>
      </c>
      <c r="D662" s="640">
        <v>8</v>
      </c>
      <c r="E662" s="617" t="s">
        <v>11716</v>
      </c>
      <c r="F662" s="621">
        <v>1968</v>
      </c>
      <c r="G662" s="635">
        <v>61900000</v>
      </c>
      <c r="H662" s="606">
        <f>+VLOOKUP(B662,잔가등급!$D$35:$I$62,3,0)</f>
        <v>5.6000000000000001E-2</v>
      </c>
      <c r="I662" s="606">
        <f>+VLOOKUP(B662,잔가등급!$D$35:$I$62,4,0)</f>
        <v>5.8000000000000003E-2</v>
      </c>
      <c r="J662" s="606">
        <f>+VLOOKUP(B662,잔가등급!$D$35:$I$62,5,0)</f>
        <v>6.2E-2</v>
      </c>
      <c r="K662" s="607">
        <f>+VLOOKUP(B662,잔가등급!$D$35:$I$62,6,0)</f>
        <v>6.2E-2</v>
      </c>
      <c r="L662" s="358"/>
      <c r="N662" s="530">
        <v>6</v>
      </c>
      <c r="O662" s="359"/>
      <c r="P662" s="343"/>
      <c r="Q662" s="343"/>
      <c r="R662" s="646">
        <v>0</v>
      </c>
      <c r="T662" s="365">
        <v>20</v>
      </c>
      <c r="U662" s="378"/>
      <c r="V662" s="381"/>
      <c r="W662" s="565">
        <f t="shared" si="16"/>
        <v>0</v>
      </c>
    </row>
    <row r="663" spans="2:23">
      <c r="B663" s="616" t="s">
        <v>348</v>
      </c>
      <c r="C663" s="640">
        <v>15</v>
      </c>
      <c r="D663" s="640">
        <v>9</v>
      </c>
      <c r="E663" s="617" t="s">
        <v>11717</v>
      </c>
      <c r="F663" s="621">
        <v>1498</v>
      </c>
      <c r="G663" s="635">
        <v>36600000</v>
      </c>
      <c r="H663" s="606">
        <f>+VLOOKUP(B663,잔가등급!$D$35:$I$62,3,0)</f>
        <v>5.6000000000000001E-2</v>
      </c>
      <c r="I663" s="606">
        <f>+VLOOKUP(B663,잔가등급!$D$35:$I$62,4,0)</f>
        <v>5.8000000000000003E-2</v>
      </c>
      <c r="J663" s="606">
        <f>+VLOOKUP(B663,잔가등급!$D$35:$I$62,5,0)</f>
        <v>6.2E-2</v>
      </c>
      <c r="K663" s="607">
        <f>+VLOOKUP(B663,잔가등급!$D$35:$I$62,6,0)</f>
        <v>6.2E-2</v>
      </c>
      <c r="L663" s="358"/>
      <c r="N663" s="530">
        <v>5</v>
      </c>
      <c r="O663" s="359"/>
      <c r="P663" s="343"/>
      <c r="Q663" s="343"/>
      <c r="R663" s="646">
        <v>0</v>
      </c>
      <c r="T663" s="365">
        <v>19</v>
      </c>
      <c r="U663" s="378"/>
      <c r="V663" s="381"/>
      <c r="W663" s="565">
        <f t="shared" si="16"/>
        <v>0</v>
      </c>
    </row>
    <row r="664" spans="2:23">
      <c r="B664" s="616" t="s">
        <v>348</v>
      </c>
      <c r="C664" s="640">
        <v>15</v>
      </c>
      <c r="D664" s="640">
        <v>10</v>
      </c>
      <c r="E664" s="617" t="s">
        <v>11718</v>
      </c>
      <c r="F664" s="621">
        <v>1498</v>
      </c>
      <c r="G664" s="635">
        <v>32900000</v>
      </c>
      <c r="H664" s="606">
        <f>+VLOOKUP(B664,잔가등급!$D$35:$I$62,3,0)</f>
        <v>5.6000000000000001E-2</v>
      </c>
      <c r="I664" s="606">
        <f>+VLOOKUP(B664,잔가등급!$D$35:$I$62,4,0)</f>
        <v>5.8000000000000003E-2</v>
      </c>
      <c r="J664" s="606">
        <f>+VLOOKUP(B664,잔가등급!$D$35:$I$62,5,0)</f>
        <v>6.2E-2</v>
      </c>
      <c r="K664" s="607">
        <f>+VLOOKUP(B664,잔가등급!$D$35:$I$62,6,0)</f>
        <v>6.2E-2</v>
      </c>
      <c r="L664" s="358"/>
      <c r="N664" s="530">
        <v>5</v>
      </c>
      <c r="O664" s="359"/>
      <c r="P664" s="343"/>
      <c r="Q664" s="343"/>
      <c r="R664" s="646">
        <v>0</v>
      </c>
      <c r="T664" s="365">
        <v>19</v>
      </c>
      <c r="U664" s="378"/>
      <c r="V664" s="381"/>
      <c r="W664" s="565">
        <f t="shared" si="16"/>
        <v>0</v>
      </c>
    </row>
    <row r="665" spans="2:23" ht="17.25" thickBot="1">
      <c r="B665" s="616" t="s">
        <v>348</v>
      </c>
      <c r="C665" s="642">
        <v>15</v>
      </c>
      <c r="D665" s="640">
        <v>11</v>
      </c>
      <c r="E665" s="617" t="s">
        <v>11719</v>
      </c>
      <c r="F665" s="621">
        <v>2967</v>
      </c>
      <c r="G665" s="635">
        <v>104700000</v>
      </c>
      <c r="H665" s="606">
        <f>+VLOOKUP(B665,잔가등급!$D$35:$I$62,3,0)</f>
        <v>5.6000000000000001E-2</v>
      </c>
      <c r="I665" s="606">
        <f>+VLOOKUP(B665,잔가등급!$D$35:$I$62,4,0)</f>
        <v>5.8000000000000003E-2</v>
      </c>
      <c r="J665" s="606">
        <f>+VLOOKUP(B665,잔가등급!$D$35:$I$62,5,0)</f>
        <v>6.2E-2</v>
      </c>
      <c r="K665" s="607">
        <f>+VLOOKUP(B665,잔가등급!$D$35:$I$62,6,0)</f>
        <v>6.2E-2</v>
      </c>
      <c r="L665" s="538"/>
      <c r="M665" s="592"/>
      <c r="N665" s="539">
        <v>6</v>
      </c>
      <c r="O665" s="540"/>
      <c r="P665" s="541"/>
      <c r="Q665" s="541"/>
      <c r="R665" s="646">
        <v>0</v>
      </c>
      <c r="S665" s="592"/>
      <c r="T665" s="542">
        <v>17</v>
      </c>
      <c r="U665" s="543"/>
      <c r="V665" s="544"/>
      <c r="W665" s="565">
        <f t="shared" si="16"/>
        <v>0</v>
      </c>
    </row>
    <row r="666" spans="2:23">
      <c r="B666" s="631" t="s">
        <v>348</v>
      </c>
      <c r="C666" s="643">
        <v>15</v>
      </c>
      <c r="D666" s="640">
        <v>12</v>
      </c>
      <c r="E666" s="632" t="s">
        <v>11720</v>
      </c>
      <c r="F666" s="633">
        <v>2967</v>
      </c>
      <c r="G666" s="634">
        <v>105900000</v>
      </c>
      <c r="H666" s="606">
        <f>+VLOOKUP(B666,잔가등급!$D$35:$I$62,3,0)</f>
        <v>5.6000000000000001E-2</v>
      </c>
      <c r="I666" s="606">
        <f>+VLOOKUP(B666,잔가등급!$D$35:$I$62,4,0)</f>
        <v>5.8000000000000003E-2</v>
      </c>
      <c r="J666" s="606">
        <f>+VLOOKUP(B666,잔가등급!$D$35:$I$62,5,0)</f>
        <v>6.2E-2</v>
      </c>
      <c r="K666" s="607">
        <f>+VLOOKUP(B666,잔가등급!$D$35:$I$62,6,0)</f>
        <v>6.2E-2</v>
      </c>
      <c r="L666" s="644"/>
      <c r="N666" s="530">
        <v>6</v>
      </c>
      <c r="O666" s="359"/>
      <c r="P666" s="343"/>
      <c r="Q666" s="343"/>
      <c r="R666" s="646">
        <v>0</v>
      </c>
      <c r="T666" s="365">
        <v>17</v>
      </c>
      <c r="U666" s="378"/>
      <c r="V666" s="381"/>
      <c r="W666" s="565">
        <f t="shared" si="16"/>
        <v>0</v>
      </c>
    </row>
    <row r="667" spans="2:23">
      <c r="B667" s="631" t="s">
        <v>348</v>
      </c>
      <c r="C667" s="643">
        <v>15</v>
      </c>
      <c r="D667" s="640">
        <v>13</v>
      </c>
      <c r="E667" s="632" t="s">
        <v>11721</v>
      </c>
      <c r="F667" s="633">
        <v>2967</v>
      </c>
      <c r="G667" s="634">
        <v>99700000</v>
      </c>
      <c r="H667" s="606">
        <f>+VLOOKUP(B667,잔가등급!$D$35:$I$62,3,0)</f>
        <v>5.6000000000000001E-2</v>
      </c>
      <c r="I667" s="606">
        <f>+VLOOKUP(B667,잔가등급!$D$35:$I$62,4,0)</f>
        <v>5.8000000000000003E-2</v>
      </c>
      <c r="J667" s="606">
        <f>+VLOOKUP(B667,잔가등급!$D$35:$I$62,5,0)</f>
        <v>6.2E-2</v>
      </c>
      <c r="K667" s="607">
        <f>+VLOOKUP(B667,잔가등급!$D$35:$I$62,6,0)</f>
        <v>6.2E-2</v>
      </c>
      <c r="L667" s="644"/>
      <c r="N667" s="530">
        <v>6</v>
      </c>
      <c r="O667" s="359"/>
      <c r="P667" s="343"/>
      <c r="Q667" s="343"/>
      <c r="R667" s="646">
        <v>0</v>
      </c>
      <c r="T667" s="365">
        <v>17</v>
      </c>
      <c r="U667" s="378"/>
      <c r="V667" s="381"/>
      <c r="W667" s="565">
        <f t="shared" si="16"/>
        <v>0</v>
      </c>
    </row>
    <row r="668" spans="2:23" ht="17.25" thickBot="1">
      <c r="B668" s="631" t="s">
        <v>348</v>
      </c>
      <c r="C668" s="643">
        <v>15</v>
      </c>
      <c r="D668" s="640">
        <v>14</v>
      </c>
      <c r="E668" s="632" t="s">
        <v>11722</v>
      </c>
      <c r="F668" s="633">
        <v>2967</v>
      </c>
      <c r="G668" s="634">
        <v>89900000</v>
      </c>
      <c r="H668" s="606">
        <f>+VLOOKUP(B668,잔가등급!$D$35:$I$62,3,0)</f>
        <v>5.6000000000000001E-2</v>
      </c>
      <c r="I668" s="606">
        <f>+VLOOKUP(B668,잔가등급!$D$35:$I$62,4,0)</f>
        <v>5.8000000000000003E-2</v>
      </c>
      <c r="J668" s="606">
        <f>+VLOOKUP(B668,잔가등급!$D$35:$I$62,5,0)</f>
        <v>6.2E-2</v>
      </c>
      <c r="K668" s="607">
        <f>+VLOOKUP(B668,잔가등급!$D$35:$I$62,6,0)</f>
        <v>6.2E-2</v>
      </c>
      <c r="L668" s="645"/>
      <c r="M668" s="562"/>
      <c r="N668" s="531">
        <v>6</v>
      </c>
      <c r="O668" s="408"/>
      <c r="P668" s="409"/>
      <c r="Q668" s="409"/>
      <c r="R668" s="646">
        <v>0</v>
      </c>
      <c r="S668" s="562"/>
      <c r="T668" s="537">
        <v>17</v>
      </c>
      <c r="U668" s="410"/>
      <c r="V668" s="411"/>
      <c r="W668" s="565">
        <f t="shared" si="16"/>
        <v>0</v>
      </c>
    </row>
    <row r="669" spans="2:23">
      <c r="B669" s="636" t="s">
        <v>348</v>
      </c>
      <c r="C669" s="643">
        <v>15</v>
      </c>
      <c r="D669" s="640">
        <v>15</v>
      </c>
      <c r="E669" s="632" t="s">
        <v>11723</v>
      </c>
      <c r="F669" s="633">
        <v>1968</v>
      </c>
      <c r="G669" s="634">
        <v>49900000</v>
      </c>
      <c r="H669" s="606">
        <f>+VLOOKUP(B669,잔가등급!$D$35:$I$62,3,0)</f>
        <v>5.6000000000000001E-2</v>
      </c>
      <c r="I669" s="606">
        <f>+VLOOKUP(B669,잔가등급!$D$35:$I$62,4,0)</f>
        <v>5.8000000000000003E-2</v>
      </c>
      <c r="J669" s="606">
        <f>+VLOOKUP(B669,잔가등급!$D$35:$I$62,5,0)</f>
        <v>6.2E-2</v>
      </c>
      <c r="K669" s="607">
        <f>+VLOOKUP(B669,잔가등급!$D$35:$I$62,6,0)</f>
        <v>6.2E-2</v>
      </c>
      <c r="L669" s="644"/>
      <c r="N669" s="532">
        <v>4</v>
      </c>
      <c r="O669" s="389"/>
      <c r="P669" s="390"/>
      <c r="Q669" s="390"/>
      <c r="R669" s="646">
        <v>0</v>
      </c>
      <c r="T669" s="533">
        <v>13</v>
      </c>
      <c r="U669" s="391"/>
      <c r="V669" s="392"/>
      <c r="W669" s="565">
        <f t="shared" si="16"/>
        <v>0</v>
      </c>
    </row>
    <row r="670" spans="2:23">
      <c r="B670" s="636" t="s">
        <v>348</v>
      </c>
      <c r="C670" s="643">
        <v>15</v>
      </c>
      <c r="D670" s="640">
        <v>16</v>
      </c>
      <c r="E670" s="632" t="s">
        <v>11724</v>
      </c>
      <c r="F670" s="633">
        <v>1968</v>
      </c>
      <c r="G670" s="634">
        <v>54800000</v>
      </c>
      <c r="H670" s="606">
        <f>+VLOOKUP(B670,잔가등급!$D$35:$I$62,3,0)</f>
        <v>5.6000000000000001E-2</v>
      </c>
      <c r="I670" s="606">
        <f>+VLOOKUP(B670,잔가등급!$D$35:$I$62,4,0)</f>
        <v>5.8000000000000003E-2</v>
      </c>
      <c r="J670" s="606">
        <f>+VLOOKUP(B670,잔가등급!$D$35:$I$62,5,0)</f>
        <v>6.2E-2</v>
      </c>
      <c r="K670" s="607">
        <f>+VLOOKUP(B670,잔가등급!$D$35:$I$62,6,0)</f>
        <v>6.2E-2</v>
      </c>
      <c r="L670" s="644"/>
      <c r="N670" s="530">
        <v>4</v>
      </c>
      <c r="O670" s="359"/>
      <c r="P670" s="343"/>
      <c r="Q670" s="343"/>
      <c r="R670" s="646">
        <v>0</v>
      </c>
      <c r="T670" s="365">
        <v>13</v>
      </c>
      <c r="U670" s="378"/>
      <c r="V670" s="381"/>
      <c r="W670" s="565">
        <f t="shared" si="16"/>
        <v>0</v>
      </c>
    </row>
    <row r="671" spans="2:23" ht="17.25" thickBot="1">
      <c r="B671" s="636" t="s">
        <v>348</v>
      </c>
      <c r="C671" s="643">
        <v>15</v>
      </c>
      <c r="D671" s="640">
        <v>17</v>
      </c>
      <c r="E671" s="632" t="s">
        <v>11725</v>
      </c>
      <c r="F671" s="633">
        <v>1968</v>
      </c>
      <c r="G671" s="634">
        <v>49610000</v>
      </c>
      <c r="H671" s="606">
        <f>+VLOOKUP(B671,잔가등급!$D$35:$I$62,3,0)</f>
        <v>5.6000000000000001E-2</v>
      </c>
      <c r="I671" s="606">
        <f>+VLOOKUP(B671,잔가등급!$D$35:$I$62,4,0)</f>
        <v>5.8000000000000003E-2</v>
      </c>
      <c r="J671" s="606">
        <f>+VLOOKUP(B671,잔가등급!$D$35:$I$62,5,0)</f>
        <v>6.2E-2</v>
      </c>
      <c r="K671" s="607">
        <f>+VLOOKUP(B671,잔가등급!$D$35:$I$62,6,0)</f>
        <v>6.2E-2</v>
      </c>
      <c r="L671" s="645"/>
      <c r="M671" s="562"/>
      <c r="N671" s="531">
        <v>4</v>
      </c>
      <c r="O671" s="408"/>
      <c r="P671" s="409"/>
      <c r="Q671" s="409"/>
      <c r="R671" s="646">
        <v>0</v>
      </c>
      <c r="S671" s="562"/>
      <c r="T671" s="537">
        <v>13</v>
      </c>
      <c r="U671" s="410"/>
      <c r="V671" s="411"/>
      <c r="W671" s="565">
        <f t="shared" si="16"/>
        <v>0</v>
      </c>
    </row>
    <row r="672" spans="2:23">
      <c r="B672" s="631" t="s">
        <v>348</v>
      </c>
      <c r="C672" s="643">
        <v>15</v>
      </c>
      <c r="D672" s="640">
        <v>18</v>
      </c>
      <c r="E672" s="637" t="s">
        <v>11726</v>
      </c>
      <c r="F672" s="634">
        <v>1968</v>
      </c>
      <c r="G672" s="638">
        <v>51900000</v>
      </c>
      <c r="H672" s="606">
        <f>+VLOOKUP(B672,잔가등급!$D$35:$I$62,3,0)</f>
        <v>5.6000000000000001E-2</v>
      </c>
      <c r="I672" s="606">
        <f>+VLOOKUP(B672,잔가등급!$D$35:$I$62,4,0)</f>
        <v>5.8000000000000003E-2</v>
      </c>
      <c r="J672" s="606">
        <f>+VLOOKUP(B672,잔가등급!$D$35:$I$62,5,0)</f>
        <v>6.2E-2</v>
      </c>
      <c r="K672" s="607">
        <f>+VLOOKUP(B672,잔가등급!$D$35:$I$62,6,0)</f>
        <v>6.2E-2</v>
      </c>
      <c r="L672" s="644"/>
      <c r="N672" s="532">
        <v>4</v>
      </c>
      <c r="O672" s="389"/>
      <c r="P672" s="419"/>
      <c r="Q672" s="390"/>
      <c r="R672" s="646">
        <v>0</v>
      </c>
      <c r="S672" s="360"/>
      <c r="T672" s="533">
        <v>13</v>
      </c>
      <c r="U672" s="391"/>
      <c r="V672" s="392"/>
      <c r="W672" s="565">
        <f t="shared" si="16"/>
        <v>0</v>
      </c>
    </row>
    <row r="673" spans="2:23">
      <c r="B673" s="631" t="s">
        <v>348</v>
      </c>
      <c r="C673" s="643">
        <v>15</v>
      </c>
      <c r="D673" s="640">
        <v>19</v>
      </c>
      <c r="E673" s="637" t="s">
        <v>11727</v>
      </c>
      <c r="F673" s="634">
        <v>1968</v>
      </c>
      <c r="G673" s="638">
        <v>45480000</v>
      </c>
      <c r="H673" s="606">
        <f>+VLOOKUP(B673,잔가등급!$D$35:$I$62,3,0)</f>
        <v>5.6000000000000001E-2</v>
      </c>
      <c r="I673" s="606">
        <f>+VLOOKUP(B673,잔가등급!$D$35:$I$62,4,0)</f>
        <v>5.8000000000000003E-2</v>
      </c>
      <c r="J673" s="606">
        <f>+VLOOKUP(B673,잔가등급!$D$35:$I$62,5,0)</f>
        <v>6.2E-2</v>
      </c>
      <c r="K673" s="607">
        <f>+VLOOKUP(B673,잔가등급!$D$35:$I$62,6,0)</f>
        <v>6.2E-2</v>
      </c>
      <c r="L673" s="644"/>
      <c r="N673" s="530">
        <v>4</v>
      </c>
      <c r="O673" s="359"/>
      <c r="P673" s="363"/>
      <c r="Q673" s="343"/>
      <c r="R673" s="646">
        <v>0</v>
      </c>
      <c r="S673" s="360"/>
      <c r="T673" s="365">
        <v>13</v>
      </c>
      <c r="U673" s="378"/>
      <c r="V673" s="381"/>
      <c r="W673" s="565">
        <f t="shared" si="16"/>
        <v>0</v>
      </c>
    </row>
    <row r="674" spans="2:23">
      <c r="B674" s="631" t="s">
        <v>348</v>
      </c>
      <c r="C674" s="643">
        <v>15</v>
      </c>
      <c r="D674" s="640">
        <v>20</v>
      </c>
      <c r="E674" s="637" t="s">
        <v>11728</v>
      </c>
      <c r="F674" s="634">
        <v>1968</v>
      </c>
      <c r="G674" s="638">
        <v>48900000</v>
      </c>
      <c r="H674" s="606">
        <f>+VLOOKUP(B674,잔가등급!$D$35:$I$62,3,0)</f>
        <v>5.6000000000000001E-2</v>
      </c>
      <c r="I674" s="606">
        <f>+VLOOKUP(B674,잔가등급!$D$35:$I$62,4,0)</f>
        <v>5.8000000000000003E-2</v>
      </c>
      <c r="J674" s="606">
        <f>+VLOOKUP(B674,잔가등급!$D$35:$I$62,5,0)</f>
        <v>6.2E-2</v>
      </c>
      <c r="K674" s="607">
        <f>+VLOOKUP(B674,잔가등급!$D$35:$I$62,6,0)</f>
        <v>6.2E-2</v>
      </c>
      <c r="L674" s="644"/>
      <c r="N674" s="530">
        <v>4</v>
      </c>
      <c r="O674" s="359"/>
      <c r="P674" s="363"/>
      <c r="Q674" s="343"/>
      <c r="R674" s="646">
        <v>0</v>
      </c>
      <c r="S674" s="360"/>
      <c r="T674" s="365">
        <v>13</v>
      </c>
      <c r="U674" s="378"/>
      <c r="V674" s="381"/>
      <c r="W674" s="565">
        <f t="shared" si="16"/>
        <v>0</v>
      </c>
    </row>
    <row r="675" spans="2:23">
      <c r="B675" s="631" t="s">
        <v>348</v>
      </c>
      <c r="C675" s="643">
        <v>15</v>
      </c>
      <c r="D675" s="640">
        <v>21</v>
      </c>
      <c r="E675" s="637" t="s">
        <v>11729</v>
      </c>
      <c r="F675" s="634">
        <v>1984</v>
      </c>
      <c r="G675" s="638">
        <v>54800000</v>
      </c>
      <c r="H675" s="606">
        <f>+VLOOKUP(B675,잔가등급!$D$35:$I$62,3,0)</f>
        <v>5.6000000000000001E-2</v>
      </c>
      <c r="I675" s="606">
        <f>+VLOOKUP(B675,잔가등급!$D$35:$I$62,4,0)</f>
        <v>5.8000000000000003E-2</v>
      </c>
      <c r="J675" s="606">
        <f>+VLOOKUP(B675,잔가등급!$D$35:$I$62,5,0)</f>
        <v>6.2E-2</v>
      </c>
      <c r="K675" s="607">
        <f>+VLOOKUP(B675,잔가등급!$D$35:$I$62,6,0)</f>
        <v>6.2E-2</v>
      </c>
      <c r="L675" s="644"/>
      <c r="N675" s="530">
        <v>4</v>
      </c>
      <c r="O675" s="359"/>
      <c r="P675" s="363"/>
      <c r="Q675" s="343"/>
      <c r="R675" s="646">
        <v>0</v>
      </c>
      <c r="S675" s="360"/>
      <c r="T675" s="365">
        <v>13</v>
      </c>
      <c r="U675" s="378"/>
      <c r="V675" s="381"/>
      <c r="W675" s="565">
        <f t="shared" si="16"/>
        <v>0</v>
      </c>
    </row>
    <row r="676" spans="2:23">
      <c r="B676" s="631" t="s">
        <v>348</v>
      </c>
      <c r="C676" s="643">
        <v>15</v>
      </c>
      <c r="D676" s="640">
        <v>22</v>
      </c>
      <c r="E676" s="637" t="s">
        <v>11730</v>
      </c>
      <c r="F676" s="634">
        <v>1984</v>
      </c>
      <c r="G676" s="638">
        <v>51900000</v>
      </c>
      <c r="H676" s="606">
        <f>+VLOOKUP(B676,잔가등급!$D$35:$I$62,3,0)</f>
        <v>5.6000000000000001E-2</v>
      </c>
      <c r="I676" s="606">
        <f>+VLOOKUP(B676,잔가등급!$D$35:$I$62,4,0)</f>
        <v>5.8000000000000003E-2</v>
      </c>
      <c r="J676" s="606">
        <f>+VLOOKUP(B676,잔가등급!$D$35:$I$62,5,0)</f>
        <v>6.2E-2</v>
      </c>
      <c r="K676" s="607">
        <f>+VLOOKUP(B676,잔가등급!$D$35:$I$62,6,0)</f>
        <v>6.2E-2</v>
      </c>
      <c r="L676" s="644"/>
      <c r="N676" s="530">
        <v>4</v>
      </c>
      <c r="O676" s="359"/>
      <c r="P676" s="363"/>
      <c r="Q676" s="343"/>
      <c r="R676" s="646">
        <v>0</v>
      </c>
      <c r="S676" s="360"/>
      <c r="T676" s="365">
        <v>13</v>
      </c>
      <c r="U676" s="378"/>
      <c r="V676" s="381"/>
      <c r="W676" s="565">
        <f t="shared" si="16"/>
        <v>0</v>
      </c>
    </row>
    <row r="677" spans="2:23">
      <c r="B677" s="631" t="s">
        <v>360</v>
      </c>
      <c r="C677" s="643">
        <v>16</v>
      </c>
      <c r="D677" s="643">
        <v>1</v>
      </c>
      <c r="E677" s="637" t="s">
        <v>11731</v>
      </c>
      <c r="F677" s="634">
        <v>3996</v>
      </c>
      <c r="G677" s="638">
        <v>296000000</v>
      </c>
      <c r="H677" s="606">
        <f>+VLOOKUP(B677,잔가등급!$D$35:$I$62,3,0)</f>
        <v>0.05</v>
      </c>
      <c r="I677" s="606">
        <f>+VLOOKUP(B677,잔가등급!$D$35:$I$62,4,0)</f>
        <v>5.2999999999999999E-2</v>
      </c>
      <c r="J677" s="606">
        <f>+VLOOKUP(B677,잔가등급!$D$35:$I$62,5,0)</f>
        <v>5.8000000000000003E-2</v>
      </c>
      <c r="K677" s="607">
        <f>+VLOOKUP(B677,잔가등급!$D$35:$I$62,6,0)</f>
        <v>5.8000000000000003E-2</v>
      </c>
      <c r="L677" s="644"/>
      <c r="N677" s="530">
        <v>6</v>
      </c>
      <c r="O677" s="359"/>
      <c r="P677" s="363"/>
      <c r="Q677" s="343"/>
      <c r="R677" s="646">
        <v>0</v>
      </c>
      <c r="S677" s="360"/>
      <c r="T677" s="365">
        <v>27</v>
      </c>
      <c r="U677" s="378"/>
      <c r="V677" s="381"/>
      <c r="W677" s="565">
        <f t="shared" si="16"/>
        <v>0</v>
      </c>
    </row>
    <row r="678" spans="2:23">
      <c r="B678" s="631" t="s">
        <v>360</v>
      </c>
      <c r="C678" s="643">
        <v>16</v>
      </c>
      <c r="D678" s="643">
        <v>2</v>
      </c>
      <c r="E678" s="637" t="s">
        <v>11732</v>
      </c>
      <c r="F678" s="634">
        <v>3996</v>
      </c>
      <c r="G678" s="638">
        <v>305000000</v>
      </c>
      <c r="H678" s="606">
        <f>+VLOOKUP(B678,잔가등급!$D$35:$I$62,3,0)</f>
        <v>0.05</v>
      </c>
      <c r="I678" s="606">
        <f>+VLOOKUP(B678,잔가등급!$D$35:$I$62,4,0)</f>
        <v>5.2999999999999999E-2</v>
      </c>
      <c r="J678" s="606">
        <f>+VLOOKUP(B678,잔가등급!$D$35:$I$62,5,0)</f>
        <v>5.8000000000000003E-2</v>
      </c>
      <c r="K678" s="607">
        <f>+VLOOKUP(B678,잔가등급!$D$35:$I$62,6,0)</f>
        <v>5.8000000000000003E-2</v>
      </c>
      <c r="L678" s="644"/>
      <c r="N678" s="530">
        <v>6</v>
      </c>
      <c r="O678" s="359"/>
      <c r="P678" s="363"/>
      <c r="Q678" s="343"/>
      <c r="R678" s="646">
        <v>0</v>
      </c>
      <c r="S678" s="360"/>
      <c r="T678" s="365">
        <v>27</v>
      </c>
      <c r="U678" s="378"/>
      <c r="V678" s="381"/>
      <c r="W678" s="565">
        <f t="shared" si="16"/>
        <v>0</v>
      </c>
    </row>
    <row r="679" spans="2:23" ht="17.25" thickBot="1">
      <c r="B679" s="631" t="s">
        <v>360</v>
      </c>
      <c r="C679" s="643">
        <v>16</v>
      </c>
      <c r="D679" s="643">
        <v>3</v>
      </c>
      <c r="E679" s="637" t="s">
        <v>11733</v>
      </c>
      <c r="F679" s="634">
        <v>3996</v>
      </c>
      <c r="G679" s="638">
        <v>393900000</v>
      </c>
      <c r="H679" s="606">
        <f>+VLOOKUP(B679,잔가등급!$D$35:$I$62,3,0)</f>
        <v>0.05</v>
      </c>
      <c r="I679" s="606">
        <f>+VLOOKUP(B679,잔가등급!$D$35:$I$62,4,0)</f>
        <v>5.2999999999999999E-2</v>
      </c>
      <c r="J679" s="606">
        <f>+VLOOKUP(B679,잔가등급!$D$35:$I$62,5,0)</f>
        <v>5.8000000000000003E-2</v>
      </c>
      <c r="K679" s="607">
        <f>+VLOOKUP(B679,잔가등급!$D$35:$I$62,6,0)</f>
        <v>5.8000000000000003E-2</v>
      </c>
      <c r="L679" s="645"/>
      <c r="M679" s="562"/>
      <c r="N679" s="531">
        <v>6</v>
      </c>
      <c r="O679" s="408"/>
      <c r="P679" s="563"/>
      <c r="Q679" s="409"/>
      <c r="R679" s="646">
        <v>0</v>
      </c>
      <c r="S679" s="564"/>
      <c r="T679" s="537">
        <v>27</v>
      </c>
      <c r="U679" s="410"/>
      <c r="V679" s="411"/>
      <c r="W679" s="565">
        <f t="shared" si="16"/>
        <v>0</v>
      </c>
    </row>
    <row r="680" spans="2:23" ht="17.25" thickBot="1">
      <c r="B680" s="631" t="s">
        <v>360</v>
      </c>
      <c r="C680" s="643">
        <v>16</v>
      </c>
      <c r="D680" s="643">
        <v>4</v>
      </c>
      <c r="E680" s="637" t="s">
        <v>11734</v>
      </c>
      <c r="F680" s="634">
        <v>3996</v>
      </c>
      <c r="G680" s="638">
        <v>340300000</v>
      </c>
      <c r="H680" s="606">
        <f>+VLOOKUP(B680,잔가등급!$D$35:$I$62,3,0)</f>
        <v>0.05</v>
      </c>
      <c r="I680" s="606">
        <f>+VLOOKUP(B680,잔가등급!$D$35:$I$62,4,0)</f>
        <v>5.2999999999999999E-2</v>
      </c>
      <c r="J680" s="606">
        <f>+VLOOKUP(B680,잔가등급!$D$35:$I$62,5,0)</f>
        <v>5.8000000000000003E-2</v>
      </c>
      <c r="K680" s="607">
        <f>+VLOOKUP(B680,잔가등급!$D$35:$I$62,6,0)</f>
        <v>5.8000000000000003E-2</v>
      </c>
      <c r="L680" s="512"/>
      <c r="M680" s="562"/>
      <c r="N680" s="531">
        <v>6</v>
      </c>
      <c r="O680" s="408"/>
      <c r="P680" s="563"/>
      <c r="Q680" s="409"/>
      <c r="R680" s="646">
        <v>0</v>
      </c>
      <c r="S680" s="564"/>
      <c r="T680" s="537">
        <v>27</v>
      </c>
      <c r="U680" s="410"/>
      <c r="V680" s="411"/>
      <c r="W680" s="565">
        <f t="shared" si="16"/>
        <v>0</v>
      </c>
    </row>
    <row r="681" spans="2:23" ht="17.25" thickBot="1">
      <c r="B681" s="631" t="s">
        <v>360</v>
      </c>
      <c r="C681" s="643">
        <v>16</v>
      </c>
      <c r="D681" s="643">
        <v>5</v>
      </c>
      <c r="E681" s="637" t="s">
        <v>11735</v>
      </c>
      <c r="F681" s="634">
        <v>3996</v>
      </c>
      <c r="G681" s="638">
        <v>381400000</v>
      </c>
      <c r="H681" s="606">
        <f>+VLOOKUP(B681,잔가등급!$D$35:$I$62,3,0)</f>
        <v>0.05</v>
      </c>
      <c r="I681" s="606">
        <f>+VLOOKUP(B681,잔가등급!$D$35:$I$62,4,0)</f>
        <v>5.2999999999999999E-2</v>
      </c>
      <c r="J681" s="606">
        <f>+VLOOKUP(B681,잔가등급!$D$35:$I$62,5,0)</f>
        <v>5.8000000000000003E-2</v>
      </c>
      <c r="K681" s="607">
        <f>+VLOOKUP(B681,잔가등급!$D$35:$I$62,6,0)</f>
        <v>5.8000000000000003E-2</v>
      </c>
      <c r="L681" s="512"/>
      <c r="M681" s="562"/>
      <c r="N681" s="531">
        <v>6</v>
      </c>
      <c r="O681" s="408"/>
      <c r="P681" s="563"/>
      <c r="Q681" s="409"/>
      <c r="R681" s="646">
        <v>0</v>
      </c>
      <c r="S681" s="564"/>
      <c r="T681" s="537">
        <v>27</v>
      </c>
      <c r="U681" s="410"/>
      <c r="V681" s="411"/>
      <c r="W681" s="565">
        <f t="shared" si="16"/>
        <v>0</v>
      </c>
    </row>
    <row r="682" spans="2:23" ht="17.25" thickBot="1">
      <c r="B682" s="631" t="s">
        <v>360</v>
      </c>
      <c r="C682" s="643">
        <v>16</v>
      </c>
      <c r="D682" s="643">
        <v>6</v>
      </c>
      <c r="E682" s="637" t="s">
        <v>11736</v>
      </c>
      <c r="F682" s="634">
        <v>3996</v>
      </c>
      <c r="G682" s="638">
        <v>328900000</v>
      </c>
      <c r="H682" s="606">
        <f>+VLOOKUP(B682,잔가등급!$D$35:$I$62,3,0)</f>
        <v>0.05</v>
      </c>
      <c r="I682" s="606">
        <f>+VLOOKUP(B682,잔가등급!$D$35:$I$62,4,0)</f>
        <v>5.2999999999999999E-2</v>
      </c>
      <c r="J682" s="606">
        <f>+VLOOKUP(B682,잔가등급!$D$35:$I$62,5,0)</f>
        <v>5.8000000000000003E-2</v>
      </c>
      <c r="K682" s="607">
        <f>+VLOOKUP(B682,잔가등급!$D$35:$I$62,6,0)</f>
        <v>5.8000000000000003E-2</v>
      </c>
      <c r="L682" s="512"/>
      <c r="M682" s="562"/>
      <c r="N682" s="531">
        <v>6</v>
      </c>
      <c r="O682" s="408"/>
      <c r="P682" s="563"/>
      <c r="Q682" s="409"/>
      <c r="R682" s="646">
        <v>0</v>
      </c>
      <c r="S682" s="564"/>
      <c r="T682" s="537">
        <v>27</v>
      </c>
      <c r="U682" s="410"/>
      <c r="V682" s="411"/>
      <c r="W682" s="565">
        <f t="shared" si="16"/>
        <v>0</v>
      </c>
    </row>
    <row r="683" spans="2:23" ht="17.25" thickBot="1">
      <c r="B683" s="631" t="s">
        <v>360</v>
      </c>
      <c r="C683" s="643">
        <v>16</v>
      </c>
      <c r="D683" s="643">
        <v>7</v>
      </c>
      <c r="E683" s="637" t="s">
        <v>11737</v>
      </c>
      <c r="F683" s="634">
        <v>3996</v>
      </c>
      <c r="G683" s="638">
        <v>380700000</v>
      </c>
      <c r="H683" s="606">
        <f>+VLOOKUP(B683,잔가등급!$D$35:$I$62,3,0)</f>
        <v>0.05</v>
      </c>
      <c r="I683" s="606">
        <f>+VLOOKUP(B683,잔가등급!$D$35:$I$62,4,0)</f>
        <v>5.2999999999999999E-2</v>
      </c>
      <c r="J683" s="606">
        <f>+VLOOKUP(B683,잔가등급!$D$35:$I$62,5,0)</f>
        <v>5.8000000000000003E-2</v>
      </c>
      <c r="K683" s="607">
        <f>+VLOOKUP(B683,잔가등급!$D$35:$I$62,6,0)</f>
        <v>5.8000000000000003E-2</v>
      </c>
      <c r="L683" s="512"/>
      <c r="M683" s="562"/>
      <c r="N683" s="531">
        <v>6</v>
      </c>
      <c r="O683" s="408"/>
      <c r="P683" s="563"/>
      <c r="Q683" s="409"/>
      <c r="R683" s="646">
        <v>0</v>
      </c>
      <c r="S683" s="564"/>
      <c r="T683" s="537">
        <v>27</v>
      </c>
      <c r="U683" s="410"/>
      <c r="V683" s="411"/>
      <c r="W683" s="565">
        <f t="shared" si="16"/>
        <v>0</v>
      </c>
    </row>
    <row r="684" spans="2:23" ht="17.25" thickBot="1">
      <c r="B684" s="631" t="s">
        <v>360</v>
      </c>
      <c r="C684" s="643">
        <v>16</v>
      </c>
      <c r="D684" s="643">
        <v>8</v>
      </c>
      <c r="E684" s="637" t="s">
        <v>11738</v>
      </c>
      <c r="F684" s="634">
        <v>3996</v>
      </c>
      <c r="G684" s="638">
        <v>345400000</v>
      </c>
      <c r="H684" s="606">
        <f>+VLOOKUP(B684,잔가등급!$D$35:$I$62,3,0)</f>
        <v>0.05</v>
      </c>
      <c r="I684" s="606">
        <f>+VLOOKUP(B684,잔가등급!$D$35:$I$62,4,0)</f>
        <v>5.2999999999999999E-2</v>
      </c>
      <c r="J684" s="606">
        <f>+VLOOKUP(B684,잔가등급!$D$35:$I$62,5,0)</f>
        <v>5.8000000000000003E-2</v>
      </c>
      <c r="K684" s="607">
        <f>+VLOOKUP(B684,잔가등급!$D$35:$I$62,6,0)</f>
        <v>5.8000000000000003E-2</v>
      </c>
      <c r="L684" s="512"/>
      <c r="M684" s="562"/>
      <c r="N684" s="531">
        <v>6</v>
      </c>
      <c r="O684" s="408"/>
      <c r="P684" s="563"/>
      <c r="Q684" s="409"/>
      <c r="R684" s="646">
        <v>0</v>
      </c>
      <c r="S684" s="564"/>
      <c r="T684" s="537">
        <v>27</v>
      </c>
      <c r="U684" s="410"/>
      <c r="V684" s="411"/>
      <c r="W684" s="565">
        <f t="shared" si="16"/>
        <v>0</v>
      </c>
    </row>
    <row r="685" spans="2:23" ht="17.25" thickBot="1">
      <c r="B685" s="631" t="s">
        <v>360</v>
      </c>
      <c r="C685" s="643">
        <v>16</v>
      </c>
      <c r="D685" s="643">
        <v>9</v>
      </c>
      <c r="E685" s="637" t="s">
        <v>11739</v>
      </c>
      <c r="F685" s="634">
        <v>3996</v>
      </c>
      <c r="G685" s="638">
        <v>329200000</v>
      </c>
      <c r="H685" s="606">
        <f>+VLOOKUP(B685,잔가등급!$D$35:$I$62,3,0)</f>
        <v>0.05</v>
      </c>
      <c r="I685" s="606">
        <f>+VLOOKUP(B685,잔가등급!$D$35:$I$62,4,0)</f>
        <v>5.2999999999999999E-2</v>
      </c>
      <c r="J685" s="606">
        <f>+VLOOKUP(B685,잔가등급!$D$35:$I$62,5,0)</f>
        <v>5.8000000000000003E-2</v>
      </c>
      <c r="K685" s="607">
        <f>+VLOOKUP(B685,잔가등급!$D$35:$I$62,6,0)</f>
        <v>5.8000000000000003E-2</v>
      </c>
      <c r="L685" s="512"/>
      <c r="M685" s="562"/>
      <c r="N685" s="531">
        <v>7</v>
      </c>
      <c r="O685" s="408"/>
      <c r="P685" s="563"/>
      <c r="Q685" s="409"/>
      <c r="R685" s="646">
        <v>0</v>
      </c>
      <c r="S685" s="564"/>
      <c r="T685" s="537">
        <v>27</v>
      </c>
      <c r="U685" s="410"/>
      <c r="V685" s="411"/>
      <c r="W685" s="565">
        <f t="shared" si="16"/>
        <v>0</v>
      </c>
    </row>
    <row r="686" spans="2:23" ht="17.25" thickBot="1">
      <c r="B686" s="631" t="s">
        <v>360</v>
      </c>
      <c r="C686" s="643">
        <v>16</v>
      </c>
      <c r="D686" s="643">
        <v>10</v>
      </c>
      <c r="E686" s="637" t="s">
        <v>11740</v>
      </c>
      <c r="F686" s="634">
        <v>3996</v>
      </c>
      <c r="G686" s="638">
        <v>343200000</v>
      </c>
      <c r="H686" s="606">
        <f>+VLOOKUP(B686,잔가등급!$D$35:$I$62,3,0)</f>
        <v>0.05</v>
      </c>
      <c r="I686" s="606">
        <f>+VLOOKUP(B686,잔가등급!$D$35:$I$62,4,0)</f>
        <v>5.2999999999999999E-2</v>
      </c>
      <c r="J686" s="606">
        <f>+VLOOKUP(B686,잔가등급!$D$35:$I$62,5,0)</f>
        <v>5.8000000000000003E-2</v>
      </c>
      <c r="K686" s="607">
        <f>+VLOOKUP(B686,잔가등급!$D$35:$I$62,6,0)</f>
        <v>5.8000000000000003E-2</v>
      </c>
      <c r="L686" s="512"/>
      <c r="M686" s="562"/>
      <c r="N686" s="531">
        <v>7</v>
      </c>
      <c r="O686" s="408"/>
      <c r="P686" s="563"/>
      <c r="Q686" s="409"/>
      <c r="R686" s="646">
        <v>0</v>
      </c>
      <c r="S686" s="564"/>
      <c r="T686" s="537">
        <v>27</v>
      </c>
      <c r="U686" s="410"/>
      <c r="V686" s="411"/>
      <c r="W686" s="565">
        <f t="shared" si="16"/>
        <v>0</v>
      </c>
    </row>
    <row r="687" spans="2:23" ht="17.25" thickBot="1">
      <c r="B687" s="631" t="s">
        <v>9234</v>
      </c>
      <c r="C687" s="643">
        <v>17</v>
      </c>
      <c r="D687" s="643">
        <v>1</v>
      </c>
      <c r="E687" s="637" t="s">
        <v>11741</v>
      </c>
      <c r="F687" s="634">
        <v>3982</v>
      </c>
      <c r="G687" s="638">
        <v>285000000</v>
      </c>
      <c r="H687" s="606">
        <f>+VLOOKUP(B687,잔가등급!$D$35:$I$62,3,0)</f>
        <v>5.6000000000000001E-2</v>
      </c>
      <c r="I687" s="606">
        <f>+VLOOKUP(B687,잔가등급!$D$35:$I$62,4,0)</f>
        <v>5.8000000000000003E-2</v>
      </c>
      <c r="J687" s="606">
        <f>+VLOOKUP(B687,잔가등급!$D$35:$I$62,5,0)</f>
        <v>6.2E-2</v>
      </c>
      <c r="K687" s="607">
        <f>+VLOOKUP(B687,잔가등급!$D$35:$I$62,6,0)</f>
        <v>6.2E-2</v>
      </c>
      <c r="L687" s="512"/>
      <c r="M687" s="562"/>
      <c r="N687" s="531">
        <v>7</v>
      </c>
      <c r="O687" s="408"/>
      <c r="P687" s="563"/>
      <c r="Q687" s="409"/>
      <c r="R687" s="646">
        <v>0</v>
      </c>
      <c r="S687" s="564"/>
      <c r="T687" s="537">
        <v>28</v>
      </c>
      <c r="U687" s="410"/>
      <c r="V687" s="411"/>
      <c r="W687" s="565">
        <f t="shared" si="16"/>
        <v>0</v>
      </c>
    </row>
    <row r="688" spans="2:23" ht="17.25" thickBot="1">
      <c r="B688" s="631" t="s">
        <v>9234</v>
      </c>
      <c r="C688" s="643">
        <v>17</v>
      </c>
      <c r="D688" s="643">
        <v>2</v>
      </c>
      <c r="E688" s="637" t="s">
        <v>11742</v>
      </c>
      <c r="F688" s="634">
        <v>5204</v>
      </c>
      <c r="G688" s="638">
        <v>385000000</v>
      </c>
      <c r="H688" s="606">
        <f>+VLOOKUP(B688,잔가등급!$D$35:$I$62,3,0)</f>
        <v>5.6000000000000001E-2</v>
      </c>
      <c r="I688" s="606">
        <f>+VLOOKUP(B688,잔가등급!$D$35:$I$62,4,0)</f>
        <v>5.8000000000000003E-2</v>
      </c>
      <c r="J688" s="606">
        <f>+VLOOKUP(B688,잔가등급!$D$35:$I$62,5,0)</f>
        <v>6.2E-2</v>
      </c>
      <c r="K688" s="607">
        <f>+VLOOKUP(B688,잔가등급!$D$35:$I$62,6,0)</f>
        <v>6.2E-2</v>
      </c>
      <c r="L688" s="512"/>
      <c r="M688" s="562"/>
      <c r="N688" s="531">
        <v>7</v>
      </c>
      <c r="O688" s="408"/>
      <c r="P688" s="563"/>
      <c r="Q688" s="409"/>
      <c r="R688" s="646">
        <v>0</v>
      </c>
      <c r="S688" s="564"/>
      <c r="T688" s="537">
        <v>28</v>
      </c>
      <c r="U688" s="410"/>
      <c r="V688" s="411"/>
      <c r="W688" s="565">
        <f t="shared" si="16"/>
        <v>0</v>
      </c>
    </row>
    <row r="689" spans="2:23" ht="17.25" thickBot="1">
      <c r="B689" s="631" t="s">
        <v>9234</v>
      </c>
      <c r="C689" s="643">
        <v>17</v>
      </c>
      <c r="D689" s="643">
        <v>3</v>
      </c>
      <c r="E689" s="637" t="s">
        <v>11743</v>
      </c>
      <c r="F689" s="634">
        <v>5204</v>
      </c>
      <c r="G689" s="638">
        <v>419000000</v>
      </c>
      <c r="H689" s="606">
        <f>+VLOOKUP(B689,잔가등급!$D$35:$I$62,3,0)</f>
        <v>5.6000000000000001E-2</v>
      </c>
      <c r="I689" s="606">
        <f>+VLOOKUP(B689,잔가등급!$D$35:$I$62,4,0)</f>
        <v>5.8000000000000003E-2</v>
      </c>
      <c r="J689" s="606">
        <f>+VLOOKUP(B689,잔가등급!$D$35:$I$62,5,0)</f>
        <v>6.2E-2</v>
      </c>
      <c r="K689" s="607">
        <f>+VLOOKUP(B689,잔가등급!$D$35:$I$62,6,0)</f>
        <v>6.2E-2</v>
      </c>
      <c r="L689" s="512"/>
      <c r="M689" s="562"/>
      <c r="N689" s="531">
        <v>7</v>
      </c>
      <c r="O689" s="408"/>
      <c r="P689" s="563"/>
      <c r="Q689" s="409"/>
      <c r="R689" s="646">
        <v>0</v>
      </c>
      <c r="S689" s="564"/>
      <c r="T689" s="537">
        <v>28</v>
      </c>
      <c r="U689" s="410"/>
      <c r="V689" s="411"/>
      <c r="W689" s="565">
        <f t="shared" si="16"/>
        <v>0</v>
      </c>
    </row>
    <row r="690" spans="2:23" ht="17.25" thickBot="1">
      <c r="B690" s="631" t="s">
        <v>9234</v>
      </c>
      <c r="C690" s="643">
        <v>17</v>
      </c>
      <c r="D690" s="643">
        <v>4</v>
      </c>
      <c r="E690" s="637" t="s">
        <v>11744</v>
      </c>
      <c r="F690" s="634">
        <v>3982</v>
      </c>
      <c r="G690" s="638">
        <v>248000000</v>
      </c>
      <c r="H690" s="606">
        <f>+VLOOKUP(B690,잔가등급!$D$35:$I$62,3,0)</f>
        <v>5.6000000000000001E-2</v>
      </c>
      <c r="I690" s="606">
        <f>+VLOOKUP(B690,잔가등급!$D$35:$I$62,4,0)</f>
        <v>5.8000000000000003E-2</v>
      </c>
      <c r="J690" s="606">
        <f>+VLOOKUP(B690,잔가등급!$D$35:$I$62,5,0)</f>
        <v>6.2E-2</v>
      </c>
      <c r="K690" s="607">
        <f>+VLOOKUP(B690,잔가등급!$D$35:$I$62,6,0)</f>
        <v>6.2E-2</v>
      </c>
      <c r="L690" s="512"/>
      <c r="M690" s="562"/>
      <c r="N690" s="531">
        <v>5</v>
      </c>
      <c r="O690" s="408"/>
      <c r="P690" s="563"/>
      <c r="Q690" s="409"/>
      <c r="R690" s="646">
        <v>0</v>
      </c>
      <c r="S690" s="564"/>
      <c r="T690" s="537">
        <v>28</v>
      </c>
      <c r="U690" s="410"/>
      <c r="V690" s="411"/>
      <c r="W690" s="565">
        <f t="shared" si="16"/>
        <v>0</v>
      </c>
    </row>
    <row r="691" spans="2:23" ht="17.25" thickBot="1">
      <c r="B691" s="631" t="s">
        <v>9234</v>
      </c>
      <c r="C691" s="643">
        <v>17</v>
      </c>
      <c r="D691" s="643">
        <v>5</v>
      </c>
      <c r="E691" s="637" t="s">
        <v>11745</v>
      </c>
      <c r="F691" s="634">
        <v>3982</v>
      </c>
      <c r="G691" s="638">
        <v>317000000</v>
      </c>
      <c r="H691" s="606">
        <f>+VLOOKUP(B691,잔가등급!$D$35:$I$62,3,0)</f>
        <v>5.6000000000000001E-2</v>
      </c>
      <c r="I691" s="606">
        <f>+VLOOKUP(B691,잔가등급!$D$35:$I$62,4,0)</f>
        <v>5.8000000000000003E-2</v>
      </c>
      <c r="J691" s="606">
        <f>+VLOOKUP(B691,잔가등급!$D$35:$I$62,5,0)</f>
        <v>6.2E-2</v>
      </c>
      <c r="K691" s="607">
        <f>+VLOOKUP(B691,잔가등급!$D$35:$I$62,6,0)</f>
        <v>6.2E-2</v>
      </c>
      <c r="L691" s="512"/>
      <c r="M691" s="562"/>
      <c r="N691" s="531">
        <v>5</v>
      </c>
      <c r="O691" s="408"/>
      <c r="P691" s="563"/>
      <c r="Q691" s="409"/>
      <c r="R691" s="646">
        <v>0</v>
      </c>
      <c r="S691" s="564"/>
      <c r="T691" s="537">
        <v>28</v>
      </c>
      <c r="U691" s="410"/>
      <c r="V691" s="411"/>
      <c r="W691" s="565">
        <f t="shared" si="16"/>
        <v>0</v>
      </c>
    </row>
    <row r="692" spans="2:23" ht="17.25" thickBot="1">
      <c r="B692" s="631" t="s">
        <v>9234</v>
      </c>
      <c r="C692" s="643">
        <v>17</v>
      </c>
      <c r="D692" s="643">
        <v>6</v>
      </c>
      <c r="E692" s="637" t="s">
        <v>11746</v>
      </c>
      <c r="F692" s="634">
        <v>3982</v>
      </c>
      <c r="G692" s="638">
        <v>198000000</v>
      </c>
      <c r="H692" s="606">
        <f>+VLOOKUP(B692,잔가등급!$D$35:$I$62,3,0)</f>
        <v>5.6000000000000001E-2</v>
      </c>
      <c r="I692" s="606">
        <f>+VLOOKUP(B692,잔가등급!$D$35:$I$62,4,0)</f>
        <v>5.8000000000000003E-2</v>
      </c>
      <c r="J692" s="606">
        <f>+VLOOKUP(B692,잔가등급!$D$35:$I$62,5,0)</f>
        <v>6.2E-2</v>
      </c>
      <c r="K692" s="607">
        <f>+VLOOKUP(B692,잔가등급!$D$35:$I$62,6,0)</f>
        <v>6.2E-2</v>
      </c>
      <c r="L692" s="512"/>
      <c r="M692" s="562"/>
      <c r="N692" s="531">
        <v>7</v>
      </c>
      <c r="O692" s="408"/>
      <c r="P692" s="563"/>
      <c r="Q692" s="409"/>
      <c r="R692" s="646">
        <v>0</v>
      </c>
      <c r="S692" s="564"/>
      <c r="T692" s="537">
        <v>28</v>
      </c>
      <c r="U692" s="410"/>
      <c r="V692" s="411"/>
      <c r="W692" s="565">
        <f t="shared" si="16"/>
        <v>0</v>
      </c>
    </row>
    <row r="693" spans="2:23" ht="17.25" thickBot="1">
      <c r="B693" s="631" t="s">
        <v>10404</v>
      </c>
      <c r="C693" s="643">
        <v>18</v>
      </c>
      <c r="D693" s="643">
        <v>1</v>
      </c>
      <c r="E693" s="637" t="s">
        <v>11747</v>
      </c>
      <c r="F693" s="634">
        <v>3994</v>
      </c>
      <c r="G693" s="638">
        <v>385000000</v>
      </c>
      <c r="H693" s="606">
        <f>+VLOOKUP(B693,잔가등급!$D$35:$I$62,3,0)</f>
        <v>5.6000000000000001E-2</v>
      </c>
      <c r="I693" s="606">
        <f>+VLOOKUP(B693,잔가등급!$D$35:$I$62,4,0)</f>
        <v>5.8000000000000003E-2</v>
      </c>
      <c r="J693" s="606">
        <f>+VLOOKUP(B693,잔가등급!$D$35:$I$62,5,0)</f>
        <v>6.2E-2</v>
      </c>
      <c r="K693" s="607">
        <f>+VLOOKUP(B693,잔가등급!$D$35:$I$62,6,0)</f>
        <v>6.2E-2</v>
      </c>
      <c r="L693" s="512"/>
      <c r="M693" s="562"/>
      <c r="N693" s="531">
        <v>7</v>
      </c>
      <c r="O693" s="408"/>
      <c r="P693" s="563"/>
      <c r="Q693" s="409"/>
      <c r="R693" s="646">
        <v>0</v>
      </c>
      <c r="S693" s="564"/>
      <c r="T693" s="537">
        <v>28</v>
      </c>
      <c r="U693" s="410"/>
      <c r="V693" s="411"/>
      <c r="W693" s="565">
        <f t="shared" si="16"/>
        <v>0</v>
      </c>
    </row>
    <row r="694" spans="2:23" ht="17.25" thickBot="1">
      <c r="B694" s="631" t="s">
        <v>10404</v>
      </c>
      <c r="C694" s="643">
        <v>18</v>
      </c>
      <c r="D694" s="643">
        <v>2</v>
      </c>
      <c r="E694" s="637" t="s">
        <v>11748</v>
      </c>
      <c r="F694" s="634">
        <v>3994</v>
      </c>
      <c r="G694" s="638">
        <v>297000000</v>
      </c>
      <c r="H694" s="606">
        <f>+VLOOKUP(B694,잔가등급!$D$35:$I$62,3,0)</f>
        <v>5.6000000000000001E-2</v>
      </c>
      <c r="I694" s="606">
        <f>+VLOOKUP(B694,잔가등급!$D$35:$I$62,4,0)</f>
        <v>5.8000000000000003E-2</v>
      </c>
      <c r="J694" s="606">
        <f>+VLOOKUP(B694,잔가등급!$D$35:$I$62,5,0)</f>
        <v>6.2E-2</v>
      </c>
      <c r="K694" s="607">
        <f>+VLOOKUP(B694,잔가등급!$D$35:$I$62,6,0)</f>
        <v>6.2E-2</v>
      </c>
      <c r="L694" s="512"/>
      <c r="M694" s="562"/>
      <c r="N694" s="531">
        <v>7</v>
      </c>
      <c r="O694" s="408"/>
      <c r="P694" s="563"/>
      <c r="Q694" s="409"/>
      <c r="R694" s="646">
        <v>0</v>
      </c>
      <c r="S694" s="564"/>
      <c r="T694" s="537">
        <v>28</v>
      </c>
      <c r="U694" s="410"/>
      <c r="V694" s="411"/>
      <c r="W694" s="565">
        <f t="shared" si="16"/>
        <v>0</v>
      </c>
    </row>
    <row r="695" spans="2:23" ht="17.25" thickBot="1">
      <c r="B695" s="631" t="s">
        <v>10404</v>
      </c>
      <c r="C695" s="643">
        <v>18</v>
      </c>
      <c r="D695" s="643">
        <v>3</v>
      </c>
      <c r="E695" s="637" t="s">
        <v>11749</v>
      </c>
      <c r="F695" s="634">
        <v>2993</v>
      </c>
      <c r="G695" s="638">
        <v>299000000</v>
      </c>
      <c r="H695" s="606">
        <f>+VLOOKUP(B695,잔가등급!$D$35:$I$62,3,0)</f>
        <v>5.6000000000000001E-2</v>
      </c>
      <c r="I695" s="606">
        <f>+VLOOKUP(B695,잔가등급!$D$35:$I$62,4,0)</f>
        <v>5.8000000000000003E-2</v>
      </c>
      <c r="J695" s="606">
        <f>+VLOOKUP(B695,잔가등급!$D$35:$I$62,5,0)</f>
        <v>6.2E-2</v>
      </c>
      <c r="K695" s="607">
        <f>+VLOOKUP(B695,잔가등급!$D$35:$I$62,6,0)</f>
        <v>6.2E-2</v>
      </c>
      <c r="L695" s="512"/>
      <c r="M695" s="562"/>
      <c r="N695" s="531">
        <v>7</v>
      </c>
      <c r="O695" s="408"/>
      <c r="P695" s="563"/>
      <c r="Q695" s="409"/>
      <c r="R695" s="646">
        <v>0</v>
      </c>
      <c r="S695" s="564"/>
      <c r="T695" s="537">
        <v>28</v>
      </c>
      <c r="U695" s="410"/>
      <c r="V695" s="411"/>
      <c r="W695" s="565">
        <f t="shared" si="16"/>
        <v>0</v>
      </c>
    </row>
    <row r="696" spans="2:23" ht="17.25" thickBot="1">
      <c r="B696" s="631" t="s">
        <v>342</v>
      </c>
      <c r="C696" s="643">
        <v>19</v>
      </c>
      <c r="D696" s="643">
        <v>1</v>
      </c>
      <c r="E696" s="637" t="s">
        <v>11750</v>
      </c>
      <c r="F696" s="634">
        <v>2992</v>
      </c>
      <c r="G696" s="638">
        <v>398000000</v>
      </c>
      <c r="H696" s="606">
        <f>+VLOOKUP(B696,잔가등급!$D$35:$I$62,3,0)</f>
        <v>0.05</v>
      </c>
      <c r="I696" s="606">
        <f>+VLOOKUP(B696,잔가등급!$D$35:$I$62,4,0)</f>
        <v>5.2999999999999999E-2</v>
      </c>
      <c r="J696" s="606">
        <f>+VLOOKUP(B696,잔가등급!$D$35:$I$62,5,0)</f>
        <v>5.8000000000000003E-2</v>
      </c>
      <c r="K696" s="607">
        <f>+VLOOKUP(B696,잔가등급!$D$35:$I$62,6,0)</f>
        <v>5.8000000000000003E-2</v>
      </c>
      <c r="L696" s="512"/>
      <c r="M696" s="562"/>
      <c r="N696" s="531">
        <v>7</v>
      </c>
      <c r="O696" s="408"/>
      <c r="P696" s="563"/>
      <c r="Q696" s="409"/>
      <c r="R696" s="646">
        <v>0</v>
      </c>
      <c r="S696" s="564"/>
      <c r="T696" s="537">
        <v>27</v>
      </c>
      <c r="U696" s="410"/>
      <c r="V696" s="411"/>
      <c r="W696" s="565">
        <f t="shared" si="16"/>
        <v>0</v>
      </c>
    </row>
    <row r="697" spans="2:23" ht="17.25" thickBot="1">
      <c r="B697" s="631" t="s">
        <v>342</v>
      </c>
      <c r="C697" s="643">
        <v>19</v>
      </c>
      <c r="D697" s="643">
        <v>2</v>
      </c>
      <c r="E697" s="637" t="s">
        <v>11751</v>
      </c>
      <c r="F697" s="634">
        <v>2992</v>
      </c>
      <c r="G697" s="638">
        <v>461000000</v>
      </c>
      <c r="H697" s="606">
        <f>+VLOOKUP(B697,잔가등급!$D$35:$I$62,3,0)</f>
        <v>0.05</v>
      </c>
      <c r="I697" s="606">
        <f>+VLOOKUP(B697,잔가등급!$D$35:$I$62,4,0)</f>
        <v>5.2999999999999999E-2</v>
      </c>
      <c r="J697" s="606">
        <f>+VLOOKUP(B697,잔가등급!$D$35:$I$62,5,0)</f>
        <v>5.8000000000000003E-2</v>
      </c>
      <c r="K697" s="607">
        <f>+VLOOKUP(B697,잔가등급!$D$35:$I$62,6,0)</f>
        <v>5.8000000000000003E-2</v>
      </c>
      <c r="L697" s="512"/>
      <c r="M697" s="562"/>
      <c r="N697" s="531">
        <v>7</v>
      </c>
      <c r="O697" s="408"/>
      <c r="P697" s="563"/>
      <c r="Q697" s="409"/>
      <c r="R697" s="646">
        <v>0</v>
      </c>
      <c r="S697" s="564"/>
      <c r="T697" s="537">
        <v>27</v>
      </c>
      <c r="U697" s="410"/>
      <c r="V697" s="411"/>
      <c r="W697" s="565">
        <f t="shared" si="16"/>
        <v>0</v>
      </c>
    </row>
    <row r="698" spans="2:23" ht="17.25" thickBot="1">
      <c r="B698" s="631" t="s">
        <v>342</v>
      </c>
      <c r="C698" s="643">
        <v>19</v>
      </c>
      <c r="D698" s="643">
        <v>3</v>
      </c>
      <c r="E698" s="637" t="s">
        <v>11752</v>
      </c>
      <c r="F698" s="634">
        <v>3902</v>
      </c>
      <c r="G698" s="638">
        <v>370000000</v>
      </c>
      <c r="H698" s="606">
        <f>+VLOOKUP(B698,잔가등급!$D$35:$I$62,3,0)</f>
        <v>0.05</v>
      </c>
      <c r="I698" s="606">
        <f>+VLOOKUP(B698,잔가등급!$D$35:$I$62,4,0)</f>
        <v>5.2999999999999999E-2</v>
      </c>
      <c r="J698" s="606">
        <f>+VLOOKUP(B698,잔가등급!$D$35:$I$62,5,0)</f>
        <v>5.8000000000000003E-2</v>
      </c>
      <c r="K698" s="607">
        <f>+VLOOKUP(B698,잔가등급!$D$35:$I$62,6,0)</f>
        <v>5.8000000000000003E-2</v>
      </c>
      <c r="L698" s="512"/>
      <c r="M698" s="562"/>
      <c r="N698" s="531">
        <v>7</v>
      </c>
      <c r="O698" s="408"/>
      <c r="P698" s="563"/>
      <c r="Q698" s="409"/>
      <c r="R698" s="646">
        <v>0</v>
      </c>
      <c r="S698" s="564"/>
      <c r="T698" s="537">
        <v>27</v>
      </c>
      <c r="U698" s="410"/>
      <c r="V698" s="411"/>
      <c r="W698" s="565">
        <f t="shared" si="16"/>
        <v>0</v>
      </c>
    </row>
    <row r="699" spans="2:23" ht="17.25" thickBot="1">
      <c r="B699" s="631" t="s">
        <v>342</v>
      </c>
      <c r="C699" s="643">
        <v>19</v>
      </c>
      <c r="D699" s="643">
        <v>4</v>
      </c>
      <c r="E699" s="637" t="s">
        <v>11753</v>
      </c>
      <c r="F699" s="634">
        <v>6496</v>
      </c>
      <c r="G699" s="638">
        <v>515000000</v>
      </c>
      <c r="H699" s="606">
        <f>+VLOOKUP(B699,잔가등급!$D$35:$I$62,3,0)</f>
        <v>0.05</v>
      </c>
      <c r="I699" s="606">
        <f>+VLOOKUP(B699,잔가등급!$D$35:$I$62,4,0)</f>
        <v>5.2999999999999999E-2</v>
      </c>
      <c r="J699" s="606">
        <f>+VLOOKUP(B699,잔가등급!$D$35:$I$62,5,0)</f>
        <v>5.8000000000000003E-2</v>
      </c>
      <c r="K699" s="607">
        <f>+VLOOKUP(B699,잔가등급!$D$35:$I$62,6,0)</f>
        <v>5.8000000000000003E-2</v>
      </c>
      <c r="L699" s="512"/>
      <c r="M699" s="562"/>
      <c r="N699" s="531">
        <v>6</v>
      </c>
      <c r="O699" s="408"/>
      <c r="P699" s="563"/>
      <c r="Q699" s="409"/>
      <c r="R699" s="646">
        <v>0</v>
      </c>
      <c r="S699" s="564"/>
      <c r="T699" s="537">
        <v>27</v>
      </c>
      <c r="U699" s="410"/>
      <c r="V699" s="411"/>
      <c r="W699" s="565">
        <f t="shared" si="16"/>
        <v>0</v>
      </c>
    </row>
    <row r="700" spans="2:23" ht="17.25" thickBot="1">
      <c r="B700" s="631" t="s">
        <v>342</v>
      </c>
      <c r="C700" s="643">
        <v>19</v>
      </c>
      <c r="D700" s="643">
        <v>5</v>
      </c>
      <c r="E700" s="637" t="s">
        <v>11754</v>
      </c>
      <c r="F700" s="634">
        <v>6496</v>
      </c>
      <c r="G700" s="638">
        <v>471000000</v>
      </c>
      <c r="H700" s="606">
        <f>+VLOOKUP(B700,잔가등급!$D$35:$I$62,3,0)</f>
        <v>0.05</v>
      </c>
      <c r="I700" s="606">
        <f>+VLOOKUP(B700,잔가등급!$D$35:$I$62,4,0)</f>
        <v>5.2999999999999999E-2</v>
      </c>
      <c r="J700" s="606">
        <f>+VLOOKUP(B700,잔가등급!$D$35:$I$62,5,0)</f>
        <v>5.8000000000000003E-2</v>
      </c>
      <c r="K700" s="607">
        <f>+VLOOKUP(B700,잔가등급!$D$35:$I$62,6,0)</f>
        <v>5.8000000000000003E-2</v>
      </c>
      <c r="L700" s="512"/>
      <c r="M700" s="562"/>
      <c r="N700" s="531">
        <v>6</v>
      </c>
      <c r="O700" s="408"/>
      <c r="P700" s="563"/>
      <c r="Q700" s="409"/>
      <c r="R700" s="646">
        <v>0</v>
      </c>
      <c r="S700" s="564"/>
      <c r="T700" s="537">
        <v>27</v>
      </c>
      <c r="U700" s="410"/>
      <c r="V700" s="411"/>
      <c r="W700" s="565">
        <f t="shared" si="16"/>
        <v>0</v>
      </c>
    </row>
    <row r="701" spans="2:23" ht="17.25" thickBot="1">
      <c r="B701" s="631" t="s">
        <v>342</v>
      </c>
      <c r="C701" s="643">
        <v>19</v>
      </c>
      <c r="D701" s="643">
        <v>6</v>
      </c>
      <c r="E701" s="637" t="s">
        <v>11755</v>
      </c>
      <c r="F701" s="634">
        <v>3902</v>
      </c>
      <c r="G701" s="638">
        <v>397000000</v>
      </c>
      <c r="H701" s="606">
        <f>+VLOOKUP(B701,잔가등급!$D$35:$I$62,3,0)</f>
        <v>0.05</v>
      </c>
      <c r="I701" s="606">
        <f>+VLOOKUP(B701,잔가등급!$D$35:$I$62,4,0)</f>
        <v>5.2999999999999999E-2</v>
      </c>
      <c r="J701" s="606">
        <f>+VLOOKUP(B701,잔가등급!$D$35:$I$62,5,0)</f>
        <v>5.8000000000000003E-2</v>
      </c>
      <c r="K701" s="607">
        <f>+VLOOKUP(B701,잔가등급!$D$35:$I$62,6,0)</f>
        <v>5.8000000000000003E-2</v>
      </c>
      <c r="L701" s="512"/>
      <c r="M701" s="562"/>
      <c r="N701" s="531">
        <v>6</v>
      </c>
      <c r="O701" s="408"/>
      <c r="P701" s="563"/>
      <c r="Q701" s="409"/>
      <c r="R701" s="646">
        <v>0</v>
      </c>
      <c r="S701" s="564"/>
      <c r="T701" s="537">
        <v>27</v>
      </c>
      <c r="U701" s="410"/>
      <c r="V701" s="411"/>
      <c r="W701" s="565">
        <f t="shared" si="16"/>
        <v>0</v>
      </c>
    </row>
    <row r="702" spans="2:23" ht="17.25" thickBot="1">
      <c r="B702" s="631" t="s">
        <v>342</v>
      </c>
      <c r="C702" s="643">
        <v>19</v>
      </c>
      <c r="D702" s="643">
        <v>7</v>
      </c>
      <c r="E702" s="637" t="s">
        <v>11756</v>
      </c>
      <c r="F702" s="634">
        <v>3902</v>
      </c>
      <c r="G702" s="638">
        <v>360000000</v>
      </c>
      <c r="H702" s="606">
        <f>+VLOOKUP(B702,잔가등급!$D$35:$I$62,3,0)</f>
        <v>0.05</v>
      </c>
      <c r="I702" s="606">
        <f>+VLOOKUP(B702,잔가등급!$D$35:$I$62,4,0)</f>
        <v>5.2999999999999999E-2</v>
      </c>
      <c r="J702" s="606">
        <f>+VLOOKUP(B702,잔가등급!$D$35:$I$62,5,0)</f>
        <v>5.8000000000000003E-2</v>
      </c>
      <c r="K702" s="607">
        <f>+VLOOKUP(B702,잔가등급!$D$35:$I$62,6,0)</f>
        <v>5.8000000000000003E-2</v>
      </c>
      <c r="L702" s="512"/>
      <c r="M702" s="562"/>
      <c r="N702" s="531">
        <v>6</v>
      </c>
      <c r="O702" s="408"/>
      <c r="P702" s="563"/>
      <c r="Q702" s="409"/>
      <c r="R702" s="646">
        <v>0</v>
      </c>
      <c r="S702" s="564"/>
      <c r="T702" s="537">
        <v>27</v>
      </c>
      <c r="U702" s="410"/>
      <c r="V702" s="411"/>
      <c r="W702" s="565">
        <f t="shared" si="16"/>
        <v>0</v>
      </c>
    </row>
    <row r="703" spans="2:23" ht="17.25" thickBot="1">
      <c r="B703" s="631" t="s">
        <v>342</v>
      </c>
      <c r="C703" s="643">
        <v>19</v>
      </c>
      <c r="D703" s="643">
        <v>8</v>
      </c>
      <c r="E703" s="637" t="s">
        <v>11757</v>
      </c>
      <c r="F703" s="634">
        <v>3990</v>
      </c>
      <c r="G703" s="638">
        <v>779800000</v>
      </c>
      <c r="H703" s="606">
        <f>+VLOOKUP(B703,잔가등급!$D$35:$I$62,3,0)</f>
        <v>0.05</v>
      </c>
      <c r="I703" s="606">
        <f>+VLOOKUP(B703,잔가등급!$D$35:$I$62,4,0)</f>
        <v>5.2999999999999999E-2</v>
      </c>
      <c r="J703" s="606">
        <f>+VLOOKUP(B703,잔가등급!$D$35:$I$62,5,0)</f>
        <v>5.8000000000000003E-2</v>
      </c>
      <c r="K703" s="607">
        <f>+VLOOKUP(B703,잔가등급!$D$35:$I$62,6,0)</f>
        <v>5.8000000000000003E-2</v>
      </c>
      <c r="L703" s="512"/>
      <c r="M703" s="562"/>
      <c r="N703" s="531">
        <v>7</v>
      </c>
      <c r="O703" s="408"/>
      <c r="P703" s="563"/>
      <c r="Q703" s="409"/>
      <c r="R703" s="646">
        <v>0</v>
      </c>
      <c r="S703" s="564"/>
      <c r="T703" s="537">
        <v>27</v>
      </c>
      <c r="U703" s="410"/>
      <c r="V703" s="411"/>
      <c r="W703" s="565">
        <f t="shared" si="16"/>
        <v>0</v>
      </c>
    </row>
    <row r="704" spans="2:23" ht="17.25" thickBot="1">
      <c r="B704" s="631" t="s">
        <v>342</v>
      </c>
      <c r="C704" s="643">
        <v>19</v>
      </c>
      <c r="D704" s="643">
        <v>9</v>
      </c>
      <c r="E704" s="637" t="s">
        <v>11758</v>
      </c>
      <c r="F704" s="634">
        <v>3855</v>
      </c>
      <c r="G704" s="638">
        <v>320000000</v>
      </c>
      <c r="H704" s="606">
        <f>+VLOOKUP(B704,잔가등급!$D$35:$I$62,3,0)</f>
        <v>0.05</v>
      </c>
      <c r="I704" s="606">
        <f>+VLOOKUP(B704,잔가등급!$D$35:$I$62,4,0)</f>
        <v>5.2999999999999999E-2</v>
      </c>
      <c r="J704" s="606">
        <f>+VLOOKUP(B704,잔가등급!$D$35:$I$62,5,0)</f>
        <v>5.8000000000000003E-2</v>
      </c>
      <c r="K704" s="607">
        <f>+VLOOKUP(B704,잔가등급!$D$35:$I$62,6,0)</f>
        <v>5.8000000000000003E-2</v>
      </c>
      <c r="L704" s="512"/>
      <c r="M704" s="562"/>
      <c r="N704" s="531">
        <v>6</v>
      </c>
      <c r="O704" s="408"/>
      <c r="P704" s="563"/>
      <c r="Q704" s="409"/>
      <c r="R704" s="646">
        <v>0</v>
      </c>
      <c r="S704" s="564"/>
      <c r="T704" s="537">
        <v>27</v>
      </c>
      <c r="U704" s="410"/>
      <c r="V704" s="411"/>
      <c r="W704" s="565">
        <f t="shared" si="16"/>
        <v>0</v>
      </c>
    </row>
    <row r="705" spans="2:23" ht="17.25" thickBot="1">
      <c r="B705" s="631" t="s">
        <v>342</v>
      </c>
      <c r="C705" s="643">
        <v>19</v>
      </c>
      <c r="D705" s="643">
        <v>10</v>
      </c>
      <c r="E705" s="637" t="s">
        <v>11759</v>
      </c>
      <c r="F705" s="634">
        <v>3855</v>
      </c>
      <c r="G705" s="638">
        <v>299000000</v>
      </c>
      <c r="H705" s="606">
        <f>+VLOOKUP(B705,잔가등급!$D$35:$I$62,3,0)</f>
        <v>0.05</v>
      </c>
      <c r="I705" s="606">
        <f>+VLOOKUP(B705,잔가등급!$D$35:$I$62,4,0)</f>
        <v>5.2999999999999999E-2</v>
      </c>
      <c r="J705" s="606">
        <f>+VLOOKUP(B705,잔가등급!$D$35:$I$62,5,0)</f>
        <v>5.8000000000000003E-2</v>
      </c>
      <c r="K705" s="607">
        <f>+VLOOKUP(B705,잔가등급!$D$35:$I$62,6,0)</f>
        <v>5.8000000000000003E-2</v>
      </c>
      <c r="L705" s="512"/>
      <c r="M705" s="562"/>
      <c r="N705" s="531">
        <v>7</v>
      </c>
      <c r="O705" s="408"/>
      <c r="P705" s="563"/>
      <c r="Q705" s="409"/>
      <c r="R705" s="646">
        <v>0</v>
      </c>
      <c r="S705" s="564"/>
      <c r="T705" s="537">
        <v>27</v>
      </c>
      <c r="U705" s="410"/>
      <c r="V705" s="411"/>
      <c r="W705" s="565">
        <f t="shared" si="16"/>
        <v>0</v>
      </c>
    </row>
    <row r="706" spans="2:23" ht="17.25" thickBot="1">
      <c r="B706" s="631" t="s">
        <v>152</v>
      </c>
      <c r="C706" s="643">
        <v>20</v>
      </c>
      <c r="D706" s="643">
        <v>1</v>
      </c>
      <c r="E706" s="637" t="s">
        <v>11760</v>
      </c>
      <c r="F706" s="634">
        <v>6498</v>
      </c>
      <c r="G706" s="638">
        <v>630000000</v>
      </c>
      <c r="H706" s="606">
        <f>+VLOOKUP(B706,잔가등급!$D$35:$I$62,3,0)</f>
        <v>0.05</v>
      </c>
      <c r="I706" s="606">
        <f>+VLOOKUP(B706,잔가등급!$D$35:$I$62,4,0)</f>
        <v>5.2999999999999999E-2</v>
      </c>
      <c r="J706" s="606">
        <f>+VLOOKUP(B706,잔가등급!$D$35:$I$62,5,0)</f>
        <v>5.8000000000000003E-2</v>
      </c>
      <c r="K706" s="607">
        <f>+VLOOKUP(B706,잔가등급!$D$35:$I$62,6,0)</f>
        <v>5.8000000000000003E-2</v>
      </c>
      <c r="L706" s="512"/>
      <c r="M706" s="562"/>
      <c r="N706" s="531">
        <v>7</v>
      </c>
      <c r="O706" s="408"/>
      <c r="P706" s="563"/>
      <c r="Q706" s="409"/>
      <c r="R706" s="646">
        <v>0</v>
      </c>
      <c r="S706" s="564"/>
      <c r="T706" s="537">
        <v>28</v>
      </c>
      <c r="U706" s="410"/>
      <c r="V706" s="411"/>
      <c r="W706" s="565">
        <f t="shared" si="16"/>
        <v>0</v>
      </c>
    </row>
    <row r="707" spans="2:23" ht="17.25" thickBot="1">
      <c r="B707" s="631" t="s">
        <v>152</v>
      </c>
      <c r="C707" s="643">
        <v>20</v>
      </c>
      <c r="D707" s="643">
        <v>2</v>
      </c>
      <c r="E707" s="637" t="s">
        <v>11761</v>
      </c>
      <c r="F707" s="634">
        <v>6498</v>
      </c>
      <c r="G707" s="638">
        <v>700000000</v>
      </c>
      <c r="H707" s="606">
        <f>+VLOOKUP(B707,잔가등급!$D$35:$I$62,3,0)</f>
        <v>0.05</v>
      </c>
      <c r="I707" s="606">
        <f>+VLOOKUP(B707,잔가등급!$D$35:$I$62,4,0)</f>
        <v>5.2999999999999999E-2</v>
      </c>
      <c r="J707" s="606">
        <f>+VLOOKUP(B707,잔가등급!$D$35:$I$62,5,0)</f>
        <v>5.8000000000000003E-2</v>
      </c>
      <c r="K707" s="607">
        <f>+VLOOKUP(B707,잔가등급!$D$35:$I$62,6,0)</f>
        <v>5.8000000000000003E-2</v>
      </c>
      <c r="L707" s="512"/>
      <c r="M707" s="562"/>
      <c r="N707" s="531">
        <v>7</v>
      </c>
      <c r="O707" s="408"/>
      <c r="P707" s="563"/>
      <c r="Q707" s="409"/>
      <c r="R707" s="646">
        <v>0</v>
      </c>
      <c r="S707" s="564"/>
      <c r="T707" s="537">
        <v>28</v>
      </c>
      <c r="U707" s="410"/>
      <c r="V707" s="411"/>
      <c r="W707" s="565">
        <f t="shared" si="16"/>
        <v>0</v>
      </c>
    </row>
    <row r="708" spans="2:23" ht="17.25" thickBot="1">
      <c r="B708" s="631" t="s">
        <v>152</v>
      </c>
      <c r="C708" s="643">
        <v>20</v>
      </c>
      <c r="D708" s="643">
        <v>3</v>
      </c>
      <c r="E708" s="637" t="s">
        <v>11762</v>
      </c>
      <c r="F708" s="634">
        <v>5204</v>
      </c>
      <c r="G708" s="638">
        <v>345000000</v>
      </c>
      <c r="H708" s="606">
        <f>+VLOOKUP(B708,잔가등급!$D$35:$I$62,3,0)</f>
        <v>0.05</v>
      </c>
      <c r="I708" s="606">
        <f>+VLOOKUP(B708,잔가등급!$D$35:$I$62,4,0)</f>
        <v>5.2999999999999999E-2</v>
      </c>
      <c r="J708" s="606">
        <f>+VLOOKUP(B708,잔가등급!$D$35:$I$62,5,0)</f>
        <v>5.8000000000000003E-2</v>
      </c>
      <c r="K708" s="607">
        <f>+VLOOKUP(B708,잔가등급!$D$35:$I$62,6,0)</f>
        <v>5.8000000000000003E-2</v>
      </c>
      <c r="L708" s="512"/>
      <c r="M708" s="562"/>
      <c r="N708" s="531">
        <v>6</v>
      </c>
      <c r="O708" s="408"/>
      <c r="P708" s="563"/>
      <c r="Q708" s="409"/>
      <c r="R708" s="646">
        <v>0</v>
      </c>
      <c r="S708" s="564"/>
      <c r="T708" s="537">
        <v>28</v>
      </c>
      <c r="U708" s="410"/>
      <c r="V708" s="411"/>
      <c r="W708" s="565">
        <f t="shared" si="16"/>
        <v>0</v>
      </c>
    </row>
    <row r="709" spans="2:23" ht="17.25" thickBot="1">
      <c r="B709" s="631" t="s">
        <v>152</v>
      </c>
      <c r="C709" s="643">
        <v>20</v>
      </c>
      <c r="D709" s="643">
        <v>4</v>
      </c>
      <c r="E709" s="637" t="s">
        <v>11763</v>
      </c>
      <c r="F709" s="634">
        <v>5204</v>
      </c>
      <c r="G709" s="638">
        <v>299000000</v>
      </c>
      <c r="H709" s="606">
        <f>+VLOOKUP(B709,잔가등급!$D$35:$I$62,3,0)</f>
        <v>0.05</v>
      </c>
      <c r="I709" s="606">
        <f>+VLOOKUP(B709,잔가등급!$D$35:$I$62,4,0)</f>
        <v>5.2999999999999999E-2</v>
      </c>
      <c r="J709" s="606">
        <f>+VLOOKUP(B709,잔가등급!$D$35:$I$62,5,0)</f>
        <v>5.8000000000000003E-2</v>
      </c>
      <c r="K709" s="607">
        <f>+VLOOKUP(B709,잔가등급!$D$35:$I$62,6,0)</f>
        <v>5.8000000000000003E-2</v>
      </c>
      <c r="L709" s="512"/>
      <c r="M709" s="562"/>
      <c r="N709" s="531">
        <v>6</v>
      </c>
      <c r="O709" s="408"/>
      <c r="P709" s="563"/>
      <c r="Q709" s="409"/>
      <c r="R709" s="646">
        <v>0</v>
      </c>
      <c r="S709" s="564"/>
      <c r="T709" s="537">
        <v>28</v>
      </c>
      <c r="U709" s="410"/>
      <c r="V709" s="411"/>
      <c r="W709" s="565">
        <f t="shared" si="16"/>
        <v>0</v>
      </c>
    </row>
    <row r="710" spans="2:23" ht="17.25" thickBot="1">
      <c r="B710" s="631" t="s">
        <v>152</v>
      </c>
      <c r="C710" s="643">
        <v>20</v>
      </c>
      <c r="D710" s="643">
        <v>5</v>
      </c>
      <c r="E710" s="637" t="s">
        <v>11764</v>
      </c>
      <c r="F710" s="634">
        <v>5204</v>
      </c>
      <c r="G710" s="638">
        <v>328900000</v>
      </c>
      <c r="H710" s="606">
        <f>+VLOOKUP(B710,잔가등급!$D$35:$I$62,3,0)</f>
        <v>0.05</v>
      </c>
      <c r="I710" s="606">
        <f>+VLOOKUP(B710,잔가등급!$D$35:$I$62,4,0)</f>
        <v>5.2999999999999999E-2</v>
      </c>
      <c r="J710" s="606">
        <f>+VLOOKUP(B710,잔가등급!$D$35:$I$62,5,0)</f>
        <v>5.8000000000000003E-2</v>
      </c>
      <c r="K710" s="607">
        <f>+VLOOKUP(B710,잔가등급!$D$35:$I$62,6,0)</f>
        <v>5.8000000000000003E-2</v>
      </c>
      <c r="L710" s="512"/>
      <c r="M710" s="562"/>
      <c r="N710" s="531">
        <v>6</v>
      </c>
      <c r="O710" s="408"/>
      <c r="P710" s="563"/>
      <c r="Q710" s="409"/>
      <c r="R710" s="646">
        <v>0</v>
      </c>
      <c r="S710" s="564"/>
      <c r="T710" s="537">
        <v>28</v>
      </c>
      <c r="U710" s="410"/>
      <c r="V710" s="411"/>
      <c r="W710" s="565">
        <f t="shared" si="16"/>
        <v>0</v>
      </c>
    </row>
    <row r="711" spans="2:23" ht="17.25" thickBot="1">
      <c r="B711" s="631" t="s">
        <v>152</v>
      </c>
      <c r="C711" s="643">
        <v>20</v>
      </c>
      <c r="D711" s="643">
        <v>6</v>
      </c>
      <c r="E711" s="637" t="s">
        <v>11765</v>
      </c>
      <c r="F711" s="634">
        <v>5204</v>
      </c>
      <c r="G711" s="638">
        <v>340000000</v>
      </c>
      <c r="H711" s="606">
        <f>+VLOOKUP(B711,잔가등급!$D$35:$I$62,3,0)</f>
        <v>0.05</v>
      </c>
      <c r="I711" s="606">
        <f>+VLOOKUP(B711,잔가등급!$D$35:$I$62,4,0)</f>
        <v>5.2999999999999999E-2</v>
      </c>
      <c r="J711" s="606">
        <f>+VLOOKUP(B711,잔가등급!$D$35:$I$62,5,0)</f>
        <v>5.8000000000000003E-2</v>
      </c>
      <c r="K711" s="607">
        <f>+VLOOKUP(B711,잔가등급!$D$35:$I$62,6,0)</f>
        <v>5.8000000000000003E-2</v>
      </c>
      <c r="L711" s="512"/>
      <c r="M711" s="562"/>
      <c r="N711" s="531">
        <v>6</v>
      </c>
      <c r="O711" s="408"/>
      <c r="P711" s="563"/>
      <c r="Q711" s="409"/>
      <c r="R711" s="646">
        <v>0</v>
      </c>
      <c r="S711" s="564"/>
      <c r="T711" s="537">
        <v>28</v>
      </c>
      <c r="U711" s="410"/>
      <c r="V711" s="411"/>
      <c r="W711" s="565">
        <f t="shared" si="16"/>
        <v>0</v>
      </c>
    </row>
    <row r="712" spans="2:23" ht="17.25" thickBot="1">
      <c r="B712" s="631" t="s">
        <v>152</v>
      </c>
      <c r="C712" s="643">
        <v>20</v>
      </c>
      <c r="D712" s="643">
        <v>7</v>
      </c>
      <c r="E712" s="637" t="s">
        <v>11766</v>
      </c>
      <c r="F712" s="634">
        <v>3996</v>
      </c>
      <c r="G712" s="638">
        <v>290000000</v>
      </c>
      <c r="H712" s="606">
        <f>+VLOOKUP(B712,잔가등급!$D$35:$I$62,3,0)</f>
        <v>0.05</v>
      </c>
      <c r="I712" s="606">
        <f>+VLOOKUP(B712,잔가등급!$D$35:$I$62,4,0)</f>
        <v>5.2999999999999999E-2</v>
      </c>
      <c r="J712" s="606">
        <f>+VLOOKUP(B712,잔가등급!$D$35:$I$62,5,0)</f>
        <v>5.8000000000000003E-2</v>
      </c>
      <c r="K712" s="607">
        <f>+VLOOKUP(B712,잔가등급!$D$35:$I$62,6,0)</f>
        <v>5.8000000000000003E-2</v>
      </c>
      <c r="L712" s="512"/>
      <c r="M712" s="562"/>
      <c r="N712" s="531">
        <v>3</v>
      </c>
      <c r="O712" s="408"/>
      <c r="P712" s="563"/>
      <c r="Q712" s="409"/>
      <c r="R712" s="646">
        <v>0</v>
      </c>
      <c r="S712" s="564"/>
      <c r="T712" s="537">
        <v>20</v>
      </c>
      <c r="U712" s="410"/>
      <c r="V712" s="411"/>
      <c r="W712" s="565">
        <f t="shared" si="16"/>
        <v>0</v>
      </c>
    </row>
    <row r="713" spans="2:23" ht="17.25" thickBot="1">
      <c r="B713" s="631" t="s">
        <v>152</v>
      </c>
      <c r="C713" s="643">
        <v>20</v>
      </c>
      <c r="D713" s="643">
        <v>8</v>
      </c>
      <c r="E713" s="637" t="s">
        <v>11767</v>
      </c>
      <c r="F713" s="634">
        <v>3996</v>
      </c>
      <c r="G713" s="638">
        <v>328900000</v>
      </c>
      <c r="H713" s="606">
        <f>+VLOOKUP(B713,잔가등급!$D$35:$I$62,3,0)</f>
        <v>0.05</v>
      </c>
      <c r="I713" s="606">
        <f>+VLOOKUP(B713,잔가등급!$D$35:$I$62,4,0)</f>
        <v>5.2999999999999999E-2</v>
      </c>
      <c r="J713" s="606">
        <f>+VLOOKUP(B713,잔가등급!$D$35:$I$62,5,0)</f>
        <v>5.8000000000000003E-2</v>
      </c>
      <c r="K713" s="607">
        <f>+VLOOKUP(B713,잔가등급!$D$35:$I$62,6,0)</f>
        <v>5.8000000000000003E-2</v>
      </c>
      <c r="L713" s="512"/>
      <c r="M713" s="562"/>
      <c r="N713" s="531">
        <v>3</v>
      </c>
      <c r="O713" s="408"/>
      <c r="P713" s="563"/>
      <c r="Q713" s="409"/>
      <c r="R713" s="646">
        <v>0</v>
      </c>
      <c r="S713" s="564"/>
      <c r="T713" s="537">
        <v>20</v>
      </c>
      <c r="U713" s="410"/>
      <c r="V713" s="411"/>
      <c r="W713" s="565">
        <f t="shared" si="16"/>
        <v>0</v>
      </c>
    </row>
    <row r="714" spans="2:23" ht="17.25" thickBot="1">
      <c r="B714" s="631" t="s">
        <v>10558</v>
      </c>
      <c r="C714" s="643">
        <v>21</v>
      </c>
      <c r="D714" s="643">
        <v>1</v>
      </c>
      <c r="E714" s="637" t="s">
        <v>11768</v>
      </c>
      <c r="F714" s="634">
        <v>6749</v>
      </c>
      <c r="G714" s="638">
        <v>555000000</v>
      </c>
      <c r="H714" s="606">
        <f>+VLOOKUP(B714,잔가등급!$D$35:$I$62,3,0)</f>
        <v>0.05</v>
      </c>
      <c r="I714" s="606">
        <f>+VLOOKUP(B714,잔가등급!$D$35:$I$62,4,0)</f>
        <v>5.2999999999999999E-2</v>
      </c>
      <c r="J714" s="606">
        <f>+VLOOKUP(B714,잔가등급!$D$35:$I$62,5,0)</f>
        <v>5.8000000000000003E-2</v>
      </c>
      <c r="K714" s="607">
        <f>+VLOOKUP(B714,잔가등급!$D$35:$I$62,6,0)</f>
        <v>5.8000000000000003E-2</v>
      </c>
      <c r="L714" s="512"/>
      <c r="M714" s="562"/>
      <c r="N714" s="531">
        <v>7</v>
      </c>
      <c r="O714" s="408"/>
      <c r="P714" s="563"/>
      <c r="Q714" s="409"/>
      <c r="R714" s="646">
        <v>0</v>
      </c>
      <c r="S714" s="564"/>
      <c r="T714" s="537">
        <v>27</v>
      </c>
      <c r="U714" s="410"/>
      <c r="V714" s="411"/>
      <c r="W714" s="565">
        <f t="shared" si="16"/>
        <v>0</v>
      </c>
    </row>
    <row r="715" spans="2:23" ht="17.25" thickBot="1">
      <c r="B715" s="631" t="s">
        <v>10558</v>
      </c>
      <c r="C715" s="643">
        <v>21</v>
      </c>
      <c r="D715" s="643">
        <v>2</v>
      </c>
      <c r="E715" s="637" t="s">
        <v>11769</v>
      </c>
      <c r="F715" s="634">
        <v>6749</v>
      </c>
      <c r="G715" s="638">
        <v>471000000</v>
      </c>
      <c r="H715" s="606">
        <f>+VLOOKUP(B715,잔가등급!$D$35:$I$62,3,0)</f>
        <v>0.05</v>
      </c>
      <c r="I715" s="606">
        <f>+VLOOKUP(B715,잔가등급!$D$35:$I$62,4,0)</f>
        <v>5.2999999999999999E-2</v>
      </c>
      <c r="J715" s="606">
        <f>+VLOOKUP(B715,잔가등급!$D$35:$I$62,5,0)</f>
        <v>5.8000000000000003E-2</v>
      </c>
      <c r="K715" s="607">
        <f>+VLOOKUP(B715,잔가등급!$D$35:$I$62,6,0)</f>
        <v>5.8000000000000003E-2</v>
      </c>
      <c r="L715" s="512"/>
      <c r="M715" s="562"/>
      <c r="N715" s="531">
        <v>7</v>
      </c>
      <c r="O715" s="408"/>
      <c r="P715" s="563"/>
      <c r="Q715" s="409"/>
      <c r="R715" s="646">
        <v>0</v>
      </c>
      <c r="S715" s="564"/>
      <c r="T715" s="537">
        <v>27</v>
      </c>
      <c r="U715" s="410"/>
      <c r="V715" s="411"/>
      <c r="W715" s="565">
        <f t="shared" si="16"/>
        <v>0</v>
      </c>
    </row>
    <row r="716" spans="2:23" ht="17.25" thickBot="1">
      <c r="B716" s="631" t="s">
        <v>10558</v>
      </c>
      <c r="C716" s="643">
        <v>21</v>
      </c>
      <c r="D716" s="643">
        <v>3</v>
      </c>
      <c r="E716" s="637" t="s">
        <v>11770</v>
      </c>
      <c r="F716" s="634">
        <v>6749</v>
      </c>
      <c r="G716" s="638">
        <v>523000000</v>
      </c>
      <c r="H716" s="606">
        <f>+VLOOKUP(B716,잔가등급!$D$35:$I$62,3,0)</f>
        <v>0.05</v>
      </c>
      <c r="I716" s="606">
        <f>+VLOOKUP(B716,잔가등급!$D$35:$I$62,4,0)</f>
        <v>5.2999999999999999E-2</v>
      </c>
      <c r="J716" s="606">
        <f>+VLOOKUP(B716,잔가등급!$D$35:$I$62,5,0)</f>
        <v>5.8000000000000003E-2</v>
      </c>
      <c r="K716" s="607">
        <f>+VLOOKUP(B716,잔가등급!$D$35:$I$62,6,0)</f>
        <v>5.8000000000000003E-2</v>
      </c>
      <c r="L716" s="512"/>
      <c r="M716" s="562"/>
      <c r="N716" s="531">
        <v>7</v>
      </c>
      <c r="O716" s="408"/>
      <c r="P716" s="563"/>
      <c r="Q716" s="409"/>
      <c r="R716" s="646">
        <v>0</v>
      </c>
      <c r="S716" s="564"/>
      <c r="T716" s="537">
        <v>27</v>
      </c>
      <c r="U716" s="410"/>
      <c r="V716" s="411"/>
      <c r="W716" s="565">
        <f t="shared" si="16"/>
        <v>0</v>
      </c>
    </row>
    <row r="717" spans="2:23" ht="17.25" thickBot="1">
      <c r="B717" s="631" t="s">
        <v>10558</v>
      </c>
      <c r="C717" s="643">
        <v>21</v>
      </c>
      <c r="D717" s="643">
        <v>4</v>
      </c>
      <c r="E717" s="637" t="s">
        <v>11771</v>
      </c>
      <c r="F717" s="634">
        <v>0</v>
      </c>
      <c r="G717" s="638">
        <v>622000000</v>
      </c>
      <c r="H717" s="606">
        <f>+VLOOKUP(B717,잔가등급!$D$35:$I$62,3,0)</f>
        <v>0.05</v>
      </c>
      <c r="I717" s="606">
        <f>+VLOOKUP(B717,잔가등급!$D$35:$I$62,4,0)</f>
        <v>5.2999999999999999E-2</v>
      </c>
      <c r="J717" s="606">
        <f>+VLOOKUP(B717,잔가등급!$D$35:$I$62,5,0)</f>
        <v>5.8000000000000003E-2</v>
      </c>
      <c r="K717" s="607">
        <f>+VLOOKUP(B717,잔가등급!$D$35:$I$62,6,0)</f>
        <v>5.8000000000000003E-2</v>
      </c>
      <c r="L717" s="512"/>
      <c r="M717" s="562"/>
      <c r="N717" s="531">
        <v>7</v>
      </c>
      <c r="O717" s="408"/>
      <c r="P717" s="563"/>
      <c r="Q717" s="409"/>
      <c r="R717" s="646">
        <v>0</v>
      </c>
      <c r="S717" s="564"/>
      <c r="T717" s="537">
        <v>27</v>
      </c>
      <c r="U717" s="410"/>
      <c r="V717" s="411"/>
      <c r="W717" s="565">
        <f t="shared" si="16"/>
        <v>0</v>
      </c>
    </row>
    <row r="718" spans="2:23" ht="17.25" thickBot="1">
      <c r="B718" s="631" t="s">
        <v>10558</v>
      </c>
      <c r="C718" s="643">
        <v>21</v>
      </c>
      <c r="D718" s="643">
        <v>5</v>
      </c>
      <c r="E718" s="637" t="s">
        <v>11772</v>
      </c>
      <c r="F718" s="634">
        <v>6749</v>
      </c>
      <c r="G718" s="638">
        <v>469000000</v>
      </c>
      <c r="H718" s="606">
        <f>+VLOOKUP(B718,잔가등급!$D$35:$I$62,3,0)</f>
        <v>0.05</v>
      </c>
      <c r="I718" s="606">
        <f>+VLOOKUP(B718,잔가등급!$D$35:$I$62,4,0)</f>
        <v>5.2999999999999999E-2</v>
      </c>
      <c r="J718" s="606">
        <f>+VLOOKUP(B718,잔가등급!$D$35:$I$62,5,0)</f>
        <v>5.8000000000000003E-2</v>
      </c>
      <c r="K718" s="607">
        <f>+VLOOKUP(B718,잔가등급!$D$35:$I$62,6,0)</f>
        <v>5.8000000000000003E-2</v>
      </c>
      <c r="L718" s="512"/>
      <c r="M718" s="562"/>
      <c r="N718" s="531">
        <v>3</v>
      </c>
      <c r="O718" s="408"/>
      <c r="P718" s="563"/>
      <c r="Q718" s="409"/>
      <c r="R718" s="646">
        <v>0</v>
      </c>
      <c r="S718" s="564"/>
      <c r="T718" s="537">
        <v>27</v>
      </c>
      <c r="U718" s="410"/>
      <c r="V718" s="411"/>
      <c r="W718" s="565">
        <f t="shared" si="16"/>
        <v>0</v>
      </c>
    </row>
    <row r="719" spans="2:23" ht="17.25" thickBot="1">
      <c r="B719" s="631" t="s">
        <v>10558</v>
      </c>
      <c r="C719" s="643">
        <v>21</v>
      </c>
      <c r="D719" s="643">
        <v>6</v>
      </c>
      <c r="E719" s="637" t="s">
        <v>11773</v>
      </c>
      <c r="F719" s="634">
        <v>6749</v>
      </c>
      <c r="G719" s="638">
        <v>539000000</v>
      </c>
      <c r="H719" s="606">
        <f>+VLOOKUP(B719,잔가등급!$D$35:$I$62,3,0)</f>
        <v>0.05</v>
      </c>
      <c r="I719" s="606">
        <f>+VLOOKUP(B719,잔가등급!$D$35:$I$62,4,0)</f>
        <v>5.2999999999999999E-2</v>
      </c>
      <c r="J719" s="606">
        <f>+VLOOKUP(B719,잔가등급!$D$35:$I$62,5,0)</f>
        <v>5.8000000000000003E-2</v>
      </c>
      <c r="K719" s="607">
        <f>+VLOOKUP(B719,잔가등급!$D$35:$I$62,6,0)</f>
        <v>5.8000000000000003E-2</v>
      </c>
      <c r="L719" s="512"/>
      <c r="M719" s="562"/>
      <c r="N719" s="531">
        <v>3</v>
      </c>
      <c r="O719" s="408"/>
      <c r="P719" s="563"/>
      <c r="Q719" s="409"/>
      <c r="R719" s="646">
        <v>0</v>
      </c>
      <c r="S719" s="564"/>
      <c r="T719" s="537">
        <v>27</v>
      </c>
      <c r="U719" s="410"/>
      <c r="V719" s="411"/>
      <c r="W719" s="565">
        <f t="shared" si="16"/>
        <v>0</v>
      </c>
    </row>
    <row r="720" spans="2:23" ht="17.25" thickBot="1">
      <c r="B720" s="631" t="s">
        <v>10558</v>
      </c>
      <c r="C720" s="643">
        <v>21</v>
      </c>
      <c r="D720" s="643">
        <v>7</v>
      </c>
      <c r="E720" s="637" t="s">
        <v>11774</v>
      </c>
      <c r="F720" s="634">
        <v>6749</v>
      </c>
      <c r="G720" s="638">
        <v>826000000</v>
      </c>
      <c r="H720" s="606">
        <f>+VLOOKUP(B720,잔가등급!$D$35:$I$62,3,0)</f>
        <v>0.05</v>
      </c>
      <c r="I720" s="606">
        <f>+VLOOKUP(B720,잔가등급!$D$35:$I$62,4,0)</f>
        <v>5.2999999999999999E-2</v>
      </c>
      <c r="J720" s="606">
        <f>+VLOOKUP(B720,잔가등급!$D$35:$I$62,5,0)</f>
        <v>5.8000000000000003E-2</v>
      </c>
      <c r="K720" s="607">
        <f>+VLOOKUP(B720,잔가등급!$D$35:$I$62,6,0)</f>
        <v>5.8000000000000003E-2</v>
      </c>
      <c r="L720" s="512"/>
      <c r="M720" s="562"/>
      <c r="N720" s="531">
        <v>7</v>
      </c>
      <c r="O720" s="408"/>
      <c r="P720" s="563"/>
      <c r="Q720" s="409"/>
      <c r="R720" s="646">
        <v>0</v>
      </c>
      <c r="S720" s="564"/>
      <c r="T720" s="537">
        <v>27</v>
      </c>
      <c r="U720" s="410"/>
      <c r="V720" s="411"/>
      <c r="W720" s="565">
        <f t="shared" si="16"/>
        <v>0</v>
      </c>
    </row>
    <row r="721" spans="2:23" ht="17.25" thickBot="1">
      <c r="B721" s="631" t="s">
        <v>10558</v>
      </c>
      <c r="C721" s="643">
        <v>21</v>
      </c>
      <c r="D721" s="643">
        <v>8</v>
      </c>
      <c r="E721" s="637" t="s">
        <v>11775</v>
      </c>
      <c r="F721" s="634">
        <v>6749</v>
      </c>
      <c r="G721" s="638">
        <v>712000000</v>
      </c>
      <c r="H721" s="606">
        <f>+VLOOKUP(B721,잔가등급!$D$35:$I$62,3,0)</f>
        <v>0.05</v>
      </c>
      <c r="I721" s="606">
        <f>+VLOOKUP(B721,잔가등급!$D$35:$I$62,4,0)</f>
        <v>5.2999999999999999E-2</v>
      </c>
      <c r="J721" s="606">
        <f>+VLOOKUP(B721,잔가등급!$D$35:$I$62,5,0)</f>
        <v>5.8000000000000003E-2</v>
      </c>
      <c r="K721" s="607">
        <f>+VLOOKUP(B721,잔가등급!$D$35:$I$62,6,0)</f>
        <v>5.8000000000000003E-2</v>
      </c>
      <c r="L721" s="512"/>
      <c r="M721" s="562"/>
      <c r="N721" s="531">
        <v>7</v>
      </c>
      <c r="O721" s="408"/>
      <c r="P721" s="563"/>
      <c r="Q721" s="409"/>
      <c r="R721" s="646">
        <v>0</v>
      </c>
      <c r="S721" s="564"/>
      <c r="T721" s="537">
        <v>27</v>
      </c>
      <c r="U721" s="410"/>
      <c r="V721" s="411"/>
      <c r="W721" s="565">
        <f t="shared" ref="W721:W750" si="17">+U721</f>
        <v>0</v>
      </c>
    </row>
    <row r="722" spans="2:23" ht="17.25" thickBot="1">
      <c r="B722" s="631" t="s">
        <v>10370</v>
      </c>
      <c r="C722" s="643">
        <v>23</v>
      </c>
      <c r="D722" s="643">
        <v>1</v>
      </c>
      <c r="E722" s="637" t="s">
        <v>11776</v>
      </c>
      <c r="F722" s="634">
        <v>2992</v>
      </c>
      <c r="G722" s="638">
        <v>337000000</v>
      </c>
      <c r="H722" s="606">
        <f>+VLOOKUP(B722,잔가등급!$D$35:$I$62,3,0)</f>
        <v>5.6000000000000001E-2</v>
      </c>
      <c r="I722" s="606">
        <f>+VLOOKUP(B722,잔가등급!$D$35:$I$62,4,0)</f>
        <v>5.8000000000000003E-2</v>
      </c>
      <c r="J722" s="606">
        <f>+VLOOKUP(B722,잔가등급!$D$35:$I$62,5,0)</f>
        <v>6.2E-2</v>
      </c>
      <c r="K722" s="607">
        <f>+VLOOKUP(B722,잔가등급!$D$35:$I$62,6,0)</f>
        <v>6.2E-2</v>
      </c>
      <c r="L722" s="512"/>
      <c r="M722" s="562"/>
      <c r="N722" s="531">
        <v>7</v>
      </c>
      <c r="O722" s="408"/>
      <c r="P722" s="563"/>
      <c r="Q722" s="409"/>
      <c r="R722" s="646">
        <v>0</v>
      </c>
      <c r="S722" s="564"/>
      <c r="T722" s="537">
        <v>28</v>
      </c>
      <c r="U722" s="410"/>
      <c r="V722" s="411"/>
      <c r="W722" s="565">
        <f t="shared" si="17"/>
        <v>0</v>
      </c>
    </row>
    <row r="723" spans="2:23" ht="17.25" thickBot="1">
      <c r="B723" s="631" t="s">
        <v>10370</v>
      </c>
      <c r="C723" s="643">
        <v>23</v>
      </c>
      <c r="D723" s="643">
        <v>2</v>
      </c>
      <c r="E723" s="637" t="s">
        <v>11777</v>
      </c>
      <c r="F723" s="634">
        <v>2992</v>
      </c>
      <c r="G723" s="638">
        <v>383000000</v>
      </c>
      <c r="H723" s="606">
        <f>+VLOOKUP(B723,잔가등급!$D$35:$I$62,3,0)</f>
        <v>5.6000000000000001E-2</v>
      </c>
      <c r="I723" s="606">
        <f>+VLOOKUP(B723,잔가등급!$D$35:$I$62,4,0)</f>
        <v>5.8000000000000003E-2</v>
      </c>
      <c r="J723" s="606">
        <f>+VLOOKUP(B723,잔가등급!$D$35:$I$62,5,0)</f>
        <v>6.2E-2</v>
      </c>
      <c r="K723" s="607">
        <f>+VLOOKUP(B723,잔가등급!$D$35:$I$62,6,0)</f>
        <v>6.2E-2</v>
      </c>
      <c r="L723" s="512"/>
      <c r="M723" s="562"/>
      <c r="N723" s="531">
        <v>7</v>
      </c>
      <c r="O723" s="408"/>
      <c r="P723" s="563"/>
      <c r="Q723" s="409"/>
      <c r="R723" s="646">
        <v>0</v>
      </c>
      <c r="S723" s="564"/>
      <c r="T723" s="537">
        <v>28</v>
      </c>
      <c r="U723" s="410"/>
      <c r="V723" s="411"/>
      <c r="W723" s="565">
        <f t="shared" si="17"/>
        <v>0</v>
      </c>
    </row>
    <row r="724" spans="2:23" ht="17.25" thickBot="1">
      <c r="B724" s="631" t="s">
        <v>10370</v>
      </c>
      <c r="C724" s="643">
        <v>23</v>
      </c>
      <c r="D724" s="643">
        <v>3</v>
      </c>
      <c r="E724" s="637" t="s">
        <v>11778</v>
      </c>
      <c r="F724" s="634">
        <v>1995</v>
      </c>
      <c r="G724" s="638">
        <v>121000000</v>
      </c>
      <c r="H724" s="606">
        <f>+VLOOKUP(B724,잔가등급!$D$35:$I$62,3,0)</f>
        <v>5.6000000000000001E-2</v>
      </c>
      <c r="I724" s="606">
        <f>+VLOOKUP(B724,잔가등급!$D$35:$I$62,4,0)</f>
        <v>5.8000000000000003E-2</v>
      </c>
      <c r="J724" s="606">
        <f>+VLOOKUP(B724,잔가등급!$D$35:$I$62,5,0)</f>
        <v>6.2E-2</v>
      </c>
      <c r="K724" s="607">
        <f>+VLOOKUP(B724,잔가등급!$D$35:$I$62,6,0)</f>
        <v>6.2E-2</v>
      </c>
      <c r="L724" s="512"/>
      <c r="M724" s="562"/>
      <c r="N724" s="531">
        <v>7</v>
      </c>
      <c r="O724" s="408"/>
      <c r="P724" s="563"/>
      <c r="Q724" s="409"/>
      <c r="R724" s="646">
        <v>0</v>
      </c>
      <c r="S724" s="564"/>
      <c r="T724" s="537">
        <v>27</v>
      </c>
      <c r="U724" s="410"/>
      <c r="V724" s="411"/>
      <c r="W724" s="565">
        <f t="shared" si="17"/>
        <v>0</v>
      </c>
    </row>
    <row r="725" spans="2:23" ht="17.25" thickBot="1">
      <c r="B725" s="631" t="s">
        <v>10370</v>
      </c>
      <c r="C725" s="643">
        <v>23</v>
      </c>
      <c r="D725" s="643">
        <v>4</v>
      </c>
      <c r="E725" s="637" t="s">
        <v>11779</v>
      </c>
      <c r="F725" s="634">
        <v>1995</v>
      </c>
      <c r="G725" s="638">
        <v>133000000</v>
      </c>
      <c r="H725" s="606">
        <f>+VLOOKUP(B725,잔가등급!$D$35:$I$62,3,0)</f>
        <v>5.6000000000000001E-2</v>
      </c>
      <c r="I725" s="606">
        <f>+VLOOKUP(B725,잔가등급!$D$35:$I$62,4,0)</f>
        <v>5.8000000000000003E-2</v>
      </c>
      <c r="J725" s="606">
        <f>+VLOOKUP(B725,잔가등급!$D$35:$I$62,5,0)</f>
        <v>6.2E-2</v>
      </c>
      <c r="K725" s="607">
        <f>+VLOOKUP(B725,잔가등급!$D$35:$I$62,6,0)</f>
        <v>6.2E-2</v>
      </c>
      <c r="L725" s="512"/>
      <c r="M725" s="562"/>
      <c r="N725" s="531">
        <v>7</v>
      </c>
      <c r="O725" s="408"/>
      <c r="P725" s="563"/>
      <c r="Q725" s="409"/>
      <c r="R725" s="646">
        <v>0</v>
      </c>
      <c r="S725" s="564"/>
      <c r="T725" s="537">
        <v>27</v>
      </c>
      <c r="U725" s="410"/>
      <c r="V725" s="411"/>
      <c r="W725" s="565">
        <f t="shared" si="17"/>
        <v>0</v>
      </c>
    </row>
    <row r="726" spans="2:23" ht="17.25" thickBot="1">
      <c r="B726" s="631" t="s">
        <v>10370</v>
      </c>
      <c r="C726" s="643">
        <v>23</v>
      </c>
      <c r="D726" s="643">
        <v>5</v>
      </c>
      <c r="E726" s="637" t="s">
        <v>11780</v>
      </c>
      <c r="F726" s="634">
        <v>2992</v>
      </c>
      <c r="G726" s="638">
        <v>169000000</v>
      </c>
      <c r="H726" s="606">
        <f>+VLOOKUP(B726,잔가등급!$D$35:$I$62,3,0)</f>
        <v>5.6000000000000001E-2</v>
      </c>
      <c r="I726" s="606">
        <f>+VLOOKUP(B726,잔가등급!$D$35:$I$62,4,0)</f>
        <v>5.8000000000000003E-2</v>
      </c>
      <c r="J726" s="606">
        <f>+VLOOKUP(B726,잔가등급!$D$35:$I$62,5,0)</f>
        <v>6.2E-2</v>
      </c>
      <c r="K726" s="607">
        <f>+VLOOKUP(B726,잔가등급!$D$35:$I$62,6,0)</f>
        <v>6.2E-2</v>
      </c>
      <c r="L726" s="512"/>
      <c r="M726" s="562"/>
      <c r="N726" s="531">
        <v>7</v>
      </c>
      <c r="O726" s="408"/>
      <c r="P726" s="563"/>
      <c r="Q726" s="409"/>
      <c r="R726" s="646">
        <v>0</v>
      </c>
      <c r="S726" s="564"/>
      <c r="T726" s="537">
        <v>27</v>
      </c>
      <c r="U726" s="410"/>
      <c r="V726" s="411"/>
      <c r="W726" s="565">
        <f t="shared" si="17"/>
        <v>0</v>
      </c>
    </row>
    <row r="727" spans="2:23" ht="17.25" thickBot="1">
      <c r="B727" s="631" t="s">
        <v>10370</v>
      </c>
      <c r="C727" s="643">
        <v>23</v>
      </c>
      <c r="D727" s="643">
        <v>6</v>
      </c>
      <c r="E727" s="637" t="s">
        <v>11781</v>
      </c>
      <c r="F727" s="634">
        <v>1995</v>
      </c>
      <c r="G727" s="638">
        <v>136000000</v>
      </c>
      <c r="H727" s="606">
        <f>+VLOOKUP(B727,잔가등급!$D$35:$I$62,3,0)</f>
        <v>5.6000000000000001E-2</v>
      </c>
      <c r="I727" s="606">
        <f>+VLOOKUP(B727,잔가등급!$D$35:$I$62,4,0)</f>
        <v>5.8000000000000003E-2</v>
      </c>
      <c r="J727" s="606">
        <f>+VLOOKUP(B727,잔가등급!$D$35:$I$62,5,0)</f>
        <v>6.2E-2</v>
      </c>
      <c r="K727" s="607">
        <f>+VLOOKUP(B727,잔가등급!$D$35:$I$62,6,0)</f>
        <v>6.2E-2</v>
      </c>
      <c r="L727" s="512"/>
      <c r="M727" s="562"/>
      <c r="N727" s="531">
        <v>7</v>
      </c>
      <c r="O727" s="408"/>
      <c r="P727" s="563"/>
      <c r="Q727" s="409"/>
      <c r="R727" s="646">
        <v>0</v>
      </c>
      <c r="S727" s="564"/>
      <c r="T727" s="537">
        <v>26</v>
      </c>
      <c r="U727" s="410"/>
      <c r="V727" s="411"/>
      <c r="W727" s="565">
        <f t="shared" si="17"/>
        <v>0</v>
      </c>
    </row>
    <row r="728" spans="2:23" ht="17.25" thickBot="1">
      <c r="B728" s="631" t="s">
        <v>10370</v>
      </c>
      <c r="C728" s="643">
        <v>23</v>
      </c>
      <c r="D728" s="643">
        <v>7</v>
      </c>
      <c r="E728" s="637" t="s">
        <v>11782</v>
      </c>
      <c r="F728" s="634">
        <v>2979</v>
      </c>
      <c r="G728" s="638">
        <v>179000000</v>
      </c>
      <c r="H728" s="606">
        <f>+VLOOKUP(B728,잔가등급!$D$35:$I$62,3,0)</f>
        <v>5.6000000000000001E-2</v>
      </c>
      <c r="I728" s="606">
        <f>+VLOOKUP(B728,잔가등급!$D$35:$I$62,4,0)</f>
        <v>5.8000000000000003E-2</v>
      </c>
      <c r="J728" s="606">
        <f>+VLOOKUP(B728,잔가등급!$D$35:$I$62,5,0)</f>
        <v>6.2E-2</v>
      </c>
      <c r="K728" s="607">
        <f>+VLOOKUP(B728,잔가등급!$D$35:$I$62,6,0)</f>
        <v>6.2E-2</v>
      </c>
      <c r="L728" s="512"/>
      <c r="M728" s="562"/>
      <c r="N728" s="531">
        <v>7</v>
      </c>
      <c r="O728" s="408"/>
      <c r="P728" s="563"/>
      <c r="Q728" s="409"/>
      <c r="R728" s="646">
        <v>0</v>
      </c>
      <c r="S728" s="564"/>
      <c r="T728" s="537">
        <v>26</v>
      </c>
      <c r="U728" s="410"/>
      <c r="V728" s="411"/>
      <c r="W728" s="565">
        <f t="shared" si="17"/>
        <v>0</v>
      </c>
    </row>
    <row r="729" spans="2:23" ht="17.25" thickBot="1">
      <c r="B729" s="631" t="s">
        <v>10370</v>
      </c>
      <c r="C729" s="643">
        <v>23</v>
      </c>
      <c r="D729" s="643">
        <v>8</v>
      </c>
      <c r="E729" s="637" t="s">
        <v>11783</v>
      </c>
      <c r="F729" s="634">
        <v>3799</v>
      </c>
      <c r="G729" s="638">
        <v>202000000</v>
      </c>
      <c r="H729" s="606">
        <f>+VLOOKUP(B729,잔가등급!$D$35:$I$62,3,0)</f>
        <v>5.6000000000000001E-2</v>
      </c>
      <c r="I729" s="606">
        <f>+VLOOKUP(B729,잔가등급!$D$35:$I$62,4,0)</f>
        <v>5.8000000000000003E-2</v>
      </c>
      <c r="J729" s="606">
        <f>+VLOOKUP(B729,잔가등급!$D$35:$I$62,5,0)</f>
        <v>6.2E-2</v>
      </c>
      <c r="K729" s="607">
        <f>+VLOOKUP(B729,잔가등급!$D$35:$I$62,6,0)</f>
        <v>6.2E-2</v>
      </c>
      <c r="L729" s="512"/>
      <c r="M729" s="562"/>
      <c r="N729" s="531">
        <v>7</v>
      </c>
      <c r="O729" s="408"/>
      <c r="P729" s="563"/>
      <c r="Q729" s="409"/>
      <c r="R729" s="646">
        <v>0</v>
      </c>
      <c r="S729" s="564"/>
      <c r="T729" s="537">
        <v>27</v>
      </c>
      <c r="U729" s="410"/>
      <c r="V729" s="411"/>
      <c r="W729" s="565">
        <f t="shared" si="17"/>
        <v>0</v>
      </c>
    </row>
    <row r="730" spans="2:23" ht="17.25" thickBot="1">
      <c r="B730" s="631" t="s">
        <v>10370</v>
      </c>
      <c r="C730" s="643">
        <v>23</v>
      </c>
      <c r="D730" s="643">
        <v>9</v>
      </c>
      <c r="E730" s="637" t="s">
        <v>11784</v>
      </c>
      <c r="F730" s="634">
        <v>1995</v>
      </c>
      <c r="G730" s="638">
        <v>152000000</v>
      </c>
      <c r="H730" s="606">
        <f>+VLOOKUP(B730,잔가등급!$D$35:$I$62,3,0)</f>
        <v>5.6000000000000001E-2</v>
      </c>
      <c r="I730" s="606">
        <f>+VLOOKUP(B730,잔가등급!$D$35:$I$62,4,0)</f>
        <v>5.8000000000000003E-2</v>
      </c>
      <c r="J730" s="606">
        <f>+VLOOKUP(B730,잔가등급!$D$35:$I$62,5,0)</f>
        <v>6.2E-2</v>
      </c>
      <c r="K730" s="607">
        <f>+VLOOKUP(B730,잔가등급!$D$35:$I$62,6,0)</f>
        <v>6.2E-2</v>
      </c>
      <c r="L730" s="512"/>
      <c r="M730" s="562"/>
      <c r="N730" s="531">
        <v>7</v>
      </c>
      <c r="O730" s="408"/>
      <c r="P730" s="563"/>
      <c r="Q730" s="409"/>
      <c r="R730" s="646">
        <v>0</v>
      </c>
      <c r="S730" s="564"/>
      <c r="T730" s="537">
        <v>26</v>
      </c>
      <c r="U730" s="410"/>
      <c r="V730" s="411"/>
      <c r="W730" s="565">
        <f t="shared" si="17"/>
        <v>0</v>
      </c>
    </row>
    <row r="731" spans="2:23" ht="17.25" thickBot="1">
      <c r="B731" s="631" t="s">
        <v>10370</v>
      </c>
      <c r="C731" s="643">
        <v>23</v>
      </c>
      <c r="D731" s="643">
        <v>10</v>
      </c>
      <c r="E731" s="637" t="s">
        <v>11785</v>
      </c>
      <c r="F731" s="634">
        <v>2979</v>
      </c>
      <c r="G731" s="638">
        <v>197000000</v>
      </c>
      <c r="H731" s="606">
        <f>+VLOOKUP(B731,잔가등급!$D$35:$I$62,3,0)</f>
        <v>5.6000000000000001E-2</v>
      </c>
      <c r="I731" s="606">
        <f>+VLOOKUP(B731,잔가등급!$D$35:$I$62,4,0)</f>
        <v>5.8000000000000003E-2</v>
      </c>
      <c r="J731" s="606">
        <f>+VLOOKUP(B731,잔가등급!$D$35:$I$62,5,0)</f>
        <v>6.2E-2</v>
      </c>
      <c r="K731" s="607">
        <f>+VLOOKUP(B731,잔가등급!$D$35:$I$62,6,0)</f>
        <v>6.2E-2</v>
      </c>
      <c r="L731" s="512"/>
      <c r="M731" s="562"/>
      <c r="N731" s="531">
        <v>7</v>
      </c>
      <c r="O731" s="408"/>
      <c r="P731" s="563"/>
      <c r="Q731" s="409"/>
      <c r="R731" s="646">
        <v>0</v>
      </c>
      <c r="S731" s="564"/>
      <c r="T731" s="537">
        <v>26</v>
      </c>
      <c r="U731" s="410"/>
      <c r="V731" s="411"/>
      <c r="W731" s="565">
        <f t="shared" si="17"/>
        <v>0</v>
      </c>
    </row>
    <row r="732" spans="2:23" ht="17.25" thickBot="1">
      <c r="B732" s="631" t="s">
        <v>10370</v>
      </c>
      <c r="C732" s="643">
        <v>23</v>
      </c>
      <c r="D732" s="643">
        <v>11</v>
      </c>
      <c r="E732" s="637" t="s">
        <v>11786</v>
      </c>
      <c r="F732" s="634">
        <v>3799</v>
      </c>
      <c r="G732" s="638">
        <v>245000000</v>
      </c>
      <c r="H732" s="606">
        <f>+VLOOKUP(B732,잔가등급!$D$35:$I$62,3,0)</f>
        <v>5.6000000000000001E-2</v>
      </c>
      <c r="I732" s="606">
        <f>+VLOOKUP(B732,잔가등급!$D$35:$I$62,4,0)</f>
        <v>5.8000000000000003E-2</v>
      </c>
      <c r="J732" s="606">
        <f>+VLOOKUP(B732,잔가등급!$D$35:$I$62,5,0)</f>
        <v>6.2E-2</v>
      </c>
      <c r="K732" s="607">
        <f>+VLOOKUP(B732,잔가등급!$D$35:$I$62,6,0)</f>
        <v>6.2E-2</v>
      </c>
      <c r="L732" s="512"/>
      <c r="M732" s="562"/>
      <c r="N732" s="531">
        <v>7</v>
      </c>
      <c r="O732" s="408"/>
      <c r="P732" s="563"/>
      <c r="Q732" s="409"/>
      <c r="R732" s="646">
        <v>0</v>
      </c>
      <c r="S732" s="564"/>
      <c r="T732" s="537">
        <v>27</v>
      </c>
      <c r="U732" s="410"/>
      <c r="V732" s="411"/>
      <c r="W732" s="565">
        <f t="shared" si="17"/>
        <v>0</v>
      </c>
    </row>
    <row r="733" spans="2:23" ht="17.25" thickBot="1">
      <c r="B733" s="631" t="s">
        <v>379</v>
      </c>
      <c r="C733" s="643">
        <v>24</v>
      </c>
      <c r="D733" s="643">
        <v>1</v>
      </c>
      <c r="E733" s="637" t="s">
        <v>11787</v>
      </c>
      <c r="F733" s="634">
        <v>1498</v>
      </c>
      <c r="G733" s="638">
        <v>42600000</v>
      </c>
      <c r="H733" s="606">
        <f>+VLOOKUP(B733,잔가등급!$D$35:$I$62,3,0)</f>
        <v>5.6000000000000001E-2</v>
      </c>
      <c r="I733" s="606">
        <f>+VLOOKUP(B733,잔가등급!$D$35:$I$62,4,0)</f>
        <v>5.8000000000000003E-2</v>
      </c>
      <c r="J733" s="606">
        <f>+VLOOKUP(B733,잔가등급!$D$35:$I$62,5,0)</f>
        <v>6.2E-2</v>
      </c>
      <c r="K733" s="607">
        <f>+VLOOKUP(B733,잔가등급!$D$35:$I$62,6,0)</f>
        <v>6.2E-2</v>
      </c>
      <c r="L733" s="512"/>
      <c r="M733" s="562"/>
      <c r="N733" s="531">
        <v>2</v>
      </c>
      <c r="O733" s="408"/>
      <c r="P733" s="563"/>
      <c r="Q733" s="409"/>
      <c r="R733" s="646">
        <v>0</v>
      </c>
      <c r="S733" s="564"/>
      <c r="T733" s="537">
        <v>19</v>
      </c>
      <c r="U733" s="410"/>
      <c r="V733" s="411"/>
      <c r="W733" s="565">
        <f t="shared" si="17"/>
        <v>0</v>
      </c>
    </row>
    <row r="734" spans="2:23" ht="17.25" thickBot="1">
      <c r="B734" s="631" t="s">
        <v>379</v>
      </c>
      <c r="C734" s="643">
        <v>24</v>
      </c>
      <c r="D734" s="643">
        <v>2</v>
      </c>
      <c r="E734" s="637" t="s">
        <v>11788</v>
      </c>
      <c r="F734" s="634">
        <v>1993</v>
      </c>
      <c r="G734" s="638">
        <v>52400000</v>
      </c>
      <c r="H734" s="606">
        <f>+VLOOKUP(B734,잔가등급!$D$35:$I$62,3,0)</f>
        <v>5.6000000000000001E-2</v>
      </c>
      <c r="I734" s="606">
        <f>+VLOOKUP(B734,잔가등급!$D$35:$I$62,4,0)</f>
        <v>5.8000000000000003E-2</v>
      </c>
      <c r="J734" s="606">
        <f>+VLOOKUP(B734,잔가등급!$D$35:$I$62,5,0)</f>
        <v>6.2E-2</v>
      </c>
      <c r="K734" s="607">
        <f>+VLOOKUP(B734,잔가등급!$D$35:$I$62,6,0)</f>
        <v>6.2E-2</v>
      </c>
      <c r="L734" s="512"/>
      <c r="M734" s="562"/>
      <c r="N734" s="531">
        <v>7</v>
      </c>
      <c r="O734" s="408"/>
      <c r="P734" s="563"/>
      <c r="Q734" s="409"/>
      <c r="R734" s="646">
        <v>0</v>
      </c>
      <c r="S734" s="564"/>
      <c r="T734" s="537">
        <v>19</v>
      </c>
      <c r="U734" s="410"/>
      <c r="V734" s="411"/>
      <c r="W734" s="565">
        <f t="shared" si="17"/>
        <v>0</v>
      </c>
    </row>
    <row r="735" spans="2:23" ht="17.25" thickBot="1">
      <c r="B735" s="631" t="s">
        <v>379</v>
      </c>
      <c r="C735" s="643">
        <v>24</v>
      </c>
      <c r="D735" s="643">
        <v>3</v>
      </c>
      <c r="E735" s="637" t="s">
        <v>11789</v>
      </c>
      <c r="F735" s="634">
        <v>1993</v>
      </c>
      <c r="G735" s="638">
        <v>55900000</v>
      </c>
      <c r="H735" s="606">
        <f>+VLOOKUP(B735,잔가등급!$D$35:$I$62,3,0)</f>
        <v>5.6000000000000001E-2</v>
      </c>
      <c r="I735" s="606">
        <f>+VLOOKUP(B735,잔가등급!$D$35:$I$62,4,0)</f>
        <v>5.8000000000000003E-2</v>
      </c>
      <c r="J735" s="606">
        <f>+VLOOKUP(B735,잔가등급!$D$35:$I$62,5,0)</f>
        <v>6.2E-2</v>
      </c>
      <c r="K735" s="607">
        <f>+VLOOKUP(B735,잔가등급!$D$35:$I$62,6,0)</f>
        <v>6.2E-2</v>
      </c>
      <c r="L735" s="512"/>
      <c r="M735" s="562"/>
      <c r="N735" s="531">
        <v>2</v>
      </c>
      <c r="O735" s="408"/>
      <c r="P735" s="563"/>
      <c r="Q735" s="409"/>
      <c r="R735" s="646">
        <v>0</v>
      </c>
      <c r="S735" s="564"/>
      <c r="T735" s="537">
        <v>19</v>
      </c>
      <c r="U735" s="410"/>
      <c r="V735" s="411"/>
      <c r="W735" s="565">
        <f t="shared" si="17"/>
        <v>0</v>
      </c>
    </row>
    <row r="736" spans="2:23" ht="17.25" thickBot="1">
      <c r="B736" s="631" t="s">
        <v>379</v>
      </c>
      <c r="C736" s="643">
        <v>24</v>
      </c>
      <c r="D736" s="643">
        <v>4</v>
      </c>
      <c r="E736" s="637" t="s">
        <v>11790</v>
      </c>
      <c r="F736" s="634">
        <v>1498</v>
      </c>
      <c r="G736" s="638">
        <v>43900000</v>
      </c>
      <c r="H736" s="606">
        <f>+VLOOKUP(B736,잔가등급!$D$35:$I$62,3,0)</f>
        <v>5.6000000000000001E-2</v>
      </c>
      <c r="I736" s="606">
        <f>+VLOOKUP(B736,잔가등급!$D$35:$I$62,4,0)</f>
        <v>5.8000000000000003E-2</v>
      </c>
      <c r="J736" s="606">
        <f>+VLOOKUP(B736,잔가등급!$D$35:$I$62,5,0)</f>
        <v>6.2E-2</v>
      </c>
      <c r="K736" s="607">
        <f>+VLOOKUP(B736,잔가등급!$D$35:$I$62,6,0)</f>
        <v>6.2E-2</v>
      </c>
      <c r="L736" s="512"/>
      <c r="M736" s="562"/>
      <c r="N736" s="531">
        <v>6</v>
      </c>
      <c r="O736" s="408"/>
      <c r="P736" s="563"/>
      <c r="Q736" s="409"/>
      <c r="R736" s="646">
        <v>0</v>
      </c>
      <c r="S736" s="564"/>
      <c r="T736" s="537">
        <v>20</v>
      </c>
      <c r="U736" s="410"/>
      <c r="V736" s="411"/>
      <c r="W736" s="565">
        <f t="shared" si="17"/>
        <v>0</v>
      </c>
    </row>
    <row r="737" spans="2:53" ht="17.25" thickBot="1">
      <c r="B737" s="631" t="s">
        <v>379</v>
      </c>
      <c r="C737" s="643">
        <v>24</v>
      </c>
      <c r="D737" s="643">
        <v>5</v>
      </c>
      <c r="E737" s="637" t="s">
        <v>11791</v>
      </c>
      <c r="F737" s="634">
        <v>1993</v>
      </c>
      <c r="G737" s="638">
        <v>53400000</v>
      </c>
      <c r="H737" s="606">
        <f>+VLOOKUP(B737,잔가등급!$D$35:$I$62,3,0)</f>
        <v>5.6000000000000001E-2</v>
      </c>
      <c r="I737" s="606">
        <f>+VLOOKUP(B737,잔가등급!$D$35:$I$62,4,0)</f>
        <v>5.8000000000000003E-2</v>
      </c>
      <c r="J737" s="606">
        <f>+VLOOKUP(B737,잔가등급!$D$35:$I$62,5,0)</f>
        <v>6.2E-2</v>
      </c>
      <c r="K737" s="607">
        <f>+VLOOKUP(B737,잔가등급!$D$35:$I$62,6,0)</f>
        <v>6.2E-2</v>
      </c>
      <c r="L737" s="512"/>
      <c r="M737" s="562"/>
      <c r="N737" s="531">
        <v>6</v>
      </c>
      <c r="O737" s="408"/>
      <c r="P737" s="563"/>
      <c r="Q737" s="409"/>
      <c r="R737" s="646">
        <v>0</v>
      </c>
      <c r="S737" s="564"/>
      <c r="T737" s="537">
        <v>20</v>
      </c>
      <c r="U737" s="410"/>
      <c r="V737" s="411"/>
      <c r="W737" s="565">
        <f t="shared" si="17"/>
        <v>0</v>
      </c>
    </row>
    <row r="738" spans="2:53" ht="17.25" thickBot="1">
      <c r="B738" s="631" t="s">
        <v>379</v>
      </c>
      <c r="C738" s="643">
        <v>24</v>
      </c>
      <c r="D738" s="643">
        <v>6</v>
      </c>
      <c r="E738" s="637" t="s">
        <v>11792</v>
      </c>
      <c r="F738" s="634">
        <v>3471</v>
      </c>
      <c r="G738" s="638">
        <v>60500000</v>
      </c>
      <c r="H738" s="606">
        <f>+VLOOKUP(B738,잔가등급!$D$35:$I$62,3,0)</f>
        <v>5.6000000000000001E-2</v>
      </c>
      <c r="I738" s="606">
        <f>+VLOOKUP(B738,잔가등급!$D$35:$I$62,4,0)</f>
        <v>5.8000000000000003E-2</v>
      </c>
      <c r="J738" s="606">
        <f>+VLOOKUP(B738,잔가등급!$D$35:$I$62,5,0)</f>
        <v>6.2E-2</v>
      </c>
      <c r="K738" s="607">
        <f>+VLOOKUP(B738,잔가등급!$D$35:$I$62,6,0)</f>
        <v>6.2E-2</v>
      </c>
      <c r="L738" s="512"/>
      <c r="M738" s="562"/>
      <c r="N738" s="531">
        <v>7</v>
      </c>
      <c r="O738" s="408"/>
      <c r="P738" s="563"/>
      <c r="Q738" s="409"/>
      <c r="R738" s="646">
        <v>0</v>
      </c>
      <c r="S738" s="564"/>
      <c r="T738" s="537">
        <v>28</v>
      </c>
      <c r="U738" s="410"/>
      <c r="V738" s="411"/>
      <c r="W738" s="565">
        <f t="shared" si="17"/>
        <v>0</v>
      </c>
    </row>
    <row r="739" spans="2:53" ht="17.25" thickBot="1">
      <c r="B739" s="631" t="s">
        <v>379</v>
      </c>
      <c r="C739" s="643">
        <v>24</v>
      </c>
      <c r="D739" s="643">
        <v>7</v>
      </c>
      <c r="E739" s="637" t="s">
        <v>11793</v>
      </c>
      <c r="F739" s="634">
        <v>3471</v>
      </c>
      <c r="G739" s="638">
        <v>69400000</v>
      </c>
      <c r="H739" s="606">
        <f>+VLOOKUP(B739,잔가등급!$D$35:$I$62,3,0)</f>
        <v>5.6000000000000001E-2</v>
      </c>
      <c r="I739" s="606">
        <f>+VLOOKUP(B739,잔가등급!$D$35:$I$62,4,0)</f>
        <v>5.8000000000000003E-2</v>
      </c>
      <c r="J739" s="606">
        <f>+VLOOKUP(B739,잔가등급!$D$35:$I$62,5,0)</f>
        <v>6.2E-2</v>
      </c>
      <c r="K739" s="607">
        <f>+VLOOKUP(B739,잔가등급!$D$35:$I$62,6,0)</f>
        <v>6.2E-2</v>
      </c>
      <c r="L739" s="512"/>
      <c r="M739" s="562"/>
      <c r="N739" s="531">
        <v>7</v>
      </c>
      <c r="O739" s="408"/>
      <c r="P739" s="563"/>
      <c r="Q739" s="409"/>
      <c r="R739" s="646">
        <v>0</v>
      </c>
      <c r="S739" s="564"/>
      <c r="T739" s="537">
        <v>28</v>
      </c>
      <c r="U739" s="410"/>
      <c r="V739" s="411"/>
      <c r="W739" s="565">
        <f t="shared" si="17"/>
        <v>0</v>
      </c>
    </row>
    <row r="740" spans="2:53" ht="17.25" thickBot="1">
      <c r="B740" s="631" t="s">
        <v>4062</v>
      </c>
      <c r="C740" s="643">
        <v>25</v>
      </c>
      <c r="D740" s="643">
        <v>1</v>
      </c>
      <c r="E740" s="637" t="s">
        <v>11794</v>
      </c>
      <c r="F740" s="634">
        <v>6162</v>
      </c>
      <c r="G740" s="638">
        <v>93800000</v>
      </c>
      <c r="H740" s="606">
        <f>+VLOOKUP(B740,잔가등급!$D$35:$I$62,3,0)</f>
        <v>5.6000000000000001E-2</v>
      </c>
      <c r="I740" s="606">
        <f>+VLOOKUP(B740,잔가등급!$D$35:$I$62,4,0)</f>
        <v>5.8000000000000003E-2</v>
      </c>
      <c r="J740" s="606">
        <f>+VLOOKUP(B740,잔가등급!$D$35:$I$62,5,0)</f>
        <v>6.2E-2</v>
      </c>
      <c r="K740" s="607">
        <f>+VLOOKUP(B740,잔가등급!$D$35:$I$62,6,0)</f>
        <v>6.2E-2</v>
      </c>
      <c r="L740" s="512"/>
      <c r="M740" s="562"/>
      <c r="N740" s="531">
        <v>7</v>
      </c>
      <c r="O740" s="408"/>
      <c r="P740" s="563"/>
      <c r="Q740" s="409"/>
      <c r="R740" s="646">
        <v>0</v>
      </c>
      <c r="S740" s="564"/>
      <c r="T740" s="537">
        <v>26</v>
      </c>
      <c r="U740" s="410"/>
      <c r="V740" s="411"/>
      <c r="W740" s="565">
        <f t="shared" si="17"/>
        <v>0</v>
      </c>
      <c r="BA740" s="257">
        <v>0.02</v>
      </c>
    </row>
    <row r="741" spans="2:53" ht="17.25" thickBot="1">
      <c r="B741" s="631" t="s">
        <v>4062</v>
      </c>
      <c r="C741" s="643">
        <v>25</v>
      </c>
      <c r="D741" s="643">
        <v>2</v>
      </c>
      <c r="E741" s="637" t="s">
        <v>11795</v>
      </c>
      <c r="F741" s="634">
        <v>6162</v>
      </c>
      <c r="G741" s="638">
        <v>95500000</v>
      </c>
      <c r="H741" s="606">
        <f>+VLOOKUP(B741,잔가등급!$D$35:$I$62,3,0)</f>
        <v>5.6000000000000001E-2</v>
      </c>
      <c r="I741" s="606">
        <f>+VLOOKUP(B741,잔가등급!$D$35:$I$62,4,0)</f>
        <v>5.8000000000000003E-2</v>
      </c>
      <c r="J741" s="606">
        <f>+VLOOKUP(B741,잔가등급!$D$35:$I$62,5,0)</f>
        <v>6.2E-2</v>
      </c>
      <c r="K741" s="607">
        <f>+VLOOKUP(B741,잔가등급!$D$35:$I$62,6,0)</f>
        <v>6.2E-2</v>
      </c>
      <c r="L741" s="512"/>
      <c r="M741" s="562"/>
      <c r="N741" s="531">
        <v>7</v>
      </c>
      <c r="O741" s="408"/>
      <c r="P741" s="563"/>
      <c r="Q741" s="409"/>
      <c r="R741" s="646">
        <v>0</v>
      </c>
      <c r="S741" s="564"/>
      <c r="T741" s="537">
        <v>26</v>
      </c>
      <c r="U741" s="410"/>
      <c r="V741" s="411"/>
      <c r="W741" s="565">
        <f t="shared" si="17"/>
        <v>0</v>
      </c>
      <c r="BA741" s="257">
        <v>0.02</v>
      </c>
    </row>
    <row r="742" spans="2:53" ht="17.25" thickBot="1">
      <c r="B742" s="631" t="s">
        <v>11058</v>
      </c>
      <c r="C742" s="643">
        <v>26</v>
      </c>
      <c r="D742" s="643">
        <v>1</v>
      </c>
      <c r="E742" s="637" t="s">
        <v>11796</v>
      </c>
      <c r="F742" s="634">
        <v>0</v>
      </c>
      <c r="G742" s="638">
        <v>60900000</v>
      </c>
      <c r="H742" s="606">
        <f>+VLOOKUP(B742,잔가등급!$D$35:$I$62,3,0)</f>
        <v>5.6000000000000001E-2</v>
      </c>
      <c r="I742" s="606">
        <f>+VLOOKUP(B742,잔가등급!$D$35:$I$62,4,0)</f>
        <v>5.8000000000000003E-2</v>
      </c>
      <c r="J742" s="606">
        <f>+VLOOKUP(B742,잔가등급!$D$35:$I$62,5,0)</f>
        <v>6.2E-2</v>
      </c>
      <c r="K742" s="607">
        <f>+VLOOKUP(B742,잔가등급!$D$35:$I$62,6,0)</f>
        <v>6.2E-2</v>
      </c>
      <c r="L742" s="512"/>
      <c r="M742" s="562"/>
      <c r="N742" s="531">
        <v>2</v>
      </c>
      <c r="O742" s="408"/>
      <c r="P742" s="563"/>
      <c r="Q742" s="409"/>
      <c r="R742" s="646">
        <v>0</v>
      </c>
      <c r="S742" s="564"/>
      <c r="T742" s="537">
        <v>16</v>
      </c>
      <c r="U742" s="410"/>
      <c r="V742" s="411"/>
      <c r="W742" s="565">
        <f t="shared" si="17"/>
        <v>0</v>
      </c>
    </row>
    <row r="743" spans="2:53" ht="17.25" thickBot="1">
      <c r="B743" s="631" t="s">
        <v>11058</v>
      </c>
      <c r="C743" s="643">
        <v>26</v>
      </c>
      <c r="D743" s="643">
        <v>2</v>
      </c>
      <c r="E743" s="637" t="s">
        <v>11797</v>
      </c>
      <c r="F743" s="634">
        <v>0</v>
      </c>
      <c r="G743" s="638">
        <v>55900000</v>
      </c>
      <c r="H743" s="606">
        <f>+VLOOKUP(B743,잔가등급!$D$35:$I$62,3,0)</f>
        <v>5.6000000000000001E-2</v>
      </c>
      <c r="I743" s="606">
        <f>+VLOOKUP(B743,잔가등급!$D$35:$I$62,4,0)</f>
        <v>5.8000000000000003E-2</v>
      </c>
      <c r="J743" s="606">
        <f>+VLOOKUP(B743,잔가등급!$D$35:$I$62,5,0)</f>
        <v>6.2E-2</v>
      </c>
      <c r="K743" s="607">
        <f>+VLOOKUP(B743,잔가등급!$D$35:$I$62,6,0)</f>
        <v>6.2E-2</v>
      </c>
      <c r="L743" s="512"/>
      <c r="M743" s="562"/>
      <c r="N743" s="531">
        <v>2</v>
      </c>
      <c r="O743" s="408"/>
      <c r="P743" s="563"/>
      <c r="Q743" s="409"/>
      <c r="R743" s="646">
        <v>0</v>
      </c>
      <c r="S743" s="564"/>
      <c r="T743" s="537">
        <v>16</v>
      </c>
      <c r="U743" s="410"/>
      <c r="V743" s="411"/>
      <c r="W743" s="565">
        <f t="shared" si="17"/>
        <v>0</v>
      </c>
    </row>
    <row r="744" spans="2:53" ht="17.25" thickBot="1">
      <c r="B744" s="631" t="s">
        <v>10571</v>
      </c>
      <c r="C744" s="643">
        <v>27</v>
      </c>
      <c r="D744" s="643">
        <v>1</v>
      </c>
      <c r="E744" s="637" t="s">
        <v>11798</v>
      </c>
      <c r="F744" s="634">
        <v>0</v>
      </c>
      <c r="G744" s="638">
        <v>115254900</v>
      </c>
      <c r="H744" s="606">
        <f>+VLOOKUP(B744,잔가등급!$D$35:$I$62,3,0)</f>
        <v>5.6000000000000001E-2</v>
      </c>
      <c r="I744" s="606">
        <f>+VLOOKUP(B744,잔가등급!$D$35:$I$62,4,0)</f>
        <v>5.8000000000000003E-2</v>
      </c>
      <c r="J744" s="606">
        <f>+VLOOKUP(B744,잔가등급!$D$35:$I$62,5,0)</f>
        <v>6.2E-2</v>
      </c>
      <c r="K744" s="607">
        <f>+VLOOKUP(B744,잔가등급!$D$35:$I$62,6,0)</f>
        <v>6.2E-2</v>
      </c>
      <c r="L744" s="512"/>
      <c r="M744" s="562"/>
      <c r="N744" s="531">
        <v>3</v>
      </c>
      <c r="O744" s="408"/>
      <c r="P744" s="563"/>
      <c r="Q744" s="409"/>
      <c r="R744" s="646">
        <v>0</v>
      </c>
      <c r="S744" s="564"/>
      <c r="T744" s="537">
        <v>16</v>
      </c>
      <c r="U744" s="410"/>
      <c r="V744" s="411"/>
      <c r="W744" s="565">
        <f t="shared" si="17"/>
        <v>0</v>
      </c>
    </row>
    <row r="745" spans="2:53" ht="17.25" thickBot="1">
      <c r="B745" s="631" t="s">
        <v>10571</v>
      </c>
      <c r="C745" s="643">
        <v>27</v>
      </c>
      <c r="D745" s="643">
        <v>2</v>
      </c>
      <c r="E745" s="637" t="s">
        <v>11799</v>
      </c>
      <c r="F745" s="634">
        <v>0</v>
      </c>
      <c r="G745" s="638">
        <v>125544900</v>
      </c>
      <c r="H745" s="606">
        <f>+VLOOKUP(B745,잔가등급!$D$35:$I$62,3,0)</f>
        <v>5.6000000000000001E-2</v>
      </c>
      <c r="I745" s="606">
        <f>+VLOOKUP(B745,잔가등급!$D$35:$I$62,4,0)</f>
        <v>5.8000000000000003E-2</v>
      </c>
      <c r="J745" s="606">
        <f>+VLOOKUP(B745,잔가등급!$D$35:$I$62,5,0)</f>
        <v>6.2E-2</v>
      </c>
      <c r="K745" s="607">
        <f>+VLOOKUP(B745,잔가등급!$D$35:$I$62,6,0)</f>
        <v>6.2E-2</v>
      </c>
      <c r="L745" s="512"/>
      <c r="M745" s="562"/>
      <c r="N745" s="531">
        <v>3</v>
      </c>
      <c r="O745" s="408"/>
      <c r="P745" s="563"/>
      <c r="Q745" s="409"/>
      <c r="R745" s="646">
        <v>0</v>
      </c>
      <c r="S745" s="564"/>
      <c r="T745" s="537">
        <v>16</v>
      </c>
      <c r="U745" s="410"/>
      <c r="V745" s="411"/>
      <c r="W745" s="565">
        <f t="shared" si="17"/>
        <v>0</v>
      </c>
    </row>
    <row r="746" spans="2:53" ht="17.25" thickBot="1">
      <c r="B746" s="631" t="s">
        <v>10571</v>
      </c>
      <c r="C746" s="643">
        <v>27</v>
      </c>
      <c r="D746" s="643">
        <v>3</v>
      </c>
      <c r="E746" s="637" t="s">
        <v>11800</v>
      </c>
      <c r="F746" s="634">
        <v>0</v>
      </c>
      <c r="G746" s="638">
        <v>128754900</v>
      </c>
      <c r="H746" s="606">
        <f>+VLOOKUP(B746,잔가등급!$D$35:$I$62,3,0)</f>
        <v>5.6000000000000001E-2</v>
      </c>
      <c r="I746" s="606">
        <f>+VLOOKUP(B746,잔가등급!$D$35:$I$62,4,0)</f>
        <v>5.8000000000000003E-2</v>
      </c>
      <c r="J746" s="606">
        <f>+VLOOKUP(B746,잔가등급!$D$35:$I$62,5,0)</f>
        <v>6.2E-2</v>
      </c>
      <c r="K746" s="607">
        <f>+VLOOKUP(B746,잔가등급!$D$35:$I$62,6,0)</f>
        <v>6.2E-2</v>
      </c>
      <c r="L746" s="512"/>
      <c r="M746" s="562"/>
      <c r="N746" s="531">
        <v>1</v>
      </c>
      <c r="O746" s="408"/>
      <c r="P746" s="563"/>
      <c r="Q746" s="409"/>
      <c r="R746" s="646">
        <v>0</v>
      </c>
      <c r="S746" s="564"/>
      <c r="T746" s="537">
        <v>16</v>
      </c>
      <c r="U746" s="410"/>
      <c r="V746" s="411"/>
      <c r="W746" s="565">
        <f t="shared" si="17"/>
        <v>0</v>
      </c>
    </row>
    <row r="747" spans="2:53" ht="17.25" thickBot="1">
      <c r="B747" s="631" t="s">
        <v>10571</v>
      </c>
      <c r="C747" s="643">
        <v>27</v>
      </c>
      <c r="D747" s="643">
        <v>4</v>
      </c>
      <c r="E747" s="637" t="s">
        <v>11801</v>
      </c>
      <c r="F747" s="634">
        <v>0</v>
      </c>
      <c r="G747" s="638">
        <v>141354900</v>
      </c>
      <c r="H747" s="606">
        <f>+VLOOKUP(B747,잔가등급!$D$35:$I$62,3,0)</f>
        <v>5.6000000000000001E-2</v>
      </c>
      <c r="I747" s="606">
        <f>+VLOOKUP(B747,잔가등급!$D$35:$I$62,4,0)</f>
        <v>5.8000000000000003E-2</v>
      </c>
      <c r="J747" s="606">
        <f>+VLOOKUP(B747,잔가등급!$D$35:$I$62,5,0)</f>
        <v>6.2E-2</v>
      </c>
      <c r="K747" s="607">
        <f>+VLOOKUP(B747,잔가등급!$D$35:$I$62,6,0)</f>
        <v>6.2E-2</v>
      </c>
      <c r="L747" s="512"/>
      <c r="M747" s="562"/>
      <c r="N747" s="531">
        <v>1</v>
      </c>
      <c r="O747" s="408"/>
      <c r="P747" s="563"/>
      <c r="Q747" s="409"/>
      <c r="R747" s="646">
        <v>0</v>
      </c>
      <c r="S747" s="564"/>
      <c r="T747" s="537">
        <v>16</v>
      </c>
      <c r="U747" s="410"/>
      <c r="V747" s="411"/>
      <c r="W747" s="565">
        <f t="shared" si="17"/>
        <v>0</v>
      </c>
    </row>
    <row r="748" spans="2:53" ht="17.25" thickBot="1">
      <c r="B748" s="631" t="s">
        <v>10571</v>
      </c>
      <c r="C748" s="643">
        <v>27</v>
      </c>
      <c r="D748" s="643">
        <v>5</v>
      </c>
      <c r="E748" s="637" t="s">
        <v>11802</v>
      </c>
      <c r="F748" s="634">
        <v>0</v>
      </c>
      <c r="G748" s="638">
        <v>56990000</v>
      </c>
      <c r="H748" s="606">
        <f>+VLOOKUP(B748,잔가등급!$D$35:$I$62,3,0)</f>
        <v>5.6000000000000001E-2</v>
      </c>
      <c r="I748" s="606">
        <f>+VLOOKUP(B748,잔가등급!$D$35:$I$62,4,0)</f>
        <v>5.8000000000000003E-2</v>
      </c>
      <c r="J748" s="606">
        <f>+VLOOKUP(B748,잔가등급!$D$35:$I$62,5,0)</f>
        <v>6.2E-2</v>
      </c>
      <c r="K748" s="607">
        <f>+VLOOKUP(B748,잔가등급!$D$35:$I$62,6,0)</f>
        <v>6.2E-2</v>
      </c>
      <c r="L748" s="512"/>
      <c r="M748" s="562"/>
      <c r="N748" s="531">
        <v>1</v>
      </c>
      <c r="O748" s="408"/>
      <c r="P748" s="563"/>
      <c r="Q748" s="409"/>
      <c r="R748" s="646">
        <v>0</v>
      </c>
      <c r="S748" s="564"/>
      <c r="T748" s="537">
        <v>16</v>
      </c>
      <c r="U748" s="410"/>
      <c r="V748" s="411"/>
      <c r="W748" s="565">
        <f t="shared" si="17"/>
        <v>0</v>
      </c>
    </row>
    <row r="749" spans="2:53" ht="17.25" thickBot="1">
      <c r="B749" s="631" t="s">
        <v>10571</v>
      </c>
      <c r="C749" s="643">
        <v>27</v>
      </c>
      <c r="D749" s="643">
        <v>6</v>
      </c>
      <c r="E749" s="637" t="s">
        <v>11803</v>
      </c>
      <c r="F749" s="634">
        <v>0</v>
      </c>
      <c r="G749" s="638">
        <v>78747000</v>
      </c>
      <c r="H749" s="606">
        <f>+VLOOKUP(B749,잔가등급!$D$35:$I$62,3,0)</f>
        <v>5.6000000000000001E-2</v>
      </c>
      <c r="I749" s="606">
        <f>+VLOOKUP(B749,잔가등급!$D$35:$I$62,4,0)</f>
        <v>5.8000000000000003E-2</v>
      </c>
      <c r="J749" s="606">
        <f>+VLOOKUP(B749,잔가등급!$D$35:$I$62,5,0)</f>
        <v>6.2E-2</v>
      </c>
      <c r="K749" s="607">
        <f>+VLOOKUP(B749,잔가등급!$D$35:$I$62,6,0)</f>
        <v>6.2E-2</v>
      </c>
      <c r="L749" s="512"/>
      <c r="M749" s="562"/>
      <c r="N749" s="531">
        <v>1</v>
      </c>
      <c r="O749" s="408"/>
      <c r="P749" s="563"/>
      <c r="Q749" s="409"/>
      <c r="R749" s="646">
        <v>0</v>
      </c>
      <c r="S749" s="564"/>
      <c r="T749" s="537">
        <v>16</v>
      </c>
      <c r="U749" s="410"/>
      <c r="V749" s="411"/>
      <c r="W749" s="565">
        <f t="shared" si="17"/>
        <v>0</v>
      </c>
    </row>
    <row r="750" spans="2:53" ht="17.25" thickBot="1">
      <c r="B750" s="631" t="s">
        <v>10571</v>
      </c>
      <c r="C750" s="643">
        <v>27</v>
      </c>
      <c r="D750" s="643">
        <v>7</v>
      </c>
      <c r="E750" s="637" t="s">
        <v>11804</v>
      </c>
      <c r="F750" s="634">
        <v>0</v>
      </c>
      <c r="G750" s="638">
        <v>85347000</v>
      </c>
      <c r="H750" s="606">
        <f>+VLOOKUP(B750,잔가등급!$D$35:$I$62,3,0)</f>
        <v>5.6000000000000001E-2</v>
      </c>
      <c r="I750" s="606">
        <f>+VLOOKUP(B750,잔가등급!$D$35:$I$62,4,0)</f>
        <v>5.8000000000000003E-2</v>
      </c>
      <c r="J750" s="606">
        <f>+VLOOKUP(B750,잔가등급!$D$35:$I$62,5,0)</f>
        <v>6.2E-2</v>
      </c>
      <c r="K750" s="607">
        <f>+VLOOKUP(B750,잔가등급!$D$35:$I$62,6,0)</f>
        <v>6.2E-2</v>
      </c>
      <c r="L750" s="512"/>
      <c r="M750" s="562"/>
      <c r="N750" s="531">
        <v>1</v>
      </c>
      <c r="O750" s="408"/>
      <c r="P750" s="563"/>
      <c r="Q750" s="409"/>
      <c r="R750" s="646">
        <v>0</v>
      </c>
      <c r="S750" s="564"/>
      <c r="T750" s="537">
        <v>16</v>
      </c>
      <c r="U750" s="410"/>
      <c r="V750" s="411"/>
      <c r="W750" s="565">
        <f t="shared" si="17"/>
        <v>0</v>
      </c>
    </row>
    <row r="751" spans="2:53" ht="17.25" thickBot="1">
      <c r="B751" s="631" t="s">
        <v>10571</v>
      </c>
      <c r="C751" s="643">
        <v>27</v>
      </c>
      <c r="D751" s="643">
        <v>8</v>
      </c>
      <c r="E751" s="637" t="s">
        <v>11816</v>
      </c>
      <c r="F751" s="634">
        <v>0</v>
      </c>
      <c r="G751" s="638">
        <v>60347000</v>
      </c>
      <c r="H751" s="606">
        <f>+VLOOKUP(B751,잔가등급!$D$35:$I$62,3,0)</f>
        <v>5.6000000000000001E-2</v>
      </c>
      <c r="I751" s="606">
        <f>+VLOOKUP(B751,잔가등급!$D$35:$I$62,4,0)</f>
        <v>5.8000000000000003E-2</v>
      </c>
      <c r="J751" s="606">
        <f>+VLOOKUP(B751,잔가등급!$D$35:$I$62,5,0)</f>
        <v>6.2E-2</v>
      </c>
      <c r="K751" s="607">
        <f>+VLOOKUP(B751,잔가등급!$D$35:$I$62,6,0)</f>
        <v>6.2E-2</v>
      </c>
      <c r="M751" s="562"/>
      <c r="N751" s="531">
        <v>1</v>
      </c>
      <c r="O751" s="408"/>
      <c r="P751" s="563"/>
      <c r="Q751" s="409"/>
      <c r="R751" s="646">
        <v>0</v>
      </c>
      <c r="T751" s="537">
        <v>16</v>
      </c>
      <c r="U751" s="410"/>
      <c r="V751" s="411"/>
      <c r="W751" s="565">
        <f t="shared" ref="W751:W753" si="18">+U751</f>
        <v>0</v>
      </c>
    </row>
    <row r="752" spans="2:53" ht="17.25" thickBot="1">
      <c r="B752" s="631" t="s">
        <v>10571</v>
      </c>
      <c r="C752" s="643">
        <v>27</v>
      </c>
      <c r="D752" s="643">
        <v>9</v>
      </c>
      <c r="E752" s="637" t="s">
        <v>11817</v>
      </c>
      <c r="F752" s="634">
        <v>0</v>
      </c>
      <c r="G752" s="638">
        <v>84697000</v>
      </c>
      <c r="H752" s="606">
        <f>+VLOOKUP(B752,잔가등급!$D$35:$I$62,3,0)</f>
        <v>5.6000000000000001E-2</v>
      </c>
      <c r="I752" s="606">
        <f>+VLOOKUP(B752,잔가등급!$D$35:$I$62,4,0)</f>
        <v>5.8000000000000003E-2</v>
      </c>
      <c r="J752" s="606">
        <f>+VLOOKUP(B752,잔가등급!$D$35:$I$62,5,0)</f>
        <v>6.2E-2</v>
      </c>
      <c r="K752" s="607">
        <f>+VLOOKUP(B752,잔가등급!$D$35:$I$62,6,0)</f>
        <v>6.2E-2</v>
      </c>
      <c r="M752" s="562"/>
      <c r="N752" s="531">
        <v>1</v>
      </c>
      <c r="O752" s="408"/>
      <c r="P752" s="563"/>
      <c r="Q752" s="409"/>
      <c r="R752" s="646">
        <v>0</v>
      </c>
      <c r="T752" s="537">
        <v>16</v>
      </c>
      <c r="U752" s="410"/>
      <c r="V752" s="411"/>
      <c r="W752" s="565">
        <f t="shared" si="18"/>
        <v>0</v>
      </c>
    </row>
    <row r="753" spans="2:23" ht="17.25" thickBot="1">
      <c r="B753" s="631" t="s">
        <v>10571</v>
      </c>
      <c r="C753" s="643">
        <v>27</v>
      </c>
      <c r="D753" s="643">
        <v>10</v>
      </c>
      <c r="E753" s="637" t="s">
        <v>11818</v>
      </c>
      <c r="F753" s="634">
        <v>0</v>
      </c>
      <c r="G753" s="638">
        <v>75947000</v>
      </c>
      <c r="H753" s="606">
        <f>+VLOOKUP(B753,잔가등급!$D$35:$I$62,3,0)</f>
        <v>5.6000000000000001E-2</v>
      </c>
      <c r="I753" s="606">
        <f>+VLOOKUP(B753,잔가등급!$D$35:$I$62,4,0)</f>
        <v>5.8000000000000003E-2</v>
      </c>
      <c r="J753" s="606">
        <f>+VLOOKUP(B753,잔가등급!$D$35:$I$62,5,0)</f>
        <v>6.2E-2</v>
      </c>
      <c r="K753" s="607">
        <f>+VLOOKUP(B753,잔가등급!$D$35:$I$62,6,0)</f>
        <v>6.2E-2</v>
      </c>
      <c r="M753" s="562"/>
      <c r="N753" s="531">
        <v>1</v>
      </c>
      <c r="O753" s="408"/>
      <c r="P753" s="563"/>
      <c r="Q753" s="409"/>
      <c r="R753" s="646">
        <v>0</v>
      </c>
      <c r="T753" s="537">
        <v>16</v>
      </c>
      <c r="U753" s="410"/>
      <c r="V753" s="411"/>
      <c r="W753" s="565">
        <f t="shared" si="18"/>
        <v>0</v>
      </c>
    </row>
  </sheetData>
  <autoFilter ref="B2:BB753"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11">
    <mergeCell ref="X3:Y4"/>
    <mergeCell ref="AG2:AZ2"/>
    <mergeCell ref="H1:K1"/>
    <mergeCell ref="B1:G1"/>
    <mergeCell ref="BA1:BA2"/>
    <mergeCell ref="Z2:AF2"/>
    <mergeCell ref="U1:W1"/>
    <mergeCell ref="N1:N2"/>
    <mergeCell ref="O1:R1"/>
    <mergeCell ref="M1:M2"/>
    <mergeCell ref="T1:T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50"/>
  <sheetViews>
    <sheetView zoomScale="85" zoomScaleNormal="85" workbookViewId="0">
      <pane ySplit="2" topLeftCell="A3" activePane="bottomLeft" state="frozen"/>
      <selection activeCell="Z319" sqref="Z319"/>
      <selection pane="bottomLeft" activeCell="M23" sqref="M23"/>
    </sheetView>
  </sheetViews>
  <sheetFormatPr defaultColWidth="9" defaultRowHeight="16.5"/>
  <cols>
    <col min="1" max="1" width="0.875" customWidth="1"/>
    <col min="2" max="2" width="4.125" customWidth="1"/>
    <col min="3" max="3" width="4.25" customWidth="1"/>
    <col min="4" max="4" width="10.375" bestFit="1" customWidth="1"/>
    <col min="5" max="5" width="8.625" bestFit="1" customWidth="1"/>
    <col min="6" max="9" width="6.5" bestFit="1" customWidth="1"/>
    <col min="10" max="10" width="7" customWidth="1"/>
    <col min="11" max="20" width="5.75" bestFit="1" customWidth="1"/>
    <col min="21" max="25" width="5.75" customWidth="1"/>
    <col min="26" max="28" width="5.75" bestFit="1" customWidth="1"/>
    <col min="29" max="30" width="5.75" customWidth="1"/>
  </cols>
  <sheetData>
    <row r="1" spans="2:30" s="352" customFormat="1" ht="16.5" customHeight="1">
      <c r="B1" s="355"/>
      <c r="C1" s="355"/>
      <c r="D1" s="355"/>
      <c r="E1" s="356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</row>
    <row r="2" spans="2:30" s="354" customFormat="1" ht="27" customHeight="1">
      <c r="B2" s="353"/>
      <c r="C2" s="353"/>
      <c r="D2" s="911" t="s">
        <v>11056</v>
      </c>
      <c r="E2" s="911"/>
      <c r="F2" s="911"/>
      <c r="G2" s="911"/>
      <c r="H2" s="911"/>
      <c r="I2" s="911"/>
      <c r="J2" s="911"/>
      <c r="K2" s="901" t="s">
        <v>9208</v>
      </c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  <c r="X2" s="902"/>
      <c r="Y2" s="902"/>
      <c r="Z2" s="902"/>
      <c r="AA2" s="902"/>
      <c r="AB2" s="902"/>
      <c r="AC2" s="902"/>
      <c r="AD2" s="902"/>
    </row>
    <row r="3" spans="2:30">
      <c r="B3" s="897" t="s">
        <v>479</v>
      </c>
      <c r="C3" s="898"/>
      <c r="D3" s="94" t="s">
        <v>239</v>
      </c>
      <c r="E3" s="95" t="s">
        <v>240</v>
      </c>
      <c r="F3" s="94" t="s">
        <v>241</v>
      </c>
      <c r="G3" s="95" t="s">
        <v>242</v>
      </c>
      <c r="H3" s="94" t="s">
        <v>243</v>
      </c>
      <c r="I3" s="95" t="s">
        <v>244</v>
      </c>
      <c r="J3" s="94" t="s">
        <v>245</v>
      </c>
      <c r="K3" s="263" t="s">
        <v>11068</v>
      </c>
      <c r="L3" s="264" t="s">
        <v>240</v>
      </c>
      <c r="M3" s="263" t="s">
        <v>9243</v>
      </c>
      <c r="N3" s="264" t="s">
        <v>9259</v>
      </c>
      <c r="O3" s="282" t="s">
        <v>9254</v>
      </c>
      <c r="P3" s="264" t="s">
        <v>9312</v>
      </c>
      <c r="Q3" s="282" t="s">
        <v>9239</v>
      </c>
      <c r="R3" s="283" t="s">
        <v>10161</v>
      </c>
      <c r="S3" s="282" t="s">
        <v>10975</v>
      </c>
      <c r="T3" s="284" t="s">
        <v>10976</v>
      </c>
      <c r="U3" s="282" t="s">
        <v>10977</v>
      </c>
      <c r="V3" s="284" t="s">
        <v>10978</v>
      </c>
      <c r="W3" s="263" t="s">
        <v>11061</v>
      </c>
      <c r="X3" s="284" t="s">
        <v>414</v>
      </c>
      <c r="Y3" s="263" t="s">
        <v>413</v>
      </c>
      <c r="Z3" s="284" t="s">
        <v>11064</v>
      </c>
      <c r="AA3" s="263" t="s">
        <v>416</v>
      </c>
      <c r="AB3" s="284" t="s">
        <v>10979</v>
      </c>
      <c r="AC3" s="263" t="s">
        <v>10980</v>
      </c>
      <c r="AD3" s="284" t="s">
        <v>10981</v>
      </c>
    </row>
    <row r="4" spans="2:30">
      <c r="B4" s="899"/>
      <c r="C4" s="900"/>
      <c r="D4" s="107">
        <v>1</v>
      </c>
      <c r="E4" s="106">
        <v>2</v>
      </c>
      <c r="F4" s="107">
        <v>3</v>
      </c>
      <c r="G4" s="106">
        <v>4</v>
      </c>
      <c r="H4" s="107">
        <v>5</v>
      </c>
      <c r="I4" s="106">
        <v>6</v>
      </c>
      <c r="J4" s="108">
        <v>7</v>
      </c>
      <c r="K4" s="265">
        <v>9</v>
      </c>
      <c r="L4" s="266">
        <v>10</v>
      </c>
      <c r="M4" s="265">
        <v>11</v>
      </c>
      <c r="N4" s="266">
        <v>12</v>
      </c>
      <c r="O4" s="265">
        <v>13</v>
      </c>
      <c r="P4" s="266">
        <v>14</v>
      </c>
      <c r="Q4" s="265">
        <v>15</v>
      </c>
      <c r="R4" s="281">
        <v>16</v>
      </c>
      <c r="S4" s="265">
        <v>17</v>
      </c>
      <c r="T4" s="281">
        <v>18</v>
      </c>
      <c r="U4" s="265">
        <v>19</v>
      </c>
      <c r="V4" s="281">
        <v>20</v>
      </c>
      <c r="W4" s="265">
        <v>21</v>
      </c>
      <c r="X4" s="281">
        <v>22</v>
      </c>
      <c r="Y4" s="265">
        <v>23</v>
      </c>
      <c r="Z4" s="281">
        <v>24</v>
      </c>
      <c r="AA4" s="265">
        <v>25</v>
      </c>
      <c r="AB4" s="266">
        <v>26</v>
      </c>
      <c r="AC4" s="287">
        <v>27</v>
      </c>
      <c r="AD4" s="574">
        <v>28</v>
      </c>
    </row>
    <row r="5" spans="2:30">
      <c r="B5" s="192">
        <v>12</v>
      </c>
      <c r="C5" s="376">
        <v>1</v>
      </c>
      <c r="D5" s="372">
        <v>0.74999999999999978</v>
      </c>
      <c r="E5" s="372">
        <v>0.72999999999999976</v>
      </c>
      <c r="F5" s="372">
        <v>0.71999999999999975</v>
      </c>
      <c r="G5" s="372">
        <v>0.69999999999999973</v>
      </c>
      <c r="H5" s="372">
        <v>0.67999999999999972</v>
      </c>
      <c r="I5" s="372">
        <v>0.64999999999999969</v>
      </c>
      <c r="J5" s="373">
        <v>0.60999999999999965</v>
      </c>
      <c r="K5" s="366">
        <v>0.8</v>
      </c>
      <c r="L5" s="366">
        <v>0.79</v>
      </c>
      <c r="M5" s="366">
        <v>0.78</v>
      </c>
      <c r="N5" s="366">
        <v>0.77</v>
      </c>
      <c r="O5" s="366">
        <v>0.76</v>
      </c>
      <c r="P5" s="366">
        <v>0.75</v>
      </c>
      <c r="Q5" s="366">
        <v>0.74</v>
      </c>
      <c r="R5" s="366">
        <v>0.73</v>
      </c>
      <c r="S5" s="366">
        <v>0.72</v>
      </c>
      <c r="T5" s="366">
        <v>0.71</v>
      </c>
      <c r="U5" s="366">
        <v>0.7</v>
      </c>
      <c r="V5" s="366">
        <v>0.69</v>
      </c>
      <c r="W5" s="366">
        <f>+V5-1%</f>
        <v>0.67999999999999994</v>
      </c>
      <c r="X5" s="366">
        <f t="shared" ref="X5:AA5" si="0">+W5-1%</f>
        <v>0.66999999999999993</v>
      </c>
      <c r="Y5" s="366">
        <f t="shared" si="0"/>
        <v>0.65999999999999992</v>
      </c>
      <c r="Z5" s="366">
        <f t="shared" si="0"/>
        <v>0.64999999999999991</v>
      </c>
      <c r="AA5" s="366">
        <f t="shared" si="0"/>
        <v>0.6399999999999999</v>
      </c>
      <c r="AB5" s="366">
        <v>0.62999999999999989</v>
      </c>
      <c r="AC5" s="367">
        <v>0.61999999999999988</v>
      </c>
      <c r="AD5" s="367">
        <v>0.57999999999999985</v>
      </c>
    </row>
    <row r="6" spans="2:30">
      <c r="B6" s="193">
        <v>24</v>
      </c>
      <c r="C6" s="377">
        <v>2</v>
      </c>
      <c r="D6" s="374">
        <v>0.66999999999999993</v>
      </c>
      <c r="E6" s="374">
        <v>0.64999999999999991</v>
      </c>
      <c r="F6" s="374">
        <v>0.6399999999999999</v>
      </c>
      <c r="G6" s="374">
        <v>0.61999999999999988</v>
      </c>
      <c r="H6" s="374">
        <v>0.59999999999999987</v>
      </c>
      <c r="I6" s="374">
        <v>0.56999999999999984</v>
      </c>
      <c r="J6" s="375">
        <v>0.5299999999999998</v>
      </c>
      <c r="K6" s="368">
        <v>0.72</v>
      </c>
      <c r="L6" s="368">
        <v>0.71</v>
      </c>
      <c r="M6" s="368">
        <v>0.70000000000000007</v>
      </c>
      <c r="N6" s="368">
        <v>0.69000000000000006</v>
      </c>
      <c r="O6" s="368">
        <v>0.68</v>
      </c>
      <c r="P6" s="368">
        <v>0.67</v>
      </c>
      <c r="Q6" s="368">
        <v>0.66</v>
      </c>
      <c r="R6" s="368">
        <v>0.65</v>
      </c>
      <c r="S6" s="368">
        <v>0.64</v>
      </c>
      <c r="T6" s="368">
        <v>0.63</v>
      </c>
      <c r="U6" s="368">
        <v>0.62</v>
      </c>
      <c r="V6" s="368">
        <v>0.61</v>
      </c>
      <c r="W6" s="368">
        <f t="shared" ref="W6:AA9" si="1">+V6-1%</f>
        <v>0.6</v>
      </c>
      <c r="X6" s="368">
        <f t="shared" si="1"/>
        <v>0.59</v>
      </c>
      <c r="Y6" s="368">
        <f t="shared" si="1"/>
        <v>0.57999999999999996</v>
      </c>
      <c r="Z6" s="368">
        <f t="shared" si="1"/>
        <v>0.56999999999999995</v>
      </c>
      <c r="AA6" s="368">
        <f t="shared" si="1"/>
        <v>0.55999999999999994</v>
      </c>
      <c r="AB6" s="368">
        <v>0.54999999999999993</v>
      </c>
      <c r="AC6" s="370">
        <v>0.53999999999999992</v>
      </c>
      <c r="AD6" s="370">
        <v>0.49999999999999989</v>
      </c>
    </row>
    <row r="7" spans="2:30">
      <c r="B7" s="193">
        <v>36</v>
      </c>
      <c r="C7" s="377">
        <v>3</v>
      </c>
      <c r="D7" s="374">
        <v>0.58999999999999986</v>
      </c>
      <c r="E7" s="374">
        <v>0.56999999999999984</v>
      </c>
      <c r="F7" s="374">
        <v>0.55999999999999983</v>
      </c>
      <c r="G7" s="374">
        <v>0.53999999999999981</v>
      </c>
      <c r="H7" s="374">
        <v>0.5199999999999998</v>
      </c>
      <c r="I7" s="374">
        <v>0.48999999999999982</v>
      </c>
      <c r="J7" s="375">
        <v>0.44999999999999979</v>
      </c>
      <c r="K7" s="368">
        <v>0.63</v>
      </c>
      <c r="L7" s="368">
        <v>0.62</v>
      </c>
      <c r="M7" s="368">
        <v>0.61</v>
      </c>
      <c r="N7" s="368">
        <v>0.6</v>
      </c>
      <c r="O7" s="368">
        <v>0.59</v>
      </c>
      <c r="P7" s="368">
        <v>0.57999999999999996</v>
      </c>
      <c r="Q7" s="368">
        <v>0.56999999999999995</v>
      </c>
      <c r="R7" s="368">
        <v>0.55999999999999994</v>
      </c>
      <c r="S7" s="368">
        <v>0.54999999999999993</v>
      </c>
      <c r="T7" s="368">
        <v>0.53999999999999992</v>
      </c>
      <c r="U7" s="368">
        <v>0.52999999999999992</v>
      </c>
      <c r="V7" s="368">
        <v>0.51999999999999991</v>
      </c>
      <c r="W7" s="368">
        <f t="shared" si="1"/>
        <v>0.5099999999999999</v>
      </c>
      <c r="X7" s="368">
        <f t="shared" si="1"/>
        <v>0.49999999999999989</v>
      </c>
      <c r="Y7" s="368">
        <f t="shared" si="1"/>
        <v>0.48999999999999988</v>
      </c>
      <c r="Z7" s="368">
        <f t="shared" si="1"/>
        <v>0.47999999999999987</v>
      </c>
      <c r="AA7" s="368">
        <f t="shared" si="1"/>
        <v>0.46999999999999986</v>
      </c>
      <c r="AB7" s="368">
        <v>0.45999999999999985</v>
      </c>
      <c r="AC7" s="369">
        <v>0.44999999999999984</v>
      </c>
      <c r="AD7" s="370">
        <v>0.40999999999999981</v>
      </c>
    </row>
    <row r="8" spans="2:30">
      <c r="B8" s="193">
        <v>48</v>
      </c>
      <c r="C8" s="377">
        <v>4</v>
      </c>
      <c r="D8" s="374">
        <v>0.53</v>
      </c>
      <c r="E8" s="374">
        <v>0.51</v>
      </c>
      <c r="F8" s="374">
        <v>0.49999999999999994</v>
      </c>
      <c r="G8" s="374">
        <v>0.47999999999999993</v>
      </c>
      <c r="H8" s="374">
        <v>0.45999999999999991</v>
      </c>
      <c r="I8" s="374">
        <v>0.42999999999999988</v>
      </c>
      <c r="J8" s="375">
        <v>0.3899999999999999</v>
      </c>
      <c r="K8" s="368">
        <v>0.55000000000000004</v>
      </c>
      <c r="L8" s="368">
        <v>0.54</v>
      </c>
      <c r="M8" s="368">
        <v>0.53</v>
      </c>
      <c r="N8" s="368">
        <v>0.52</v>
      </c>
      <c r="O8" s="368">
        <v>0.51</v>
      </c>
      <c r="P8" s="368">
        <v>0.5</v>
      </c>
      <c r="Q8" s="368">
        <v>0.49000000000000005</v>
      </c>
      <c r="R8" s="368">
        <v>0.48000000000000004</v>
      </c>
      <c r="S8" s="368">
        <v>0.47000000000000003</v>
      </c>
      <c r="T8" s="368">
        <v>0.46</v>
      </c>
      <c r="U8" s="368">
        <v>0.45</v>
      </c>
      <c r="V8" s="368">
        <v>0.44</v>
      </c>
      <c r="W8" s="368">
        <f t="shared" si="1"/>
        <v>0.43</v>
      </c>
      <c r="X8" s="368">
        <f t="shared" si="1"/>
        <v>0.42</v>
      </c>
      <c r="Y8" s="368">
        <f t="shared" si="1"/>
        <v>0.41</v>
      </c>
      <c r="Z8" s="368">
        <f t="shared" si="1"/>
        <v>0.39999999999999997</v>
      </c>
      <c r="AA8" s="368">
        <f t="shared" si="1"/>
        <v>0.38999999999999996</v>
      </c>
      <c r="AB8" s="368">
        <v>0.37999999999999995</v>
      </c>
      <c r="AC8" s="371">
        <v>0.36999999999999994</v>
      </c>
      <c r="AD8" s="370">
        <v>0.3299999999999999</v>
      </c>
    </row>
    <row r="9" spans="2:30">
      <c r="B9" s="193">
        <v>60</v>
      </c>
      <c r="C9" s="377">
        <v>5</v>
      </c>
      <c r="D9" s="374">
        <v>0.47000000000000003</v>
      </c>
      <c r="E9" s="374">
        <v>0.45</v>
      </c>
      <c r="F9" s="374">
        <v>0.44</v>
      </c>
      <c r="G9" s="374">
        <v>0.42</v>
      </c>
      <c r="H9" s="374">
        <v>0.39999999999999997</v>
      </c>
      <c r="I9" s="374">
        <v>0.36999999999999994</v>
      </c>
      <c r="J9" s="375">
        <v>0.32999999999999996</v>
      </c>
      <c r="K9" s="368">
        <v>0.49</v>
      </c>
      <c r="L9" s="368">
        <v>0.48</v>
      </c>
      <c r="M9" s="368">
        <v>0.47000000000000008</v>
      </c>
      <c r="N9" s="368">
        <v>0.46000000000000008</v>
      </c>
      <c r="O9" s="368">
        <v>0.45000000000000007</v>
      </c>
      <c r="P9" s="368">
        <v>0.44000000000000006</v>
      </c>
      <c r="Q9" s="368">
        <v>0.43000000000000005</v>
      </c>
      <c r="R9" s="368">
        <v>0.42000000000000004</v>
      </c>
      <c r="S9" s="368">
        <v>0.41000000000000003</v>
      </c>
      <c r="T9" s="368">
        <v>0.4</v>
      </c>
      <c r="U9" s="368">
        <v>0.39</v>
      </c>
      <c r="V9" s="368">
        <v>0.38</v>
      </c>
      <c r="W9" s="368">
        <f t="shared" si="1"/>
        <v>0.37</v>
      </c>
      <c r="X9" s="368">
        <f t="shared" si="1"/>
        <v>0.36</v>
      </c>
      <c r="Y9" s="368">
        <f t="shared" si="1"/>
        <v>0.35</v>
      </c>
      <c r="Z9" s="368">
        <f t="shared" si="1"/>
        <v>0.33999999999999997</v>
      </c>
      <c r="AA9" s="368">
        <f t="shared" si="1"/>
        <v>0.32999999999999996</v>
      </c>
      <c r="AB9" s="368">
        <v>0.31999999999999995</v>
      </c>
      <c r="AC9" s="369">
        <v>0.30999999999999994</v>
      </c>
      <c r="AD9" s="369">
        <v>0.26999999999999991</v>
      </c>
    </row>
    <row r="10" spans="2:30">
      <c r="B10" s="193">
        <v>72</v>
      </c>
      <c r="C10" s="377">
        <v>6</v>
      </c>
      <c r="D10" s="374">
        <v>0.35000000000000003</v>
      </c>
      <c r="E10" s="374">
        <v>0.33</v>
      </c>
      <c r="F10" s="374">
        <v>0.32</v>
      </c>
      <c r="G10" s="374">
        <v>0.3</v>
      </c>
      <c r="H10" s="374">
        <v>0.27999999999999997</v>
      </c>
      <c r="I10" s="374">
        <v>0.24999999999999994</v>
      </c>
      <c r="J10" s="375">
        <v>0.20999999999999996</v>
      </c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267"/>
      <c r="W10" s="267"/>
      <c r="X10" s="267"/>
      <c r="Y10" s="267"/>
      <c r="Z10" s="267"/>
      <c r="AA10" s="267"/>
      <c r="AB10" s="267"/>
      <c r="AC10" s="290"/>
      <c r="AD10" s="290"/>
    </row>
    <row r="11" spans="2:30">
      <c r="B11" s="194"/>
      <c r="C11" s="98"/>
      <c r="D11" s="99"/>
      <c r="E11" s="99"/>
      <c r="F11" s="96"/>
      <c r="G11" s="99"/>
      <c r="H11" s="99"/>
      <c r="I11" s="99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267"/>
      <c r="U11" s="267"/>
      <c r="V11" s="267"/>
      <c r="W11" s="267"/>
      <c r="X11" s="267"/>
      <c r="Y11" s="267"/>
      <c r="Z11" s="267"/>
      <c r="AA11" s="289"/>
      <c r="AB11" s="289"/>
      <c r="AC11" s="658"/>
      <c r="AD11" s="658"/>
    </row>
    <row r="12" spans="2:30">
      <c r="B12" s="195"/>
      <c r="C12" s="103"/>
      <c r="D12" s="104"/>
      <c r="E12" s="104"/>
      <c r="F12" s="105"/>
      <c r="G12" s="104"/>
      <c r="H12" s="104"/>
      <c r="I12" s="104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268"/>
      <c r="U12" s="268"/>
      <c r="V12" s="268"/>
      <c r="W12" s="268"/>
      <c r="X12" s="268"/>
      <c r="Y12" s="268"/>
      <c r="Z12" s="268"/>
      <c r="AA12" s="288"/>
      <c r="AB12" s="288"/>
      <c r="AC12" s="658"/>
      <c r="AD12" s="658"/>
    </row>
    <row r="13" spans="2:30">
      <c r="C13" s="90"/>
      <c r="D13" s="91"/>
      <c r="E13" s="92"/>
      <c r="F13" s="92"/>
      <c r="G13" s="92"/>
      <c r="H13" t="s">
        <v>237</v>
      </c>
      <c r="I13" s="92"/>
      <c r="J13" s="92"/>
      <c r="T13" s="159"/>
      <c r="U13" s="159"/>
      <c r="V13" s="159"/>
      <c r="W13" s="159"/>
      <c r="X13" s="159"/>
      <c r="Y13" s="159"/>
      <c r="Z13" s="159"/>
      <c r="AA13" s="160"/>
    </row>
    <row r="14" spans="2:30">
      <c r="B14" s="114"/>
      <c r="C14" s="114"/>
      <c r="D14" s="114"/>
      <c r="E14" s="114"/>
      <c r="F14" s="114"/>
      <c r="G14" s="114"/>
      <c r="H14" t="s">
        <v>10984</v>
      </c>
      <c r="I14" s="114"/>
      <c r="J14" s="93"/>
      <c r="K14" s="513">
        <v>3</v>
      </c>
      <c r="L14" s="513">
        <v>4</v>
      </c>
      <c r="M14" s="513">
        <v>5</v>
      </c>
      <c r="N14" s="513">
        <v>6</v>
      </c>
      <c r="O14" s="513">
        <v>7</v>
      </c>
      <c r="P14" s="513">
        <v>8</v>
      </c>
      <c r="Q14" s="513">
        <v>9</v>
      </c>
      <c r="R14" s="513">
        <v>10</v>
      </c>
      <c r="S14" s="513">
        <v>11</v>
      </c>
      <c r="T14" s="513">
        <v>12</v>
      </c>
      <c r="U14" s="513"/>
      <c r="V14" s="513"/>
      <c r="W14" s="513"/>
      <c r="X14" s="513"/>
      <c r="Y14" s="513"/>
      <c r="Z14" s="513"/>
      <c r="AA14" s="513"/>
      <c r="AB14" s="513"/>
      <c r="AC14" s="513"/>
      <c r="AD14" s="513"/>
    </row>
    <row r="15" spans="2:30">
      <c r="C15" s="90"/>
      <c r="D15" s="91"/>
      <c r="E15" s="92"/>
      <c r="F15" s="92"/>
      <c r="G15" s="92"/>
      <c r="H15" t="s">
        <v>10983</v>
      </c>
      <c r="I15" s="92"/>
      <c r="J15" s="92"/>
      <c r="K15" s="478">
        <v>11</v>
      </c>
      <c r="L15" s="478">
        <v>12</v>
      </c>
      <c r="M15" s="478">
        <v>13</v>
      </c>
      <c r="N15" s="478">
        <v>14</v>
      </c>
      <c r="O15" s="478">
        <v>15</v>
      </c>
      <c r="P15" s="478">
        <v>16</v>
      </c>
      <c r="Q15" s="478">
        <v>17</v>
      </c>
      <c r="R15" s="478">
        <v>18</v>
      </c>
      <c r="S15" s="478">
        <v>19</v>
      </c>
      <c r="T15" s="478">
        <v>20</v>
      </c>
      <c r="U15" s="478">
        <v>21</v>
      </c>
      <c r="V15" s="478">
        <v>22</v>
      </c>
      <c r="W15" s="478">
        <v>23</v>
      </c>
      <c r="X15" s="478">
        <v>24</v>
      </c>
      <c r="Y15" s="478">
        <v>25</v>
      </c>
      <c r="Z15" s="478">
        <v>26</v>
      </c>
      <c r="AA15" s="478">
        <v>27</v>
      </c>
      <c r="AB15" s="478">
        <v>28</v>
      </c>
      <c r="AC15" s="478"/>
      <c r="AD15" s="478"/>
    </row>
    <row r="16" spans="2:30">
      <c r="B16" s="344"/>
      <c r="C16" s="93"/>
      <c r="D16" s="93"/>
      <c r="E16" s="93"/>
      <c r="F16" s="93"/>
      <c r="G16" s="93"/>
      <c r="H16" s="93"/>
      <c r="I16" s="93"/>
      <c r="J16" s="93"/>
    </row>
    <row r="17" spans="2:23">
      <c r="B17" s="345"/>
      <c r="C17" s="511"/>
      <c r="D17" s="511"/>
      <c r="E17" s="511"/>
      <c r="F17" s="511"/>
      <c r="G17" s="511"/>
      <c r="H17" s="511"/>
      <c r="I17" s="511"/>
      <c r="J17" s="512"/>
      <c r="K17" s="694" t="s">
        <v>11834</v>
      </c>
      <c r="L17" s="477">
        <v>1</v>
      </c>
      <c r="M17" s="1"/>
      <c r="N17" s="1"/>
      <c r="O17" s="1"/>
      <c r="P17" s="1"/>
      <c r="Q17" s="1"/>
      <c r="R17" s="1"/>
      <c r="T17" t="s">
        <v>11067</v>
      </c>
      <c r="U17">
        <v>21</v>
      </c>
      <c r="V17">
        <v>22</v>
      </c>
      <c r="W17">
        <v>23</v>
      </c>
    </row>
    <row r="18" spans="2:23" s="352" customFormat="1">
      <c r="B18" s="514"/>
      <c r="C18" s="515"/>
      <c r="D18" s="515" t="s">
        <v>9341</v>
      </c>
      <c r="E18" s="516">
        <v>1</v>
      </c>
      <c r="F18" s="517"/>
      <c r="G18" s="517"/>
      <c r="H18" s="517"/>
      <c r="I18" s="517"/>
      <c r="J18" s="486"/>
      <c r="K18" s="352" t="s">
        <v>11835</v>
      </c>
      <c r="L18" s="521">
        <v>2</v>
      </c>
      <c r="M18" s="518"/>
      <c r="N18" s="519"/>
      <c r="O18" s="519"/>
      <c r="P18" s="519"/>
      <c r="Q18" s="519"/>
      <c r="R18" s="519"/>
      <c r="T18" s="352" t="s">
        <v>11066</v>
      </c>
      <c r="U18" s="352">
        <v>26</v>
      </c>
      <c r="V18" s="352">
        <v>27</v>
      </c>
      <c r="W18" s="352">
        <v>38</v>
      </c>
    </row>
    <row r="19" spans="2:23" s="352" customFormat="1">
      <c r="B19" s="514"/>
      <c r="C19" s="515"/>
      <c r="D19" s="515" t="s">
        <v>9330</v>
      </c>
      <c r="E19" s="516">
        <v>2</v>
      </c>
      <c r="F19" s="517"/>
      <c r="G19" s="517"/>
      <c r="H19" s="517"/>
      <c r="I19" s="517"/>
      <c r="J19" s="486"/>
      <c r="K19" s="486" t="s">
        <v>9243</v>
      </c>
      <c r="L19" s="518">
        <v>3</v>
      </c>
      <c r="M19" s="518"/>
      <c r="N19" s="519"/>
      <c r="O19" s="519"/>
      <c r="P19" s="519"/>
      <c r="Q19" s="520"/>
      <c r="R19" s="519"/>
    </row>
    <row r="20" spans="2:23" s="352" customFormat="1">
      <c r="B20" s="514"/>
      <c r="C20" s="515"/>
      <c r="D20" s="515" t="s">
        <v>9243</v>
      </c>
      <c r="E20" s="516">
        <v>3</v>
      </c>
      <c r="F20" s="517"/>
      <c r="G20" s="517"/>
      <c r="H20" s="517"/>
      <c r="I20" s="517"/>
      <c r="J20" s="486"/>
      <c r="K20" s="486" t="s">
        <v>9259</v>
      </c>
      <c r="L20" s="518">
        <v>4</v>
      </c>
      <c r="M20" s="518"/>
      <c r="N20" s="519"/>
      <c r="O20" s="519"/>
      <c r="P20" s="519"/>
      <c r="Q20" s="519"/>
      <c r="R20" s="519"/>
    </row>
    <row r="21" spans="2:23" s="352" customFormat="1">
      <c r="B21" s="514"/>
      <c r="C21" s="515"/>
      <c r="D21" s="515" t="s">
        <v>9259</v>
      </c>
      <c r="E21" s="516">
        <v>4</v>
      </c>
      <c r="F21" s="517"/>
      <c r="G21" s="517"/>
      <c r="H21" s="517"/>
      <c r="I21" s="517"/>
      <c r="J21" s="486"/>
      <c r="K21" s="486" t="s">
        <v>9254</v>
      </c>
      <c r="L21" s="518">
        <v>5</v>
      </c>
      <c r="M21" s="518"/>
      <c r="N21" s="519"/>
      <c r="O21" s="519"/>
      <c r="P21" s="519"/>
      <c r="Q21" s="519"/>
      <c r="R21" s="519"/>
    </row>
    <row r="22" spans="2:23" s="352" customFormat="1">
      <c r="B22" s="514"/>
      <c r="C22" s="515"/>
      <c r="D22" s="515" t="s">
        <v>9254</v>
      </c>
      <c r="E22" s="516">
        <v>5</v>
      </c>
      <c r="F22" s="517"/>
      <c r="G22" s="517"/>
      <c r="H22" s="517"/>
      <c r="I22" s="517"/>
      <c r="J22" s="486"/>
      <c r="K22" s="486" t="s">
        <v>9312</v>
      </c>
      <c r="L22" s="518">
        <v>6</v>
      </c>
      <c r="M22" s="518"/>
      <c r="N22" s="519"/>
      <c r="O22" s="519"/>
      <c r="P22" s="519"/>
      <c r="Q22" s="519"/>
      <c r="R22" s="519"/>
    </row>
    <row r="23" spans="2:23" s="352" customFormat="1">
      <c r="B23" s="514"/>
      <c r="C23" s="515"/>
      <c r="D23" s="515" t="s">
        <v>9312</v>
      </c>
      <c r="E23" s="516">
        <v>6</v>
      </c>
      <c r="F23" s="517"/>
      <c r="G23" s="517"/>
      <c r="H23" s="517"/>
      <c r="I23" s="517"/>
      <c r="J23" s="486"/>
      <c r="K23" s="486" t="s">
        <v>9239</v>
      </c>
      <c r="L23" s="518">
        <v>7</v>
      </c>
      <c r="M23" s="521"/>
    </row>
    <row r="24" spans="2:23" s="352" customFormat="1">
      <c r="B24" s="522"/>
      <c r="C24" s="523"/>
      <c r="D24" s="524" t="s">
        <v>9239</v>
      </c>
      <c r="E24" s="525">
        <v>7</v>
      </c>
      <c r="F24" s="523"/>
      <c r="G24" s="523"/>
      <c r="H24" s="523"/>
      <c r="I24" s="523"/>
      <c r="J24" s="486"/>
      <c r="K24" s="486" t="s">
        <v>10161</v>
      </c>
      <c r="L24" s="521">
        <v>8</v>
      </c>
      <c r="M24" s="521"/>
    </row>
    <row r="25" spans="2:23" s="352" customFormat="1">
      <c r="C25" s="486"/>
      <c r="D25" s="486"/>
      <c r="E25" s="486"/>
      <c r="F25" s="486"/>
      <c r="G25" s="486"/>
      <c r="H25" s="486"/>
      <c r="I25" s="486"/>
      <c r="J25" s="486"/>
      <c r="K25" s="486" t="s">
        <v>10975</v>
      </c>
      <c r="L25" s="521">
        <v>9</v>
      </c>
      <c r="M25" s="521"/>
    </row>
    <row r="26" spans="2:23" s="352" customFormat="1">
      <c r="C26" s="486"/>
      <c r="D26" s="486"/>
      <c r="E26" s="486"/>
      <c r="F26" s="486"/>
      <c r="G26" s="486"/>
      <c r="H26" s="486"/>
      <c r="I26" s="486"/>
      <c r="J26" s="486"/>
      <c r="K26" s="486" t="s">
        <v>10976</v>
      </c>
      <c r="L26" s="521">
        <v>10</v>
      </c>
      <c r="M26" s="521"/>
    </row>
    <row r="27" spans="2:23" s="352" customFormat="1">
      <c r="C27" s="486"/>
      <c r="D27" s="486"/>
      <c r="E27" s="486"/>
      <c r="F27" s="486"/>
      <c r="G27" s="486"/>
      <c r="H27" s="486"/>
      <c r="I27" s="486"/>
      <c r="J27" s="486"/>
      <c r="K27" s="486" t="s">
        <v>10977</v>
      </c>
      <c r="L27" s="521">
        <v>11</v>
      </c>
      <c r="M27" s="521"/>
    </row>
    <row r="28" spans="2:23" s="352" customFormat="1">
      <c r="C28" s="486"/>
      <c r="D28" s="486"/>
      <c r="E28" s="486"/>
      <c r="F28" s="486"/>
      <c r="G28" s="486"/>
      <c r="H28" s="486"/>
      <c r="I28" s="486"/>
      <c r="J28" s="486"/>
      <c r="K28" s="486" t="s">
        <v>10978</v>
      </c>
      <c r="L28" s="521">
        <v>12</v>
      </c>
      <c r="M28" s="521"/>
    </row>
    <row r="29" spans="2:23" s="352" customFormat="1">
      <c r="C29" s="486"/>
      <c r="D29" s="486"/>
      <c r="E29" s="486"/>
      <c r="F29" s="486"/>
      <c r="G29" s="486"/>
      <c r="H29" s="486"/>
      <c r="I29" s="486"/>
      <c r="J29" s="486"/>
      <c r="K29" s="486" t="s">
        <v>11836</v>
      </c>
      <c r="L29" s="521">
        <v>14</v>
      </c>
      <c r="M29" s="521"/>
    </row>
    <row r="30" spans="2:23" s="352" customFormat="1">
      <c r="C30" s="486"/>
      <c r="D30" s="486"/>
      <c r="E30" s="486"/>
      <c r="F30" s="486"/>
      <c r="G30" s="486"/>
      <c r="H30" s="486"/>
      <c r="I30" s="486"/>
      <c r="J30" s="486"/>
      <c r="K30" s="486" t="s">
        <v>11837</v>
      </c>
      <c r="L30" s="521">
        <v>15</v>
      </c>
      <c r="M30" s="521"/>
    </row>
    <row r="31" spans="2:23" s="352" customFormat="1">
      <c r="C31" s="486"/>
      <c r="D31" s="486"/>
      <c r="E31" s="486"/>
      <c r="F31" s="486"/>
      <c r="G31" s="486"/>
      <c r="H31" s="486"/>
      <c r="I31" s="486"/>
      <c r="J31" s="486"/>
      <c r="K31" s="486" t="s">
        <v>10979</v>
      </c>
      <c r="L31" s="521">
        <v>18</v>
      </c>
    </row>
    <row r="32" spans="2:23" s="352" customFormat="1">
      <c r="C32" s="486"/>
      <c r="D32" s="486"/>
      <c r="E32" s="486"/>
      <c r="F32" s="486"/>
      <c r="G32" s="486"/>
      <c r="H32" s="486"/>
      <c r="I32" s="486"/>
      <c r="J32" s="486"/>
      <c r="K32" s="486" t="s">
        <v>10980</v>
      </c>
      <c r="L32" s="521">
        <v>19</v>
      </c>
    </row>
    <row r="33" spans="3:12" s="352" customFormat="1">
      <c r="C33" s="486"/>
      <c r="D33" s="923" t="s">
        <v>11806</v>
      </c>
      <c r="E33" s="923" t="s">
        <v>11807</v>
      </c>
      <c r="F33" s="925" t="s">
        <v>11809</v>
      </c>
      <c r="G33" s="926"/>
      <c r="H33" s="927" t="s">
        <v>11812</v>
      </c>
      <c r="I33" s="927" t="s">
        <v>11813</v>
      </c>
      <c r="J33" s="486"/>
      <c r="K33" s="486" t="s">
        <v>10981</v>
      </c>
      <c r="L33" s="521">
        <v>23</v>
      </c>
    </row>
    <row r="34" spans="3:12">
      <c r="D34" s="924"/>
      <c r="E34" s="924"/>
      <c r="F34" s="653" t="s">
        <v>11810</v>
      </c>
      <c r="G34" s="653" t="s">
        <v>11811</v>
      </c>
      <c r="H34" s="928"/>
      <c r="I34" s="928"/>
    </row>
    <row r="35" spans="3:12">
      <c r="C35">
        <v>1</v>
      </c>
      <c r="D35" s="654" t="s">
        <v>9751</v>
      </c>
      <c r="E35" s="655" t="s">
        <v>11808</v>
      </c>
      <c r="F35" s="656">
        <v>4.7E-2</v>
      </c>
      <c r="G35" s="656">
        <v>0.05</v>
      </c>
      <c r="H35" s="656">
        <v>5.8000000000000003E-2</v>
      </c>
      <c r="I35" s="656">
        <v>5.8000000000000003E-2</v>
      </c>
      <c r="J35" t="s">
        <v>11853</v>
      </c>
    </row>
    <row r="36" spans="3:12">
      <c r="C36">
        <v>2</v>
      </c>
      <c r="D36" s="654" t="s">
        <v>43</v>
      </c>
      <c r="E36" s="655" t="s">
        <v>11808</v>
      </c>
      <c r="F36" s="656">
        <v>4.7E-2</v>
      </c>
      <c r="G36" s="656">
        <v>0.05</v>
      </c>
      <c r="H36" s="656">
        <v>5.8000000000000003E-2</v>
      </c>
      <c r="I36" s="656">
        <v>5.8000000000000003E-2</v>
      </c>
      <c r="J36" t="s">
        <v>11853</v>
      </c>
    </row>
    <row r="37" spans="3:12">
      <c r="C37">
        <v>3</v>
      </c>
      <c r="D37" s="695" t="s">
        <v>287</v>
      </c>
      <c r="E37" s="655" t="s">
        <v>11808</v>
      </c>
      <c r="F37" s="656">
        <v>4.7E-2</v>
      </c>
      <c r="G37" s="656">
        <v>0.05</v>
      </c>
      <c r="H37" s="656">
        <v>5.8000000000000003E-2</v>
      </c>
      <c r="I37" s="656">
        <v>5.8000000000000003E-2</v>
      </c>
      <c r="J37" t="s">
        <v>11853</v>
      </c>
    </row>
    <row r="38" spans="3:12">
      <c r="C38">
        <v>4</v>
      </c>
      <c r="D38" s="680" t="s">
        <v>187</v>
      </c>
      <c r="E38" s="681" t="s">
        <v>11808</v>
      </c>
      <c r="F38" s="682">
        <v>5.1999999999999998E-2</v>
      </c>
      <c r="G38" s="682">
        <v>5.3999999999999999E-2</v>
      </c>
      <c r="H38" s="682">
        <v>5.8000000000000003E-2</v>
      </c>
      <c r="I38" s="682">
        <v>5.8000000000000003E-2</v>
      </c>
      <c r="J38" t="s">
        <v>11855</v>
      </c>
    </row>
    <row r="39" spans="3:12">
      <c r="C39">
        <v>5</v>
      </c>
      <c r="D39" s="680" t="s">
        <v>11487</v>
      </c>
      <c r="E39" s="681" t="s">
        <v>11808</v>
      </c>
      <c r="F39" s="682">
        <v>5.1999999999999998E-2</v>
      </c>
      <c r="G39" s="682">
        <v>5.3999999999999999E-2</v>
      </c>
      <c r="H39" s="682">
        <v>5.8000000000000003E-2</v>
      </c>
      <c r="I39" s="682">
        <v>5.8000000000000003E-2</v>
      </c>
      <c r="J39" t="s">
        <v>11855</v>
      </c>
    </row>
    <row r="40" spans="3:12">
      <c r="C40">
        <v>6</v>
      </c>
      <c r="D40" s="680" t="s">
        <v>136</v>
      </c>
      <c r="E40" s="681" t="s">
        <v>11808</v>
      </c>
      <c r="F40" s="682">
        <v>5.1999999999999998E-2</v>
      </c>
      <c r="G40" s="682">
        <v>5.3999999999999999E-2</v>
      </c>
      <c r="H40" s="682">
        <v>5.8000000000000003E-2</v>
      </c>
      <c r="I40" s="682">
        <v>5.8000000000000003E-2</v>
      </c>
      <c r="J40" t="s">
        <v>11855</v>
      </c>
    </row>
    <row r="41" spans="3:12">
      <c r="C41">
        <v>7</v>
      </c>
      <c r="D41" s="677" t="s">
        <v>72</v>
      </c>
      <c r="E41" s="675" t="s">
        <v>11808</v>
      </c>
      <c r="F41" s="676">
        <v>0.05</v>
      </c>
      <c r="G41" s="676">
        <v>5.2999999999999999E-2</v>
      </c>
      <c r="H41" s="676">
        <v>5.8000000000000003E-2</v>
      </c>
      <c r="I41" s="676">
        <v>5.8000000000000003E-2</v>
      </c>
      <c r="J41" t="s">
        <v>11854</v>
      </c>
    </row>
    <row r="42" spans="3:12">
      <c r="D42" s="649" t="s">
        <v>361</v>
      </c>
      <c r="E42" s="652"/>
      <c r="F42" s="650">
        <v>5.6000000000000001E-2</v>
      </c>
      <c r="G42" s="650">
        <v>5.8000000000000003E-2</v>
      </c>
      <c r="H42" s="650">
        <v>6.2E-2</v>
      </c>
      <c r="I42" s="650">
        <v>6.2E-2</v>
      </c>
    </row>
    <row r="43" spans="3:12">
      <c r="D43" s="649" t="s">
        <v>283</v>
      </c>
      <c r="E43" s="652"/>
      <c r="F43" s="650">
        <v>5.6000000000000001E-2</v>
      </c>
      <c r="G43" s="650">
        <v>5.8000000000000003E-2</v>
      </c>
      <c r="H43" s="650">
        <v>6.2E-2</v>
      </c>
      <c r="I43" s="650">
        <v>6.2E-2</v>
      </c>
    </row>
    <row r="44" spans="3:12">
      <c r="C44">
        <v>8</v>
      </c>
      <c r="D44" s="680" t="s">
        <v>371</v>
      </c>
      <c r="E44" s="681" t="s">
        <v>11808</v>
      </c>
      <c r="F44" s="682">
        <v>5.1999999999999998E-2</v>
      </c>
      <c r="G44" s="682">
        <v>5.3999999999999999E-2</v>
      </c>
      <c r="H44" s="682">
        <v>5.8000000000000003E-2</v>
      </c>
      <c r="I44" s="682">
        <v>5.8000000000000003E-2</v>
      </c>
      <c r="J44" t="s">
        <v>11855</v>
      </c>
    </row>
    <row r="45" spans="3:12">
      <c r="C45">
        <v>9</v>
      </c>
      <c r="D45" s="680" t="s">
        <v>135</v>
      </c>
      <c r="E45" s="681" t="s">
        <v>11808</v>
      </c>
      <c r="F45" s="682">
        <v>5.1999999999999998E-2</v>
      </c>
      <c r="G45" s="682">
        <v>5.3999999999999999E-2</v>
      </c>
      <c r="H45" s="682">
        <v>5.8000000000000003E-2</v>
      </c>
      <c r="I45" s="682">
        <v>5.8000000000000003E-2</v>
      </c>
      <c r="J45" t="s">
        <v>11855</v>
      </c>
    </row>
    <row r="46" spans="3:12">
      <c r="D46" s="649" t="s">
        <v>363</v>
      </c>
      <c r="E46" s="652"/>
      <c r="F46" s="650">
        <v>5.6000000000000001E-2</v>
      </c>
      <c r="G46" s="650">
        <v>5.8000000000000003E-2</v>
      </c>
      <c r="H46" s="650">
        <v>6.2E-2</v>
      </c>
      <c r="I46" s="650">
        <v>6.2E-2</v>
      </c>
    </row>
    <row r="47" spans="3:12">
      <c r="D47" s="649" t="s">
        <v>142</v>
      </c>
      <c r="E47" s="652"/>
      <c r="F47" s="650">
        <v>5.6000000000000001E-2</v>
      </c>
      <c r="G47" s="650">
        <v>5.8000000000000003E-2</v>
      </c>
      <c r="H47" s="650">
        <v>6.2E-2</v>
      </c>
      <c r="I47" s="650">
        <v>6.2E-2</v>
      </c>
    </row>
    <row r="48" spans="3:12">
      <c r="D48" s="649" t="s">
        <v>180</v>
      </c>
      <c r="E48" s="652"/>
      <c r="F48" s="650">
        <v>5.6000000000000001E-2</v>
      </c>
      <c r="G48" s="650">
        <v>5.8000000000000003E-2</v>
      </c>
      <c r="H48" s="650">
        <v>6.2E-2</v>
      </c>
      <c r="I48" s="650">
        <v>6.2E-2</v>
      </c>
    </row>
    <row r="49" spans="3:10">
      <c r="D49" s="649" t="s">
        <v>348</v>
      </c>
      <c r="E49" s="652"/>
      <c r="F49" s="650">
        <v>5.6000000000000001E-2</v>
      </c>
      <c r="G49" s="650">
        <v>5.8000000000000003E-2</v>
      </c>
      <c r="H49" s="650">
        <v>6.2E-2</v>
      </c>
      <c r="I49" s="650">
        <v>6.2E-2</v>
      </c>
    </row>
    <row r="50" spans="3:10">
      <c r="C50">
        <v>10</v>
      </c>
      <c r="D50" s="677" t="s">
        <v>358</v>
      </c>
      <c r="E50" s="675" t="s">
        <v>11808</v>
      </c>
      <c r="F50" s="676">
        <v>0.05</v>
      </c>
      <c r="G50" s="676">
        <v>5.2999999999999999E-2</v>
      </c>
      <c r="H50" s="676">
        <v>5.8000000000000003E-2</v>
      </c>
      <c r="I50" s="676">
        <v>5.8000000000000003E-2</v>
      </c>
      <c r="J50" t="s">
        <v>11854</v>
      </c>
    </row>
    <row r="51" spans="3:10">
      <c r="D51" s="649" t="s">
        <v>9234</v>
      </c>
      <c r="E51" s="652"/>
      <c r="F51" s="650">
        <v>5.6000000000000001E-2</v>
      </c>
      <c r="G51" s="650">
        <v>5.8000000000000003E-2</v>
      </c>
      <c r="H51" s="650">
        <v>6.2E-2</v>
      </c>
      <c r="I51" s="650">
        <v>6.2E-2</v>
      </c>
    </row>
    <row r="52" spans="3:10">
      <c r="D52" s="649" t="s">
        <v>336</v>
      </c>
      <c r="E52" s="652"/>
      <c r="F52" s="650">
        <v>5.6000000000000001E-2</v>
      </c>
      <c r="G52" s="650">
        <v>5.8000000000000003E-2</v>
      </c>
      <c r="H52" s="650">
        <v>6.2E-2</v>
      </c>
      <c r="I52" s="650">
        <v>6.2E-2</v>
      </c>
    </row>
    <row r="53" spans="3:10">
      <c r="C53">
        <v>11</v>
      </c>
      <c r="D53" s="678" t="s">
        <v>340</v>
      </c>
      <c r="E53" s="675" t="s">
        <v>11808</v>
      </c>
      <c r="F53" s="676">
        <v>0.05</v>
      </c>
      <c r="G53" s="676">
        <v>5.2999999999999999E-2</v>
      </c>
      <c r="H53" s="676">
        <v>5.8000000000000003E-2</v>
      </c>
      <c r="I53" s="676">
        <v>5.8000000000000003E-2</v>
      </c>
      <c r="J53" t="s">
        <v>11854</v>
      </c>
    </row>
    <row r="54" spans="3:10">
      <c r="C54">
        <v>12</v>
      </c>
      <c r="D54" s="678" t="s">
        <v>152</v>
      </c>
      <c r="E54" s="675" t="s">
        <v>11808</v>
      </c>
      <c r="F54" s="676">
        <v>0.05</v>
      </c>
      <c r="G54" s="676">
        <v>5.2999999999999999E-2</v>
      </c>
      <c r="H54" s="676">
        <v>5.8000000000000003E-2</v>
      </c>
      <c r="I54" s="676">
        <v>5.8000000000000003E-2</v>
      </c>
      <c r="J54" t="s">
        <v>11854</v>
      </c>
    </row>
    <row r="55" spans="3:10">
      <c r="C55">
        <v>13</v>
      </c>
      <c r="D55" s="679" t="s">
        <v>10558</v>
      </c>
      <c r="E55" s="675" t="s">
        <v>11808</v>
      </c>
      <c r="F55" s="676">
        <v>0.05</v>
      </c>
      <c r="G55" s="676">
        <v>5.2999999999999999E-2</v>
      </c>
      <c r="H55" s="676">
        <v>5.8000000000000003E-2</v>
      </c>
      <c r="I55" s="676">
        <v>5.8000000000000003E-2</v>
      </c>
      <c r="J55" t="s">
        <v>11854</v>
      </c>
    </row>
    <row r="56" spans="3:10">
      <c r="D56" s="649" t="s">
        <v>347</v>
      </c>
      <c r="E56" s="652"/>
      <c r="F56" s="650">
        <v>5.6000000000000001E-2</v>
      </c>
      <c r="G56" s="650">
        <v>5.8000000000000003E-2</v>
      </c>
      <c r="H56" s="650">
        <v>6.2E-2</v>
      </c>
      <c r="I56" s="650">
        <v>6.2E-2</v>
      </c>
    </row>
    <row r="57" spans="3:10">
      <c r="D57" s="649" t="s">
        <v>353</v>
      </c>
      <c r="E57" s="652"/>
      <c r="F57" s="650">
        <v>5.6000000000000001E-2</v>
      </c>
      <c r="G57" s="650">
        <v>5.8000000000000003E-2</v>
      </c>
      <c r="H57" s="650">
        <v>6.2E-2</v>
      </c>
      <c r="I57" s="650">
        <v>6.2E-2</v>
      </c>
    </row>
    <row r="58" spans="3:10">
      <c r="D58" s="649" t="s">
        <v>378</v>
      </c>
      <c r="E58" s="652"/>
      <c r="F58" s="650">
        <v>5.6000000000000001E-2</v>
      </c>
      <c r="G58" s="650">
        <v>5.8000000000000003E-2</v>
      </c>
      <c r="H58" s="650">
        <v>6.2E-2</v>
      </c>
      <c r="I58" s="650">
        <v>6.2E-2</v>
      </c>
    </row>
    <row r="59" spans="3:10">
      <c r="D59" s="649" t="s">
        <v>11057</v>
      </c>
      <c r="E59" s="652"/>
      <c r="F59" s="650">
        <v>5.6000000000000001E-2</v>
      </c>
      <c r="G59" s="650">
        <v>5.8000000000000003E-2</v>
      </c>
      <c r="H59" s="650">
        <v>6.2E-2</v>
      </c>
      <c r="I59" s="650">
        <v>6.2E-2</v>
      </c>
    </row>
    <row r="60" spans="3:10">
      <c r="D60" s="649" t="s">
        <v>596</v>
      </c>
      <c r="E60" s="652"/>
      <c r="F60" s="650">
        <v>5.6000000000000001E-2</v>
      </c>
      <c r="G60" s="650">
        <v>5.8000000000000003E-2</v>
      </c>
      <c r="H60" s="650">
        <v>6.2E-2</v>
      </c>
      <c r="I60" s="650">
        <v>6.2E-2</v>
      </c>
    </row>
    <row r="61" spans="3:10">
      <c r="D61" s="651" t="s">
        <v>10571</v>
      </c>
      <c r="E61" s="652"/>
      <c r="F61" s="650">
        <v>5.6000000000000001E-2</v>
      </c>
      <c r="G61" s="650">
        <v>5.8000000000000003E-2</v>
      </c>
      <c r="H61" s="650">
        <v>6.2E-2</v>
      </c>
      <c r="I61" s="650">
        <v>6.2E-2</v>
      </c>
    </row>
    <row r="62" spans="3:10">
      <c r="D62" s="649" t="s">
        <v>11814</v>
      </c>
      <c r="E62" s="648"/>
      <c r="F62" s="648"/>
      <c r="G62" s="648"/>
      <c r="H62" s="648"/>
      <c r="I62" s="648"/>
      <c r="J62" t="s">
        <v>11855</v>
      </c>
    </row>
    <row r="63" spans="3:10">
      <c r="D63" s="649" t="s">
        <v>11815</v>
      </c>
      <c r="E63" s="659"/>
      <c r="F63" s="660"/>
      <c r="G63" s="660"/>
      <c r="H63" s="660"/>
      <c r="I63" s="660"/>
    </row>
    <row r="97" spans="2:18">
      <c r="B97" s="348"/>
      <c r="C97" s="349"/>
      <c r="D97" s="349"/>
      <c r="E97" s="350"/>
      <c r="F97" s="350"/>
      <c r="G97" s="350"/>
      <c r="H97" s="350"/>
      <c r="I97" s="350"/>
      <c r="J97" s="93"/>
      <c r="K97" s="1"/>
      <c r="L97" s="1"/>
      <c r="M97" s="1"/>
      <c r="N97" s="1"/>
      <c r="O97" s="1"/>
      <c r="P97" s="1"/>
      <c r="Q97" s="1"/>
      <c r="R97" s="1"/>
    </row>
    <row r="307" ht="15.95" customHeight="1"/>
    <row r="450" s="292" customFormat="1"/>
  </sheetData>
  <mergeCells count="8">
    <mergeCell ref="K2:AD2"/>
    <mergeCell ref="D2:J2"/>
    <mergeCell ref="B3:C4"/>
    <mergeCell ref="D33:D34"/>
    <mergeCell ref="E33:E34"/>
    <mergeCell ref="F33:G33"/>
    <mergeCell ref="H33:H34"/>
    <mergeCell ref="I33:I3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7469"/>
  <sheetViews>
    <sheetView topLeftCell="A49" workbookViewId="0">
      <selection activeCell="C135" sqref="C135"/>
    </sheetView>
  </sheetViews>
  <sheetFormatPr defaultColWidth="0" defaultRowHeight="16.5"/>
  <cols>
    <col min="1" max="1" width="26.25" style="1" bestFit="1" customWidth="1"/>
    <col min="2" max="2" width="55.75" style="1" bestFit="1" customWidth="1"/>
    <col min="3" max="3" width="26.125" style="1" bestFit="1" customWidth="1"/>
    <col min="4" max="4" width="11.375" style="1" bestFit="1" customWidth="1"/>
    <col min="5" max="5" width="15.25" style="297" customWidth="1"/>
    <col min="6" max="6" width="14.875" hidden="1" customWidth="1"/>
    <col min="7" max="7" width="13.625" hidden="1" customWidth="1"/>
    <col min="8" max="10" width="9" hidden="1" customWidth="1"/>
    <col min="11" max="11" width="13.625" hidden="1" customWidth="1"/>
    <col min="12" max="12" width="11.5" hidden="1" customWidth="1"/>
    <col min="13" max="13" width="0" hidden="1" customWidth="1"/>
    <col min="14" max="16384" width="9" hidden="1"/>
  </cols>
  <sheetData>
    <row r="1" spans="1:13">
      <c r="F1" s="298"/>
      <c r="G1" s="298"/>
    </row>
    <row r="2" spans="1:13" ht="35.25" customHeight="1">
      <c r="A2" s="299" t="s">
        <v>663</v>
      </c>
      <c r="B2" s="299" t="s">
        <v>664</v>
      </c>
      <c r="C2" s="299" t="s">
        <v>665</v>
      </c>
      <c r="D2" s="299" t="s">
        <v>666</v>
      </c>
      <c r="E2" s="300" t="s">
        <v>667</v>
      </c>
      <c r="F2" s="301" t="s">
        <v>668</v>
      </c>
      <c r="G2" s="301" t="s">
        <v>669</v>
      </c>
    </row>
    <row r="3" spans="1:13">
      <c r="A3" s="302" t="s">
        <v>670</v>
      </c>
      <c r="B3" s="303" t="s">
        <v>671</v>
      </c>
      <c r="C3" s="304"/>
      <c r="D3" s="304"/>
      <c r="E3" s="305">
        <v>268180</v>
      </c>
      <c r="F3" s="306">
        <f>+E3*5%*1000</f>
        <v>13409000</v>
      </c>
      <c r="G3" s="306">
        <f>+E3*2%*1000</f>
        <v>5363600</v>
      </c>
    </row>
    <row r="4" spans="1:13">
      <c r="A4" s="307" t="s">
        <v>670</v>
      </c>
      <c r="B4" s="307" t="s">
        <v>672</v>
      </c>
      <c r="C4" s="308"/>
      <c r="D4" s="308"/>
      <c r="E4" s="309">
        <v>235450</v>
      </c>
      <c r="F4" s="310">
        <f t="shared" ref="F4:F67" si="0">+E4*5%*1000</f>
        <v>11772500</v>
      </c>
      <c r="G4" s="310">
        <f t="shared" ref="G4:G67" si="1">+E4*2%*1000</f>
        <v>4709000</v>
      </c>
    </row>
    <row r="5" spans="1:13">
      <c r="A5" s="307" t="s">
        <v>670</v>
      </c>
      <c r="B5" s="311" t="s">
        <v>673</v>
      </c>
      <c r="C5" s="308"/>
      <c r="D5" s="308"/>
      <c r="E5" s="309">
        <v>311810</v>
      </c>
      <c r="F5" s="310">
        <f t="shared" si="0"/>
        <v>15590500</v>
      </c>
      <c r="G5" s="310">
        <f t="shared" si="1"/>
        <v>6236200</v>
      </c>
    </row>
    <row r="6" spans="1:13">
      <c r="A6" s="307" t="s">
        <v>670</v>
      </c>
      <c r="B6" s="311" t="s">
        <v>674</v>
      </c>
      <c r="C6" s="308"/>
      <c r="D6" s="308"/>
      <c r="E6" s="309">
        <v>349990</v>
      </c>
      <c r="F6" s="310">
        <f t="shared" si="0"/>
        <v>17499500</v>
      </c>
      <c r="G6" s="310">
        <f t="shared" si="1"/>
        <v>6999800</v>
      </c>
    </row>
    <row r="7" spans="1:13">
      <c r="A7" s="307" t="s">
        <v>670</v>
      </c>
      <c r="B7" s="307" t="s">
        <v>675</v>
      </c>
      <c r="C7" s="308"/>
      <c r="D7" s="308"/>
      <c r="E7" s="309">
        <v>257270</v>
      </c>
      <c r="F7" s="310">
        <f t="shared" si="0"/>
        <v>12863500</v>
      </c>
      <c r="G7" s="310">
        <f t="shared" si="1"/>
        <v>5145400.0000000009</v>
      </c>
    </row>
    <row r="8" spans="1:13">
      <c r="A8" s="307" t="s">
        <v>670</v>
      </c>
      <c r="B8" s="307" t="s">
        <v>676</v>
      </c>
      <c r="C8" s="308"/>
      <c r="D8" s="308"/>
      <c r="E8" s="309">
        <v>344540</v>
      </c>
      <c r="F8" s="310">
        <f t="shared" si="0"/>
        <v>17227000</v>
      </c>
      <c r="G8" s="310">
        <f t="shared" si="1"/>
        <v>6890800</v>
      </c>
    </row>
    <row r="9" spans="1:13">
      <c r="A9" s="307" t="s">
        <v>670</v>
      </c>
      <c r="B9" s="307" t="s">
        <v>677</v>
      </c>
      <c r="C9" s="308"/>
      <c r="D9" s="308"/>
      <c r="E9" s="309">
        <v>362720</v>
      </c>
      <c r="F9" s="310">
        <f t="shared" si="0"/>
        <v>18136000</v>
      </c>
      <c r="G9" s="310">
        <f t="shared" si="1"/>
        <v>7254400.0000000009</v>
      </c>
    </row>
    <row r="10" spans="1:13">
      <c r="A10" s="307" t="s">
        <v>670</v>
      </c>
      <c r="B10" s="311" t="s">
        <v>678</v>
      </c>
      <c r="C10" s="308"/>
      <c r="D10" s="308"/>
      <c r="E10" s="309">
        <v>668110</v>
      </c>
      <c r="F10" s="310">
        <f t="shared" si="0"/>
        <v>33405500</v>
      </c>
      <c r="G10" s="310">
        <f t="shared" si="1"/>
        <v>13362200</v>
      </c>
      <c r="K10" s="312"/>
    </row>
    <row r="11" spans="1:13">
      <c r="A11" s="307" t="s">
        <v>670</v>
      </c>
      <c r="B11" s="307" t="s">
        <v>679</v>
      </c>
      <c r="C11" s="308"/>
      <c r="D11" s="308"/>
      <c r="E11" s="309">
        <v>152720</v>
      </c>
      <c r="F11" s="310">
        <f t="shared" si="0"/>
        <v>7636000</v>
      </c>
      <c r="G11" s="310">
        <f t="shared" si="1"/>
        <v>3054400</v>
      </c>
      <c r="K11" s="312"/>
    </row>
    <row r="12" spans="1:13">
      <c r="A12" s="307" t="s">
        <v>670</v>
      </c>
      <c r="B12" s="307" t="s">
        <v>680</v>
      </c>
      <c r="C12" s="308"/>
      <c r="D12" s="308"/>
      <c r="E12" s="309">
        <v>170900</v>
      </c>
      <c r="F12" s="310">
        <f t="shared" si="0"/>
        <v>8545000</v>
      </c>
      <c r="G12" s="310">
        <f t="shared" si="1"/>
        <v>3418000</v>
      </c>
      <c r="K12" s="312"/>
      <c r="L12" s="312"/>
      <c r="M12" s="313"/>
    </row>
    <row r="13" spans="1:13">
      <c r="A13" s="307" t="s">
        <v>670</v>
      </c>
      <c r="B13" s="307" t="s">
        <v>681</v>
      </c>
      <c r="C13" s="308"/>
      <c r="D13" s="308"/>
      <c r="E13" s="309">
        <v>171810</v>
      </c>
      <c r="F13" s="310">
        <f t="shared" si="0"/>
        <v>8590500</v>
      </c>
      <c r="G13" s="310">
        <f t="shared" si="1"/>
        <v>3436200.0000000005</v>
      </c>
      <c r="K13" s="312"/>
      <c r="L13" s="312"/>
      <c r="M13" s="313"/>
    </row>
    <row r="14" spans="1:13">
      <c r="A14" s="307" t="s">
        <v>670</v>
      </c>
      <c r="B14" s="307" t="s">
        <v>682</v>
      </c>
      <c r="C14" s="308"/>
      <c r="D14" s="308"/>
      <c r="E14" s="309">
        <v>190000</v>
      </c>
      <c r="F14" s="310">
        <f t="shared" si="0"/>
        <v>9500000</v>
      </c>
      <c r="G14" s="310">
        <f t="shared" si="1"/>
        <v>3800000</v>
      </c>
      <c r="K14" s="312"/>
      <c r="L14" s="314"/>
      <c r="M14" s="313"/>
    </row>
    <row r="15" spans="1:13">
      <c r="A15" s="311" t="s">
        <v>670</v>
      </c>
      <c r="B15" s="311" t="s">
        <v>683</v>
      </c>
      <c r="C15" s="311" t="s">
        <v>684</v>
      </c>
      <c r="D15" s="308"/>
      <c r="E15" s="315">
        <v>295450</v>
      </c>
      <c r="F15" s="310">
        <f t="shared" si="0"/>
        <v>14772500</v>
      </c>
      <c r="G15" s="310">
        <f t="shared" si="1"/>
        <v>5909000</v>
      </c>
      <c r="K15" s="312"/>
    </row>
    <row r="16" spans="1:13">
      <c r="A16" s="311" t="s">
        <v>670</v>
      </c>
      <c r="B16" s="311" t="s">
        <v>685</v>
      </c>
      <c r="C16" s="311" t="s">
        <v>684</v>
      </c>
      <c r="D16" s="308"/>
      <c r="E16" s="315">
        <v>295450</v>
      </c>
      <c r="F16" s="310">
        <f t="shared" si="0"/>
        <v>14772500</v>
      </c>
      <c r="G16" s="310">
        <f t="shared" si="1"/>
        <v>5909000</v>
      </c>
    </row>
    <row r="17" spans="1:7">
      <c r="A17" s="311" t="s">
        <v>670</v>
      </c>
      <c r="B17" s="311" t="s">
        <v>686</v>
      </c>
      <c r="C17" s="311" t="s">
        <v>687</v>
      </c>
      <c r="D17" s="308"/>
      <c r="E17" s="315">
        <v>280000</v>
      </c>
      <c r="F17" s="310">
        <f t="shared" si="0"/>
        <v>14000000</v>
      </c>
      <c r="G17" s="310">
        <f t="shared" si="1"/>
        <v>5600000</v>
      </c>
    </row>
    <row r="18" spans="1:7">
      <c r="A18" s="311" t="s">
        <v>670</v>
      </c>
      <c r="B18" s="311" t="s">
        <v>688</v>
      </c>
      <c r="C18" s="311" t="s">
        <v>689</v>
      </c>
      <c r="D18" s="308"/>
      <c r="E18" s="315">
        <v>235000</v>
      </c>
      <c r="F18" s="310">
        <f t="shared" si="0"/>
        <v>11750000</v>
      </c>
      <c r="G18" s="310">
        <f t="shared" si="1"/>
        <v>4700000</v>
      </c>
    </row>
    <row r="19" spans="1:7">
      <c r="A19" s="311" t="s">
        <v>670</v>
      </c>
      <c r="B19" s="311" t="s">
        <v>690</v>
      </c>
      <c r="C19" s="311" t="s">
        <v>691</v>
      </c>
      <c r="D19" s="308"/>
      <c r="E19" s="315">
        <v>209000</v>
      </c>
      <c r="F19" s="310">
        <f t="shared" si="0"/>
        <v>10450000</v>
      </c>
      <c r="G19" s="310">
        <f t="shared" si="1"/>
        <v>4180000</v>
      </c>
    </row>
    <row r="20" spans="1:7">
      <c r="A20" s="311" t="s">
        <v>670</v>
      </c>
      <c r="B20" s="311" t="s">
        <v>692</v>
      </c>
      <c r="C20" s="311" t="s">
        <v>691</v>
      </c>
      <c r="D20" s="308"/>
      <c r="E20" s="315">
        <v>238180</v>
      </c>
      <c r="F20" s="310">
        <f t="shared" si="0"/>
        <v>11909000</v>
      </c>
      <c r="G20" s="310">
        <f t="shared" si="1"/>
        <v>4763600</v>
      </c>
    </row>
    <row r="21" spans="1:7">
      <c r="A21" s="311" t="s">
        <v>670</v>
      </c>
      <c r="B21" s="311" t="s">
        <v>693</v>
      </c>
      <c r="C21" s="311" t="s">
        <v>694</v>
      </c>
      <c r="D21" s="308"/>
      <c r="E21" s="315">
        <v>253630</v>
      </c>
      <c r="F21" s="310">
        <f t="shared" si="0"/>
        <v>12681500</v>
      </c>
      <c r="G21" s="310">
        <f t="shared" si="1"/>
        <v>5072600</v>
      </c>
    </row>
    <row r="22" spans="1:7">
      <c r="A22" s="311" t="s">
        <v>670</v>
      </c>
      <c r="B22" s="311" t="s">
        <v>695</v>
      </c>
      <c r="C22" s="311" t="s">
        <v>694</v>
      </c>
      <c r="D22" s="308"/>
      <c r="E22" s="315">
        <v>236000</v>
      </c>
      <c r="F22" s="310">
        <f t="shared" si="0"/>
        <v>11800000</v>
      </c>
      <c r="G22" s="310">
        <f t="shared" si="1"/>
        <v>4720000</v>
      </c>
    </row>
    <row r="23" spans="1:7">
      <c r="A23" s="311" t="s">
        <v>670</v>
      </c>
      <c r="B23" s="311" t="s">
        <v>695</v>
      </c>
      <c r="C23" s="311" t="s">
        <v>696</v>
      </c>
      <c r="D23" s="308"/>
      <c r="E23" s="315">
        <v>250000</v>
      </c>
      <c r="F23" s="310">
        <f t="shared" si="0"/>
        <v>12500000</v>
      </c>
      <c r="G23" s="310">
        <f t="shared" si="1"/>
        <v>5000000</v>
      </c>
    </row>
    <row r="24" spans="1:7">
      <c r="A24" s="311" t="s">
        <v>670</v>
      </c>
      <c r="B24" s="311" t="s">
        <v>671</v>
      </c>
      <c r="C24" s="311" t="s">
        <v>697</v>
      </c>
      <c r="D24" s="308"/>
      <c r="E24" s="315">
        <v>268180</v>
      </c>
      <c r="F24" s="310">
        <f t="shared" si="0"/>
        <v>13409000</v>
      </c>
      <c r="G24" s="310">
        <f t="shared" si="1"/>
        <v>5363600</v>
      </c>
    </row>
    <row r="25" spans="1:7">
      <c r="A25" s="311" t="s">
        <v>670</v>
      </c>
      <c r="B25" s="311" t="s">
        <v>698</v>
      </c>
      <c r="C25" s="311" t="s">
        <v>698</v>
      </c>
      <c r="D25" s="308"/>
      <c r="E25" s="315">
        <v>250000</v>
      </c>
      <c r="F25" s="310">
        <f t="shared" si="0"/>
        <v>12500000</v>
      </c>
      <c r="G25" s="310">
        <f t="shared" si="1"/>
        <v>5000000</v>
      </c>
    </row>
    <row r="26" spans="1:7">
      <c r="A26" s="316" t="s">
        <v>699</v>
      </c>
      <c r="B26" s="316" t="s">
        <v>700</v>
      </c>
      <c r="C26" s="316" t="s">
        <v>701</v>
      </c>
      <c r="D26" s="308"/>
      <c r="E26" s="317">
        <v>3830910</v>
      </c>
      <c r="F26" s="310">
        <f t="shared" si="0"/>
        <v>191545500</v>
      </c>
      <c r="G26" s="310">
        <f t="shared" si="1"/>
        <v>76618200</v>
      </c>
    </row>
    <row r="27" spans="1:7">
      <c r="A27" s="311" t="s">
        <v>670</v>
      </c>
      <c r="B27" s="311" t="s">
        <v>673</v>
      </c>
      <c r="C27" s="311" t="s">
        <v>702</v>
      </c>
      <c r="D27" s="308"/>
      <c r="E27" s="315">
        <v>327270</v>
      </c>
      <c r="F27" s="310">
        <f t="shared" si="0"/>
        <v>16363500</v>
      </c>
      <c r="G27" s="310">
        <f t="shared" si="1"/>
        <v>6545400.0000000009</v>
      </c>
    </row>
    <row r="28" spans="1:7">
      <c r="A28" s="311" t="s">
        <v>670</v>
      </c>
      <c r="B28" s="311" t="s">
        <v>674</v>
      </c>
      <c r="C28" s="311" t="s">
        <v>703</v>
      </c>
      <c r="D28" s="308"/>
      <c r="E28" s="315">
        <v>349990</v>
      </c>
      <c r="F28" s="310">
        <f t="shared" si="0"/>
        <v>17499500</v>
      </c>
      <c r="G28" s="310">
        <f t="shared" si="1"/>
        <v>6999800</v>
      </c>
    </row>
    <row r="29" spans="1:7">
      <c r="A29" s="316" t="s">
        <v>699</v>
      </c>
      <c r="B29" s="316" t="s">
        <v>704</v>
      </c>
      <c r="C29" s="316" t="s">
        <v>705</v>
      </c>
      <c r="D29" s="308"/>
      <c r="E29" s="317">
        <v>263190</v>
      </c>
      <c r="F29" s="310">
        <f t="shared" si="0"/>
        <v>13159500</v>
      </c>
      <c r="G29" s="310">
        <f t="shared" si="1"/>
        <v>5263800</v>
      </c>
    </row>
    <row r="30" spans="1:7">
      <c r="A30" s="311" t="s">
        <v>670</v>
      </c>
      <c r="B30" s="311" t="s">
        <v>706</v>
      </c>
      <c r="C30" s="311" t="s">
        <v>707</v>
      </c>
      <c r="D30" s="308"/>
      <c r="E30" s="315">
        <v>237000</v>
      </c>
      <c r="F30" s="310">
        <f t="shared" si="0"/>
        <v>11850000</v>
      </c>
      <c r="G30" s="310">
        <f t="shared" si="1"/>
        <v>4740000</v>
      </c>
    </row>
    <row r="31" spans="1:7">
      <c r="A31" s="311" t="s">
        <v>670</v>
      </c>
      <c r="B31" s="311" t="s">
        <v>706</v>
      </c>
      <c r="C31" s="311" t="s">
        <v>708</v>
      </c>
      <c r="D31" s="308"/>
      <c r="E31" s="315">
        <v>268180</v>
      </c>
      <c r="F31" s="310">
        <f t="shared" si="0"/>
        <v>13409000</v>
      </c>
      <c r="G31" s="310">
        <f t="shared" si="1"/>
        <v>5363600</v>
      </c>
    </row>
    <row r="32" spans="1:7">
      <c r="A32" s="311" t="s">
        <v>670</v>
      </c>
      <c r="B32" s="311" t="s">
        <v>675</v>
      </c>
      <c r="C32" s="311" t="s">
        <v>709</v>
      </c>
      <c r="D32" s="308"/>
      <c r="E32" s="315">
        <v>257000</v>
      </c>
      <c r="F32" s="310">
        <f t="shared" si="0"/>
        <v>12850000</v>
      </c>
      <c r="G32" s="310">
        <f t="shared" si="1"/>
        <v>5140000</v>
      </c>
    </row>
    <row r="33" spans="1:7">
      <c r="A33" s="311" t="s">
        <v>670</v>
      </c>
      <c r="B33" s="311" t="s">
        <v>675</v>
      </c>
      <c r="C33" s="311" t="s">
        <v>710</v>
      </c>
      <c r="D33" s="308"/>
      <c r="E33" s="315">
        <v>222720</v>
      </c>
      <c r="F33" s="310">
        <f t="shared" si="0"/>
        <v>11136000</v>
      </c>
      <c r="G33" s="310">
        <f t="shared" si="1"/>
        <v>4454400.0000000009</v>
      </c>
    </row>
    <row r="34" spans="1:7">
      <c r="A34" s="311" t="s">
        <v>670</v>
      </c>
      <c r="B34" s="311" t="s">
        <v>675</v>
      </c>
      <c r="C34" s="311" t="s">
        <v>711</v>
      </c>
      <c r="D34" s="308"/>
      <c r="E34" s="315">
        <v>227000</v>
      </c>
      <c r="F34" s="310">
        <f t="shared" si="0"/>
        <v>11350000</v>
      </c>
      <c r="G34" s="310">
        <f t="shared" si="1"/>
        <v>4540000</v>
      </c>
    </row>
    <row r="35" spans="1:7">
      <c r="A35" s="311" t="s">
        <v>670</v>
      </c>
      <c r="B35" s="311" t="s">
        <v>712</v>
      </c>
      <c r="C35" s="311" t="s">
        <v>713</v>
      </c>
      <c r="D35" s="308"/>
      <c r="E35" s="315">
        <v>217270</v>
      </c>
      <c r="F35" s="310">
        <f t="shared" si="0"/>
        <v>10863500</v>
      </c>
      <c r="G35" s="310">
        <f t="shared" si="1"/>
        <v>4345400</v>
      </c>
    </row>
    <row r="36" spans="1:7">
      <c r="A36" s="311" t="s">
        <v>670</v>
      </c>
      <c r="B36" s="311" t="s">
        <v>714</v>
      </c>
      <c r="C36" s="311" t="s">
        <v>715</v>
      </c>
      <c r="D36" s="308"/>
      <c r="E36" s="315">
        <v>245450</v>
      </c>
      <c r="F36" s="310">
        <f t="shared" si="0"/>
        <v>12272500</v>
      </c>
      <c r="G36" s="310">
        <f t="shared" si="1"/>
        <v>4909000</v>
      </c>
    </row>
    <row r="37" spans="1:7">
      <c r="A37" s="311" t="s">
        <v>670</v>
      </c>
      <c r="B37" s="311" t="s">
        <v>716</v>
      </c>
      <c r="C37" s="311" t="s">
        <v>717</v>
      </c>
      <c r="D37" s="308"/>
      <c r="E37" s="315">
        <v>205450</v>
      </c>
      <c r="F37" s="310">
        <f t="shared" si="0"/>
        <v>10272500</v>
      </c>
      <c r="G37" s="310">
        <f t="shared" si="1"/>
        <v>4109000</v>
      </c>
    </row>
    <row r="38" spans="1:7">
      <c r="A38" s="311" t="s">
        <v>670</v>
      </c>
      <c r="B38" s="311" t="s">
        <v>718</v>
      </c>
      <c r="C38" s="311" t="s">
        <v>719</v>
      </c>
      <c r="D38" s="308"/>
      <c r="E38" s="315">
        <v>109090</v>
      </c>
      <c r="F38" s="310">
        <f t="shared" si="0"/>
        <v>5454500</v>
      </c>
      <c r="G38" s="310">
        <f t="shared" si="1"/>
        <v>2181800</v>
      </c>
    </row>
    <row r="39" spans="1:7">
      <c r="A39" s="311" t="s">
        <v>670</v>
      </c>
      <c r="B39" s="311" t="s">
        <v>720</v>
      </c>
      <c r="C39" s="311" t="s">
        <v>721</v>
      </c>
      <c r="D39" s="308"/>
      <c r="E39" s="315">
        <v>254540</v>
      </c>
      <c r="F39" s="310">
        <f t="shared" si="0"/>
        <v>12727000</v>
      </c>
      <c r="G39" s="310">
        <f t="shared" si="1"/>
        <v>5090800</v>
      </c>
    </row>
    <row r="40" spans="1:7">
      <c r="A40" s="311" t="s">
        <v>670</v>
      </c>
      <c r="B40" s="311" t="s">
        <v>722</v>
      </c>
      <c r="C40" s="311" t="s">
        <v>723</v>
      </c>
      <c r="D40" s="308"/>
      <c r="E40" s="315">
        <v>150000</v>
      </c>
      <c r="F40" s="310">
        <f t="shared" si="0"/>
        <v>7500000</v>
      </c>
      <c r="G40" s="310">
        <f t="shared" si="1"/>
        <v>3000000</v>
      </c>
    </row>
    <row r="41" spans="1:7">
      <c r="A41" s="311" t="s">
        <v>670</v>
      </c>
      <c r="B41" s="311" t="s">
        <v>724</v>
      </c>
      <c r="C41" s="311" t="s">
        <v>725</v>
      </c>
      <c r="D41" s="308"/>
      <c r="E41" s="315">
        <v>254540</v>
      </c>
      <c r="F41" s="310">
        <f t="shared" si="0"/>
        <v>12727000</v>
      </c>
      <c r="G41" s="310">
        <f t="shared" si="1"/>
        <v>5090800</v>
      </c>
    </row>
    <row r="42" spans="1:7">
      <c r="A42" s="311" t="s">
        <v>670</v>
      </c>
      <c r="B42" s="311" t="s">
        <v>724</v>
      </c>
      <c r="C42" s="311" t="s">
        <v>726</v>
      </c>
      <c r="D42" s="308"/>
      <c r="E42" s="315">
        <v>385450</v>
      </c>
      <c r="F42" s="310">
        <f t="shared" si="0"/>
        <v>19272500</v>
      </c>
      <c r="G42" s="310">
        <f t="shared" si="1"/>
        <v>7709000</v>
      </c>
    </row>
    <row r="43" spans="1:7">
      <c r="A43" s="311" t="s">
        <v>670</v>
      </c>
      <c r="B43" s="311" t="s">
        <v>724</v>
      </c>
      <c r="C43" s="311" t="s">
        <v>727</v>
      </c>
      <c r="D43" s="308"/>
      <c r="E43" s="315">
        <v>309090</v>
      </c>
      <c r="F43" s="310">
        <f t="shared" si="0"/>
        <v>15454500</v>
      </c>
      <c r="G43" s="310">
        <f t="shared" si="1"/>
        <v>6181800</v>
      </c>
    </row>
    <row r="44" spans="1:7">
      <c r="A44" s="311" t="s">
        <v>670</v>
      </c>
      <c r="B44" s="311" t="s">
        <v>676</v>
      </c>
      <c r="C44" s="311" t="s">
        <v>728</v>
      </c>
      <c r="D44" s="308"/>
      <c r="E44" s="315">
        <v>344000</v>
      </c>
      <c r="F44" s="310">
        <f t="shared" si="0"/>
        <v>17200000</v>
      </c>
      <c r="G44" s="310">
        <f t="shared" si="1"/>
        <v>6880000</v>
      </c>
    </row>
    <row r="45" spans="1:7">
      <c r="A45" s="311" t="s">
        <v>670</v>
      </c>
      <c r="B45" s="311" t="s">
        <v>729</v>
      </c>
      <c r="C45" s="311" t="s">
        <v>730</v>
      </c>
      <c r="D45" s="308"/>
      <c r="E45" s="315">
        <v>418180</v>
      </c>
      <c r="F45" s="310">
        <f t="shared" si="0"/>
        <v>20909000</v>
      </c>
      <c r="G45" s="310">
        <f t="shared" si="1"/>
        <v>8363600</v>
      </c>
    </row>
    <row r="46" spans="1:7">
      <c r="A46" s="311" t="s">
        <v>670</v>
      </c>
      <c r="B46" s="311" t="s">
        <v>677</v>
      </c>
      <c r="C46" s="311" t="s">
        <v>731</v>
      </c>
      <c r="D46" s="308"/>
      <c r="E46" s="315">
        <v>362000</v>
      </c>
      <c r="F46" s="310">
        <f t="shared" si="0"/>
        <v>18100000</v>
      </c>
      <c r="G46" s="310">
        <f t="shared" si="1"/>
        <v>7240000</v>
      </c>
    </row>
    <row r="47" spans="1:7">
      <c r="A47" s="311" t="s">
        <v>670</v>
      </c>
      <c r="B47" s="311" t="s">
        <v>678</v>
      </c>
      <c r="C47" s="311" t="s">
        <v>732</v>
      </c>
      <c r="D47" s="308"/>
      <c r="E47" s="315">
        <v>1200000</v>
      </c>
      <c r="F47" s="310">
        <f t="shared" si="0"/>
        <v>60000000</v>
      </c>
      <c r="G47" s="310">
        <f t="shared" si="1"/>
        <v>24000000</v>
      </c>
    </row>
    <row r="48" spans="1:7">
      <c r="A48" s="311" t="s">
        <v>670</v>
      </c>
      <c r="B48" s="311" t="s">
        <v>733</v>
      </c>
      <c r="C48" s="311" t="s">
        <v>734</v>
      </c>
      <c r="D48" s="308"/>
      <c r="E48" s="315">
        <v>1150670</v>
      </c>
      <c r="F48" s="310">
        <f t="shared" si="0"/>
        <v>57533500</v>
      </c>
      <c r="G48" s="310">
        <f t="shared" si="1"/>
        <v>23013400</v>
      </c>
    </row>
    <row r="49" spans="1:7">
      <c r="A49" s="311" t="s">
        <v>670</v>
      </c>
      <c r="B49" s="311" t="s">
        <v>735</v>
      </c>
      <c r="C49" s="311" t="s">
        <v>736</v>
      </c>
      <c r="D49" s="308"/>
      <c r="E49" s="315">
        <v>240000</v>
      </c>
      <c r="F49" s="310">
        <f t="shared" si="0"/>
        <v>12000000</v>
      </c>
      <c r="G49" s="310">
        <f t="shared" si="1"/>
        <v>4800000</v>
      </c>
    </row>
    <row r="50" spans="1:7">
      <c r="A50" s="311" t="s">
        <v>670</v>
      </c>
      <c r="B50" s="311" t="s">
        <v>735</v>
      </c>
      <c r="C50" s="311" t="s">
        <v>737</v>
      </c>
      <c r="D50" s="308"/>
      <c r="E50" s="315">
        <v>240000</v>
      </c>
      <c r="F50" s="310">
        <f t="shared" si="0"/>
        <v>12000000</v>
      </c>
      <c r="G50" s="310">
        <f t="shared" si="1"/>
        <v>4800000</v>
      </c>
    </row>
    <row r="51" spans="1:7">
      <c r="A51" s="311" t="s">
        <v>670</v>
      </c>
      <c r="B51" s="311" t="s">
        <v>735</v>
      </c>
      <c r="C51" s="311" t="s">
        <v>738</v>
      </c>
      <c r="D51" s="308"/>
      <c r="E51" s="315">
        <v>186090</v>
      </c>
      <c r="F51" s="310">
        <f t="shared" si="0"/>
        <v>9304500</v>
      </c>
      <c r="G51" s="310">
        <f t="shared" si="1"/>
        <v>3721800</v>
      </c>
    </row>
    <row r="52" spans="1:7">
      <c r="A52" s="311" t="s">
        <v>670</v>
      </c>
      <c r="B52" s="311" t="s">
        <v>679</v>
      </c>
      <c r="C52" s="311" t="s">
        <v>739</v>
      </c>
      <c r="D52" s="308"/>
      <c r="E52" s="315">
        <v>190000</v>
      </c>
      <c r="F52" s="310">
        <f t="shared" si="0"/>
        <v>9500000</v>
      </c>
      <c r="G52" s="310">
        <f t="shared" si="1"/>
        <v>3800000</v>
      </c>
    </row>
    <row r="53" spans="1:7">
      <c r="A53" s="311" t="s">
        <v>740</v>
      </c>
      <c r="B53" s="311" t="s">
        <v>741</v>
      </c>
      <c r="C53" s="311" t="s">
        <v>742</v>
      </c>
      <c r="D53" s="311" t="s">
        <v>743</v>
      </c>
      <c r="E53" s="315">
        <v>36700</v>
      </c>
      <c r="F53" s="310">
        <f t="shared" si="0"/>
        <v>1835000</v>
      </c>
      <c r="G53" s="310">
        <f t="shared" si="1"/>
        <v>734000</v>
      </c>
    </row>
    <row r="54" spans="1:7">
      <c r="A54" s="311" t="s">
        <v>744</v>
      </c>
      <c r="B54" s="311" t="s">
        <v>745</v>
      </c>
      <c r="C54" s="311" t="s">
        <v>746</v>
      </c>
      <c r="D54" s="311" t="s">
        <v>747</v>
      </c>
      <c r="E54" s="315">
        <v>82010</v>
      </c>
      <c r="F54" s="310">
        <f t="shared" si="0"/>
        <v>4100500</v>
      </c>
      <c r="G54" s="310">
        <f t="shared" si="1"/>
        <v>1640200</v>
      </c>
    </row>
    <row r="55" spans="1:7">
      <c r="A55" s="311" t="s">
        <v>744</v>
      </c>
      <c r="B55" s="311" t="s">
        <v>748</v>
      </c>
      <c r="C55" s="311" t="s">
        <v>749</v>
      </c>
      <c r="D55" s="311" t="s">
        <v>747</v>
      </c>
      <c r="E55" s="315">
        <v>123130</v>
      </c>
      <c r="F55" s="310">
        <f t="shared" si="0"/>
        <v>6156500</v>
      </c>
      <c r="G55" s="310">
        <f t="shared" si="1"/>
        <v>2462600</v>
      </c>
    </row>
    <row r="56" spans="1:7">
      <c r="A56" s="311" t="s">
        <v>740</v>
      </c>
      <c r="B56" s="311" t="s">
        <v>750</v>
      </c>
      <c r="C56" s="311" t="s">
        <v>751</v>
      </c>
      <c r="D56" s="311" t="s">
        <v>747</v>
      </c>
      <c r="E56" s="315">
        <v>100860</v>
      </c>
      <c r="F56" s="310">
        <f t="shared" si="0"/>
        <v>5043000</v>
      </c>
      <c r="G56" s="310">
        <f t="shared" si="1"/>
        <v>2017200</v>
      </c>
    </row>
    <row r="57" spans="1:7">
      <c r="A57" s="311" t="s">
        <v>740</v>
      </c>
      <c r="B57" s="311" t="s">
        <v>752</v>
      </c>
      <c r="C57" s="311" t="s">
        <v>753</v>
      </c>
      <c r="D57" s="311" t="s">
        <v>747</v>
      </c>
      <c r="E57" s="315">
        <v>97630</v>
      </c>
      <c r="F57" s="310">
        <f t="shared" si="0"/>
        <v>4881500</v>
      </c>
      <c r="G57" s="310">
        <f t="shared" si="1"/>
        <v>1952600.0000000002</v>
      </c>
    </row>
    <row r="58" spans="1:7">
      <c r="A58" s="307" t="s">
        <v>740</v>
      </c>
      <c r="B58" s="307" t="s">
        <v>754</v>
      </c>
      <c r="C58" s="308"/>
      <c r="D58" s="308"/>
      <c r="E58" s="309">
        <v>29360</v>
      </c>
      <c r="F58" s="310">
        <f t="shared" si="0"/>
        <v>1468000</v>
      </c>
      <c r="G58" s="310">
        <f t="shared" si="1"/>
        <v>587200</v>
      </c>
    </row>
    <row r="59" spans="1:7">
      <c r="A59" s="307" t="s">
        <v>740</v>
      </c>
      <c r="B59" s="307" t="s">
        <v>755</v>
      </c>
      <c r="C59" s="308"/>
      <c r="D59" s="308"/>
      <c r="E59" s="309">
        <v>30270</v>
      </c>
      <c r="F59" s="310">
        <f t="shared" si="0"/>
        <v>1513500</v>
      </c>
      <c r="G59" s="310">
        <f t="shared" si="1"/>
        <v>605400</v>
      </c>
    </row>
    <row r="60" spans="1:7">
      <c r="A60" s="307" t="s">
        <v>740</v>
      </c>
      <c r="B60" s="307" t="s">
        <v>756</v>
      </c>
      <c r="C60" s="308"/>
      <c r="D60" s="308"/>
      <c r="E60" s="309">
        <v>28000</v>
      </c>
      <c r="F60" s="310">
        <f t="shared" si="0"/>
        <v>1400000</v>
      </c>
      <c r="G60" s="310">
        <f t="shared" si="1"/>
        <v>560000</v>
      </c>
    </row>
    <row r="61" spans="1:7">
      <c r="A61" s="307" t="s">
        <v>740</v>
      </c>
      <c r="B61" s="307" t="s">
        <v>757</v>
      </c>
      <c r="C61" s="308"/>
      <c r="D61" s="308"/>
      <c r="E61" s="309">
        <v>32040</v>
      </c>
      <c r="F61" s="310">
        <f t="shared" si="0"/>
        <v>1602000</v>
      </c>
      <c r="G61" s="310">
        <f t="shared" si="1"/>
        <v>640800.00000000012</v>
      </c>
    </row>
    <row r="62" spans="1:7">
      <c r="A62" s="307" t="s">
        <v>740</v>
      </c>
      <c r="B62" s="307" t="s">
        <v>758</v>
      </c>
      <c r="C62" s="308"/>
      <c r="D62" s="308"/>
      <c r="E62" s="309">
        <v>35930</v>
      </c>
      <c r="F62" s="310">
        <f t="shared" si="0"/>
        <v>1796500</v>
      </c>
      <c r="G62" s="310">
        <f t="shared" si="1"/>
        <v>718600</v>
      </c>
    </row>
    <row r="63" spans="1:7">
      <c r="A63" s="307" t="s">
        <v>740</v>
      </c>
      <c r="B63" s="307" t="s">
        <v>759</v>
      </c>
      <c r="C63" s="308"/>
      <c r="D63" s="308"/>
      <c r="E63" s="309">
        <v>36940</v>
      </c>
      <c r="F63" s="310">
        <f t="shared" si="0"/>
        <v>1847000</v>
      </c>
      <c r="G63" s="310">
        <f t="shared" si="1"/>
        <v>738800.00000000012</v>
      </c>
    </row>
    <row r="64" spans="1:7">
      <c r="A64" s="307" t="s">
        <v>740</v>
      </c>
      <c r="B64" s="307" t="s">
        <v>760</v>
      </c>
      <c r="C64" s="308"/>
      <c r="D64" s="308"/>
      <c r="E64" s="309">
        <v>30520</v>
      </c>
      <c r="F64" s="310">
        <f t="shared" si="0"/>
        <v>1526000</v>
      </c>
      <c r="G64" s="310">
        <f t="shared" si="1"/>
        <v>610400</v>
      </c>
    </row>
    <row r="65" spans="1:7">
      <c r="A65" s="307" t="s">
        <v>740</v>
      </c>
      <c r="B65" s="307" t="s">
        <v>761</v>
      </c>
      <c r="C65" s="308"/>
      <c r="D65" s="308"/>
      <c r="E65" s="309">
        <v>31360</v>
      </c>
      <c r="F65" s="310">
        <f t="shared" si="0"/>
        <v>1568000</v>
      </c>
      <c r="G65" s="310">
        <f t="shared" si="1"/>
        <v>627200</v>
      </c>
    </row>
    <row r="66" spans="1:7">
      <c r="A66" s="307" t="s">
        <v>740</v>
      </c>
      <c r="B66" s="307" t="s">
        <v>762</v>
      </c>
      <c r="C66" s="308"/>
      <c r="D66" s="308"/>
      <c r="E66" s="309">
        <v>35840</v>
      </c>
      <c r="F66" s="310">
        <f t="shared" si="0"/>
        <v>1792000</v>
      </c>
      <c r="G66" s="310">
        <f t="shared" si="1"/>
        <v>716800.00000000012</v>
      </c>
    </row>
    <row r="67" spans="1:7">
      <c r="A67" s="307" t="s">
        <v>740</v>
      </c>
      <c r="B67" s="307" t="s">
        <v>763</v>
      </c>
      <c r="C67" s="308"/>
      <c r="D67" s="308"/>
      <c r="E67" s="309">
        <v>35840</v>
      </c>
      <c r="F67" s="310">
        <f t="shared" si="0"/>
        <v>1792000</v>
      </c>
      <c r="G67" s="310">
        <f t="shared" si="1"/>
        <v>716800.00000000012</v>
      </c>
    </row>
    <row r="68" spans="1:7">
      <c r="A68" s="307" t="s">
        <v>740</v>
      </c>
      <c r="B68" s="307" t="s">
        <v>764</v>
      </c>
      <c r="C68" s="308"/>
      <c r="D68" s="308"/>
      <c r="E68" s="309">
        <v>35420</v>
      </c>
      <c r="F68" s="310">
        <f t="shared" ref="F68:F131" si="2">+E68*5%*1000</f>
        <v>1771000</v>
      </c>
      <c r="G68" s="310">
        <f t="shared" ref="G68:G131" si="3">+E68*2%*1000</f>
        <v>708400</v>
      </c>
    </row>
    <row r="69" spans="1:7">
      <c r="A69" s="307" t="s">
        <v>740</v>
      </c>
      <c r="B69" s="307" t="s">
        <v>765</v>
      </c>
      <c r="C69" s="308"/>
      <c r="D69" s="308"/>
      <c r="E69" s="309">
        <v>30520</v>
      </c>
      <c r="F69" s="310">
        <f t="shared" si="2"/>
        <v>1526000</v>
      </c>
      <c r="G69" s="310">
        <f t="shared" si="3"/>
        <v>610400</v>
      </c>
    </row>
    <row r="70" spans="1:7">
      <c r="A70" s="307" t="s">
        <v>740</v>
      </c>
      <c r="B70" s="307" t="s">
        <v>766</v>
      </c>
      <c r="C70" s="308"/>
      <c r="D70" s="308"/>
      <c r="E70" s="309">
        <v>35840</v>
      </c>
      <c r="F70" s="310">
        <f t="shared" si="2"/>
        <v>1792000</v>
      </c>
      <c r="G70" s="310">
        <f t="shared" si="3"/>
        <v>716800.00000000012</v>
      </c>
    </row>
    <row r="71" spans="1:7">
      <c r="A71" s="307" t="s">
        <v>740</v>
      </c>
      <c r="B71" s="307" t="s">
        <v>767</v>
      </c>
      <c r="C71" s="308"/>
      <c r="D71" s="308"/>
      <c r="E71" s="309">
        <v>39060</v>
      </c>
      <c r="F71" s="310">
        <f t="shared" si="2"/>
        <v>1953000</v>
      </c>
      <c r="G71" s="310">
        <f t="shared" si="3"/>
        <v>781200</v>
      </c>
    </row>
    <row r="72" spans="1:7">
      <c r="A72" s="307" t="s">
        <v>740</v>
      </c>
      <c r="B72" s="307" t="s">
        <v>768</v>
      </c>
      <c r="C72" s="308"/>
      <c r="D72" s="308"/>
      <c r="E72" s="309">
        <v>37520</v>
      </c>
      <c r="F72" s="310">
        <f t="shared" si="2"/>
        <v>1876000</v>
      </c>
      <c r="G72" s="310">
        <f t="shared" si="3"/>
        <v>750400</v>
      </c>
    </row>
    <row r="73" spans="1:7">
      <c r="A73" s="307" t="s">
        <v>740</v>
      </c>
      <c r="B73" s="307" t="s">
        <v>769</v>
      </c>
      <c r="C73" s="308"/>
      <c r="D73" s="308"/>
      <c r="E73" s="309">
        <v>34640</v>
      </c>
      <c r="F73" s="310">
        <f t="shared" si="2"/>
        <v>1732000</v>
      </c>
      <c r="G73" s="310">
        <f t="shared" si="3"/>
        <v>692800.00000000012</v>
      </c>
    </row>
    <row r="74" spans="1:7">
      <c r="A74" s="307" t="s">
        <v>740</v>
      </c>
      <c r="B74" s="307" t="s">
        <v>770</v>
      </c>
      <c r="C74" s="308"/>
      <c r="D74" s="308"/>
      <c r="E74" s="309">
        <v>38740</v>
      </c>
      <c r="F74" s="310">
        <f t="shared" si="2"/>
        <v>1937000</v>
      </c>
      <c r="G74" s="310">
        <f t="shared" si="3"/>
        <v>774800.00000000012</v>
      </c>
    </row>
    <row r="75" spans="1:7">
      <c r="A75" s="307" t="s">
        <v>740</v>
      </c>
      <c r="B75" s="307" t="s">
        <v>771</v>
      </c>
      <c r="C75" s="308"/>
      <c r="D75" s="308"/>
      <c r="E75" s="309">
        <v>44490</v>
      </c>
      <c r="F75" s="310">
        <f t="shared" si="2"/>
        <v>2224500</v>
      </c>
      <c r="G75" s="310">
        <f t="shared" si="3"/>
        <v>889800.00000000012</v>
      </c>
    </row>
    <row r="76" spans="1:7">
      <c r="A76" s="307" t="s">
        <v>740</v>
      </c>
      <c r="B76" s="307" t="s">
        <v>772</v>
      </c>
      <c r="C76" s="308"/>
      <c r="D76" s="308"/>
      <c r="E76" s="309">
        <v>44940</v>
      </c>
      <c r="F76" s="310">
        <f t="shared" si="2"/>
        <v>2247000</v>
      </c>
      <c r="G76" s="310">
        <f t="shared" si="3"/>
        <v>898800.00000000012</v>
      </c>
    </row>
    <row r="77" spans="1:7">
      <c r="A77" s="307" t="s">
        <v>740</v>
      </c>
      <c r="B77" s="307" t="s">
        <v>773</v>
      </c>
      <c r="C77" s="308"/>
      <c r="D77" s="308"/>
      <c r="E77" s="309">
        <v>44490</v>
      </c>
      <c r="F77" s="310">
        <f t="shared" si="2"/>
        <v>2224500</v>
      </c>
      <c r="G77" s="310">
        <f t="shared" si="3"/>
        <v>889800.00000000012</v>
      </c>
    </row>
    <row r="78" spans="1:7">
      <c r="A78" s="307" t="s">
        <v>740</v>
      </c>
      <c r="B78" s="307" t="s">
        <v>774</v>
      </c>
      <c r="C78" s="308"/>
      <c r="D78" s="308"/>
      <c r="E78" s="309">
        <v>44940</v>
      </c>
      <c r="F78" s="310">
        <f t="shared" si="2"/>
        <v>2247000</v>
      </c>
      <c r="G78" s="310">
        <f t="shared" si="3"/>
        <v>898800.00000000012</v>
      </c>
    </row>
    <row r="79" spans="1:7">
      <c r="A79" s="307" t="s">
        <v>740</v>
      </c>
      <c r="B79" s="307" t="s">
        <v>775</v>
      </c>
      <c r="C79" s="308"/>
      <c r="D79" s="308"/>
      <c r="E79" s="309">
        <v>38740</v>
      </c>
      <c r="F79" s="310">
        <f t="shared" si="2"/>
        <v>1937000</v>
      </c>
      <c r="G79" s="310">
        <f t="shared" si="3"/>
        <v>774800.00000000012</v>
      </c>
    </row>
    <row r="80" spans="1:7">
      <c r="A80" s="307" t="s">
        <v>740</v>
      </c>
      <c r="B80" s="307" t="s">
        <v>776</v>
      </c>
      <c r="C80" s="308"/>
      <c r="D80" s="308"/>
      <c r="E80" s="309">
        <v>36560</v>
      </c>
      <c r="F80" s="310">
        <f t="shared" si="2"/>
        <v>1828000</v>
      </c>
      <c r="G80" s="310">
        <f t="shared" si="3"/>
        <v>731200</v>
      </c>
    </row>
    <row r="81" spans="1:7">
      <c r="A81" s="307" t="s">
        <v>740</v>
      </c>
      <c r="B81" s="307" t="s">
        <v>777</v>
      </c>
      <c r="C81" s="308"/>
      <c r="D81" s="308"/>
      <c r="E81" s="309">
        <v>41800</v>
      </c>
      <c r="F81" s="310">
        <f t="shared" si="2"/>
        <v>2090000</v>
      </c>
      <c r="G81" s="310">
        <f t="shared" si="3"/>
        <v>836000</v>
      </c>
    </row>
    <row r="82" spans="1:7">
      <c r="A82" s="307" t="s">
        <v>740</v>
      </c>
      <c r="B82" s="307" t="s">
        <v>778</v>
      </c>
      <c r="C82" s="308"/>
      <c r="D82" s="308"/>
      <c r="E82" s="309">
        <v>38740</v>
      </c>
      <c r="F82" s="310">
        <f t="shared" si="2"/>
        <v>1937000</v>
      </c>
      <c r="G82" s="310">
        <f t="shared" si="3"/>
        <v>774800.00000000012</v>
      </c>
    </row>
    <row r="83" spans="1:7">
      <c r="A83" s="307" t="s">
        <v>740</v>
      </c>
      <c r="B83" s="307" t="s">
        <v>779</v>
      </c>
      <c r="C83" s="308"/>
      <c r="D83" s="308"/>
      <c r="E83" s="309">
        <v>42850</v>
      </c>
      <c r="F83" s="310">
        <f t="shared" si="2"/>
        <v>2142500</v>
      </c>
      <c r="G83" s="310">
        <f t="shared" si="3"/>
        <v>857000</v>
      </c>
    </row>
    <row r="84" spans="1:7">
      <c r="A84" s="307" t="s">
        <v>740</v>
      </c>
      <c r="B84" s="307" t="s">
        <v>780</v>
      </c>
      <c r="C84" s="308"/>
      <c r="D84" s="308"/>
      <c r="E84" s="309">
        <v>45550</v>
      </c>
      <c r="F84" s="310">
        <f t="shared" si="2"/>
        <v>2277500</v>
      </c>
      <c r="G84" s="310">
        <f t="shared" si="3"/>
        <v>911000</v>
      </c>
    </row>
    <row r="85" spans="1:7">
      <c r="A85" s="307" t="s">
        <v>740</v>
      </c>
      <c r="B85" s="307" t="s">
        <v>781</v>
      </c>
      <c r="C85" s="308"/>
      <c r="D85" s="308"/>
      <c r="E85" s="309">
        <v>48960</v>
      </c>
      <c r="F85" s="310">
        <f t="shared" si="2"/>
        <v>2448000</v>
      </c>
      <c r="G85" s="310">
        <f t="shared" si="3"/>
        <v>979200</v>
      </c>
    </row>
    <row r="86" spans="1:7">
      <c r="A86" s="307" t="s">
        <v>740</v>
      </c>
      <c r="B86" s="307" t="s">
        <v>782</v>
      </c>
      <c r="C86" s="308"/>
      <c r="D86" s="308"/>
      <c r="E86" s="309">
        <v>38740</v>
      </c>
      <c r="F86" s="310">
        <f t="shared" si="2"/>
        <v>1937000</v>
      </c>
      <c r="G86" s="310">
        <f t="shared" si="3"/>
        <v>774800.00000000012</v>
      </c>
    </row>
    <row r="87" spans="1:7">
      <c r="A87" s="307" t="s">
        <v>740</v>
      </c>
      <c r="B87" s="307" t="s">
        <v>783</v>
      </c>
      <c r="C87" s="308"/>
      <c r="D87" s="308"/>
      <c r="E87" s="309">
        <v>41280</v>
      </c>
      <c r="F87" s="310">
        <f t="shared" si="2"/>
        <v>2064000</v>
      </c>
      <c r="G87" s="310">
        <f t="shared" si="3"/>
        <v>825600</v>
      </c>
    </row>
    <row r="88" spans="1:7">
      <c r="A88" s="307" t="s">
        <v>740</v>
      </c>
      <c r="B88" s="307" t="s">
        <v>784</v>
      </c>
      <c r="C88" s="308"/>
      <c r="D88" s="308"/>
      <c r="E88" s="309">
        <v>40750</v>
      </c>
      <c r="F88" s="310">
        <f t="shared" si="2"/>
        <v>2037500</v>
      </c>
      <c r="G88" s="310">
        <f t="shared" si="3"/>
        <v>815000</v>
      </c>
    </row>
    <row r="89" spans="1:7">
      <c r="A89" s="307" t="s">
        <v>740</v>
      </c>
      <c r="B89" s="307" t="s">
        <v>785</v>
      </c>
      <c r="C89" s="308"/>
      <c r="D89" s="308"/>
      <c r="E89" s="309">
        <v>59950</v>
      </c>
      <c r="F89" s="310">
        <f t="shared" si="2"/>
        <v>2997500</v>
      </c>
      <c r="G89" s="310">
        <f t="shared" si="3"/>
        <v>1199000</v>
      </c>
    </row>
    <row r="90" spans="1:7">
      <c r="A90" s="307" t="s">
        <v>740</v>
      </c>
      <c r="B90" s="307" t="s">
        <v>786</v>
      </c>
      <c r="C90" s="308"/>
      <c r="D90" s="308"/>
      <c r="E90" s="309">
        <v>43020</v>
      </c>
      <c r="F90" s="310">
        <f t="shared" si="2"/>
        <v>2151000</v>
      </c>
      <c r="G90" s="310">
        <f t="shared" si="3"/>
        <v>860400</v>
      </c>
    </row>
    <row r="91" spans="1:7">
      <c r="A91" s="307" t="s">
        <v>740</v>
      </c>
      <c r="B91" s="307" t="s">
        <v>787</v>
      </c>
      <c r="C91" s="308"/>
      <c r="D91" s="308"/>
      <c r="E91" s="309">
        <v>45550</v>
      </c>
      <c r="F91" s="310">
        <f t="shared" si="2"/>
        <v>2277500</v>
      </c>
      <c r="G91" s="310">
        <f t="shared" si="3"/>
        <v>911000</v>
      </c>
    </row>
    <row r="92" spans="1:7">
      <c r="A92" s="307" t="s">
        <v>740</v>
      </c>
      <c r="B92" s="307" t="s">
        <v>788</v>
      </c>
      <c r="C92" s="308"/>
      <c r="D92" s="308"/>
      <c r="E92" s="309">
        <v>49740</v>
      </c>
      <c r="F92" s="310">
        <f t="shared" si="2"/>
        <v>2487000</v>
      </c>
      <c r="G92" s="310">
        <f t="shared" si="3"/>
        <v>994800.00000000012</v>
      </c>
    </row>
    <row r="93" spans="1:7">
      <c r="A93" s="307" t="s">
        <v>740</v>
      </c>
      <c r="B93" s="307" t="s">
        <v>789</v>
      </c>
      <c r="C93" s="308"/>
      <c r="D93" s="308"/>
      <c r="E93" s="309">
        <v>40580</v>
      </c>
      <c r="F93" s="310">
        <f t="shared" si="2"/>
        <v>2029000</v>
      </c>
      <c r="G93" s="310">
        <f t="shared" si="3"/>
        <v>811600</v>
      </c>
    </row>
    <row r="94" spans="1:7">
      <c r="A94" s="307" t="s">
        <v>740</v>
      </c>
      <c r="B94" s="307" t="s">
        <v>790</v>
      </c>
      <c r="C94" s="308"/>
      <c r="D94" s="308"/>
      <c r="E94" s="309">
        <v>45900</v>
      </c>
      <c r="F94" s="310">
        <f t="shared" si="2"/>
        <v>2295000</v>
      </c>
      <c r="G94" s="310">
        <f t="shared" si="3"/>
        <v>918000</v>
      </c>
    </row>
    <row r="95" spans="1:7">
      <c r="A95" s="307" t="s">
        <v>740</v>
      </c>
      <c r="B95" s="307" t="s">
        <v>791</v>
      </c>
      <c r="C95" s="308"/>
      <c r="D95" s="308"/>
      <c r="E95" s="309">
        <v>60740</v>
      </c>
      <c r="F95" s="310">
        <f t="shared" si="2"/>
        <v>3037000</v>
      </c>
      <c r="G95" s="310">
        <f t="shared" si="3"/>
        <v>1214800</v>
      </c>
    </row>
    <row r="96" spans="1:7">
      <c r="A96" s="307" t="s">
        <v>740</v>
      </c>
      <c r="B96" s="307" t="s">
        <v>792</v>
      </c>
      <c r="C96" s="308"/>
      <c r="D96" s="308"/>
      <c r="E96" s="309">
        <v>60740</v>
      </c>
      <c r="F96" s="310">
        <f t="shared" si="2"/>
        <v>3037000</v>
      </c>
      <c r="G96" s="310">
        <f t="shared" si="3"/>
        <v>1214800</v>
      </c>
    </row>
    <row r="97" spans="1:7">
      <c r="A97" s="307" t="s">
        <v>740</v>
      </c>
      <c r="B97" s="307" t="s">
        <v>793</v>
      </c>
      <c r="C97" s="308"/>
      <c r="D97" s="308"/>
      <c r="E97" s="309">
        <v>57600</v>
      </c>
      <c r="F97" s="310">
        <f t="shared" si="2"/>
        <v>2880000</v>
      </c>
      <c r="G97" s="310">
        <f t="shared" si="3"/>
        <v>1152000</v>
      </c>
    </row>
    <row r="98" spans="1:7">
      <c r="A98" s="307" t="s">
        <v>740</v>
      </c>
      <c r="B98" s="307" t="s">
        <v>794</v>
      </c>
      <c r="C98" s="308"/>
      <c r="D98" s="308"/>
      <c r="E98" s="309">
        <v>57330</v>
      </c>
      <c r="F98" s="310">
        <f t="shared" si="2"/>
        <v>2866500</v>
      </c>
      <c r="G98" s="310">
        <f t="shared" si="3"/>
        <v>1146600.0000000002</v>
      </c>
    </row>
    <row r="99" spans="1:7">
      <c r="A99" s="307" t="s">
        <v>740</v>
      </c>
      <c r="B99" s="307" t="s">
        <v>795</v>
      </c>
      <c r="C99" s="308"/>
      <c r="D99" s="308"/>
      <c r="E99" s="309">
        <v>62660</v>
      </c>
      <c r="F99" s="310">
        <f t="shared" si="2"/>
        <v>3133000</v>
      </c>
      <c r="G99" s="310">
        <f t="shared" si="3"/>
        <v>1253200</v>
      </c>
    </row>
    <row r="100" spans="1:7">
      <c r="A100" s="307" t="s">
        <v>740</v>
      </c>
      <c r="B100" s="307" t="s">
        <v>796</v>
      </c>
      <c r="C100" s="308"/>
      <c r="D100" s="308"/>
      <c r="E100" s="309">
        <v>42780</v>
      </c>
      <c r="F100" s="310">
        <f t="shared" si="2"/>
        <v>2139000</v>
      </c>
      <c r="G100" s="310">
        <f t="shared" si="3"/>
        <v>855600</v>
      </c>
    </row>
    <row r="101" spans="1:7">
      <c r="A101" s="307" t="s">
        <v>740</v>
      </c>
      <c r="B101" s="307" t="s">
        <v>797</v>
      </c>
      <c r="C101" s="308"/>
      <c r="D101" s="308"/>
      <c r="E101" s="309">
        <v>39530</v>
      </c>
      <c r="F101" s="310">
        <f t="shared" si="2"/>
        <v>1976500</v>
      </c>
      <c r="G101" s="310">
        <f t="shared" si="3"/>
        <v>790600</v>
      </c>
    </row>
    <row r="102" spans="1:7">
      <c r="A102" s="307" t="s">
        <v>740</v>
      </c>
      <c r="B102" s="307" t="s">
        <v>798</v>
      </c>
      <c r="C102" s="308"/>
      <c r="D102" s="308"/>
      <c r="E102" s="309">
        <v>44580</v>
      </c>
      <c r="F102" s="310">
        <f t="shared" si="2"/>
        <v>2229000</v>
      </c>
      <c r="G102" s="310">
        <f t="shared" si="3"/>
        <v>891600</v>
      </c>
    </row>
    <row r="103" spans="1:7">
      <c r="A103" s="307" t="s">
        <v>740</v>
      </c>
      <c r="B103" s="307" t="s">
        <v>276</v>
      </c>
      <c r="C103" s="308"/>
      <c r="D103" s="308"/>
      <c r="E103" s="309">
        <v>45290</v>
      </c>
      <c r="F103" s="310">
        <f t="shared" si="2"/>
        <v>2264500</v>
      </c>
      <c r="G103" s="310">
        <f t="shared" si="3"/>
        <v>905800.00000000012</v>
      </c>
    </row>
    <row r="104" spans="1:7">
      <c r="A104" s="307" t="s">
        <v>740</v>
      </c>
      <c r="B104" s="307" t="s">
        <v>799</v>
      </c>
      <c r="C104" s="308"/>
      <c r="D104" s="308"/>
      <c r="E104" s="309">
        <v>44420</v>
      </c>
      <c r="F104" s="310">
        <f t="shared" si="2"/>
        <v>2221000</v>
      </c>
      <c r="G104" s="310">
        <f t="shared" si="3"/>
        <v>888400</v>
      </c>
    </row>
    <row r="105" spans="1:7">
      <c r="A105" s="307" t="s">
        <v>740</v>
      </c>
      <c r="B105" s="307" t="s">
        <v>800</v>
      </c>
      <c r="C105" s="308"/>
      <c r="D105" s="308"/>
      <c r="E105" s="309">
        <v>49820</v>
      </c>
      <c r="F105" s="310">
        <f t="shared" si="2"/>
        <v>2491000</v>
      </c>
      <c r="G105" s="310">
        <f t="shared" si="3"/>
        <v>996400</v>
      </c>
    </row>
    <row r="106" spans="1:7">
      <c r="A106" s="307" t="s">
        <v>740</v>
      </c>
      <c r="B106" s="307" t="s">
        <v>801</v>
      </c>
      <c r="C106" s="308"/>
      <c r="D106" s="308"/>
      <c r="E106" s="309">
        <v>47040</v>
      </c>
      <c r="F106" s="310">
        <f t="shared" si="2"/>
        <v>2352000</v>
      </c>
      <c r="G106" s="310">
        <f t="shared" si="3"/>
        <v>940800.00000000012</v>
      </c>
    </row>
    <row r="107" spans="1:7">
      <c r="A107" s="307" t="s">
        <v>740</v>
      </c>
      <c r="B107" s="307" t="s">
        <v>802</v>
      </c>
      <c r="C107" s="308"/>
      <c r="D107" s="308"/>
      <c r="E107" s="309">
        <v>50790</v>
      </c>
      <c r="F107" s="310">
        <f t="shared" si="2"/>
        <v>2539500</v>
      </c>
      <c r="G107" s="310">
        <f t="shared" si="3"/>
        <v>1015800.0000000001</v>
      </c>
    </row>
    <row r="108" spans="1:7">
      <c r="A108" s="307" t="s">
        <v>740</v>
      </c>
      <c r="B108" s="307" t="s">
        <v>803</v>
      </c>
      <c r="C108" s="308"/>
      <c r="D108" s="308"/>
      <c r="E108" s="309">
        <v>47980</v>
      </c>
      <c r="F108" s="310">
        <f t="shared" si="2"/>
        <v>2399000</v>
      </c>
      <c r="G108" s="310">
        <f t="shared" si="3"/>
        <v>959600</v>
      </c>
    </row>
    <row r="109" spans="1:7">
      <c r="A109" s="307" t="s">
        <v>740</v>
      </c>
      <c r="B109" s="307" t="s">
        <v>804</v>
      </c>
      <c r="C109" s="308"/>
      <c r="D109" s="308"/>
      <c r="E109" s="309">
        <v>51030</v>
      </c>
      <c r="F109" s="310">
        <f t="shared" si="2"/>
        <v>2551500</v>
      </c>
      <c r="G109" s="310">
        <f t="shared" si="3"/>
        <v>1020600</v>
      </c>
    </row>
    <row r="110" spans="1:7">
      <c r="A110" s="307" t="s">
        <v>740</v>
      </c>
      <c r="B110" s="307" t="s">
        <v>805</v>
      </c>
      <c r="C110" s="308"/>
      <c r="D110" s="308"/>
      <c r="E110" s="309">
        <v>47090</v>
      </c>
      <c r="F110" s="310">
        <f t="shared" si="2"/>
        <v>2354500</v>
      </c>
      <c r="G110" s="310">
        <f t="shared" si="3"/>
        <v>941800.00000000012</v>
      </c>
    </row>
    <row r="111" spans="1:7">
      <c r="A111" s="311" t="s">
        <v>744</v>
      </c>
      <c r="B111" s="311" t="s">
        <v>198</v>
      </c>
      <c r="C111" s="308"/>
      <c r="D111" s="308"/>
      <c r="E111" s="309">
        <v>43540</v>
      </c>
      <c r="F111" s="310">
        <f t="shared" si="2"/>
        <v>2177000</v>
      </c>
      <c r="G111" s="310">
        <f t="shared" si="3"/>
        <v>870800.00000000012</v>
      </c>
    </row>
    <row r="112" spans="1:7">
      <c r="A112" s="307" t="s">
        <v>740</v>
      </c>
      <c r="B112" s="307" t="s">
        <v>806</v>
      </c>
      <c r="C112" s="308"/>
      <c r="D112" s="308"/>
      <c r="E112" s="309">
        <v>47040</v>
      </c>
      <c r="F112" s="310">
        <f t="shared" si="2"/>
        <v>2352000</v>
      </c>
      <c r="G112" s="310">
        <f t="shared" si="3"/>
        <v>940800.00000000012</v>
      </c>
    </row>
    <row r="113" spans="1:7">
      <c r="A113" s="307" t="s">
        <v>740</v>
      </c>
      <c r="B113" s="307" t="s">
        <v>807</v>
      </c>
      <c r="C113" s="308"/>
      <c r="D113" s="308"/>
      <c r="E113" s="309">
        <v>50790</v>
      </c>
      <c r="F113" s="310">
        <f t="shared" si="2"/>
        <v>2539500</v>
      </c>
      <c r="G113" s="310">
        <f t="shared" si="3"/>
        <v>1015800.0000000001</v>
      </c>
    </row>
    <row r="114" spans="1:7">
      <c r="A114" s="307" t="s">
        <v>740</v>
      </c>
      <c r="B114" s="307" t="s">
        <v>808</v>
      </c>
      <c r="C114" s="308"/>
      <c r="D114" s="308"/>
      <c r="E114" s="309">
        <v>59950</v>
      </c>
      <c r="F114" s="310">
        <f t="shared" si="2"/>
        <v>2997500</v>
      </c>
      <c r="G114" s="310">
        <f t="shared" si="3"/>
        <v>1199000</v>
      </c>
    </row>
    <row r="115" spans="1:7">
      <c r="A115" s="307" t="s">
        <v>740</v>
      </c>
      <c r="B115" s="307" t="s">
        <v>809</v>
      </c>
      <c r="C115" s="308"/>
      <c r="D115" s="308"/>
      <c r="E115" s="309">
        <v>60740</v>
      </c>
      <c r="F115" s="310">
        <f t="shared" si="2"/>
        <v>3037000</v>
      </c>
      <c r="G115" s="310">
        <f t="shared" si="3"/>
        <v>1214800</v>
      </c>
    </row>
    <row r="116" spans="1:7">
      <c r="A116" s="307" t="s">
        <v>740</v>
      </c>
      <c r="B116" s="307" t="s">
        <v>810</v>
      </c>
      <c r="C116" s="308"/>
      <c r="D116" s="308"/>
      <c r="E116" s="309">
        <v>61650</v>
      </c>
      <c r="F116" s="310">
        <f t="shared" si="2"/>
        <v>3082500</v>
      </c>
      <c r="G116" s="310">
        <f t="shared" si="3"/>
        <v>1233000</v>
      </c>
    </row>
    <row r="117" spans="1:7">
      <c r="A117" s="307" t="s">
        <v>740</v>
      </c>
      <c r="B117" s="307" t="s">
        <v>811</v>
      </c>
      <c r="C117" s="308"/>
      <c r="D117" s="308"/>
      <c r="E117" s="309">
        <v>57190</v>
      </c>
      <c r="F117" s="310">
        <f t="shared" si="2"/>
        <v>2859500</v>
      </c>
      <c r="G117" s="310">
        <f t="shared" si="3"/>
        <v>1143800</v>
      </c>
    </row>
    <row r="118" spans="1:7">
      <c r="A118" s="307" t="s">
        <v>740</v>
      </c>
      <c r="B118" s="307" t="s">
        <v>812</v>
      </c>
      <c r="C118" s="308"/>
      <c r="D118" s="308"/>
      <c r="E118" s="309">
        <v>52650</v>
      </c>
      <c r="F118" s="310">
        <f t="shared" si="2"/>
        <v>2632500</v>
      </c>
      <c r="G118" s="310">
        <f t="shared" si="3"/>
        <v>1053000</v>
      </c>
    </row>
    <row r="119" spans="1:7">
      <c r="A119" s="307" t="s">
        <v>740</v>
      </c>
      <c r="B119" s="307" t="s">
        <v>813</v>
      </c>
      <c r="C119" s="308"/>
      <c r="D119" s="308"/>
      <c r="E119" s="309">
        <v>52740</v>
      </c>
      <c r="F119" s="310">
        <f t="shared" si="2"/>
        <v>2637000</v>
      </c>
      <c r="G119" s="310">
        <f t="shared" si="3"/>
        <v>1054800</v>
      </c>
    </row>
    <row r="120" spans="1:7">
      <c r="A120" s="307" t="s">
        <v>740</v>
      </c>
      <c r="B120" s="307" t="s">
        <v>814</v>
      </c>
      <c r="C120" s="308"/>
      <c r="D120" s="308"/>
      <c r="E120" s="309">
        <v>57900</v>
      </c>
      <c r="F120" s="310">
        <f t="shared" si="2"/>
        <v>2895000</v>
      </c>
      <c r="G120" s="310">
        <f t="shared" si="3"/>
        <v>1158000</v>
      </c>
    </row>
    <row r="121" spans="1:7">
      <c r="A121" s="307" t="s">
        <v>740</v>
      </c>
      <c r="B121" s="307" t="s">
        <v>815</v>
      </c>
      <c r="C121" s="308"/>
      <c r="D121" s="308"/>
      <c r="E121" s="309">
        <v>63870</v>
      </c>
      <c r="F121" s="310">
        <f t="shared" si="2"/>
        <v>3193500</v>
      </c>
      <c r="G121" s="310">
        <f t="shared" si="3"/>
        <v>1277400</v>
      </c>
    </row>
    <row r="122" spans="1:7">
      <c r="A122" s="307" t="s">
        <v>740</v>
      </c>
      <c r="B122" s="307" t="s">
        <v>816</v>
      </c>
      <c r="C122" s="308"/>
      <c r="D122" s="308"/>
      <c r="E122" s="309">
        <v>56840</v>
      </c>
      <c r="F122" s="310">
        <f t="shared" si="2"/>
        <v>2842000</v>
      </c>
      <c r="G122" s="310">
        <f t="shared" si="3"/>
        <v>1136800</v>
      </c>
    </row>
    <row r="123" spans="1:7">
      <c r="A123" s="307" t="s">
        <v>740</v>
      </c>
      <c r="B123" s="307" t="s">
        <v>817</v>
      </c>
      <c r="C123" s="308"/>
      <c r="D123" s="308"/>
      <c r="E123" s="309">
        <v>65660</v>
      </c>
      <c r="F123" s="310">
        <f t="shared" si="2"/>
        <v>3283000</v>
      </c>
      <c r="G123" s="310">
        <f t="shared" si="3"/>
        <v>1313200</v>
      </c>
    </row>
    <row r="124" spans="1:7">
      <c r="A124" s="311" t="s">
        <v>744</v>
      </c>
      <c r="B124" s="311" t="s">
        <v>818</v>
      </c>
      <c r="C124" s="308"/>
      <c r="D124" s="308"/>
      <c r="E124" s="309">
        <v>67270</v>
      </c>
      <c r="F124" s="310">
        <f t="shared" si="2"/>
        <v>3363500</v>
      </c>
      <c r="G124" s="310">
        <f t="shared" si="3"/>
        <v>1345400</v>
      </c>
    </row>
    <row r="125" spans="1:7">
      <c r="A125" s="311" t="s">
        <v>744</v>
      </c>
      <c r="B125" s="311" t="s">
        <v>819</v>
      </c>
      <c r="C125" s="308"/>
      <c r="D125" s="308"/>
      <c r="E125" s="309">
        <v>59090</v>
      </c>
      <c r="F125" s="310">
        <f t="shared" si="2"/>
        <v>2954500</v>
      </c>
      <c r="G125" s="310">
        <f t="shared" si="3"/>
        <v>1181800</v>
      </c>
    </row>
    <row r="126" spans="1:7">
      <c r="A126" s="307" t="s">
        <v>740</v>
      </c>
      <c r="B126" s="307" t="s">
        <v>820</v>
      </c>
      <c r="C126" s="308"/>
      <c r="D126" s="308"/>
      <c r="E126" s="309">
        <v>55410</v>
      </c>
      <c r="F126" s="310">
        <f t="shared" si="2"/>
        <v>2770500</v>
      </c>
      <c r="G126" s="310">
        <f t="shared" si="3"/>
        <v>1108200</v>
      </c>
    </row>
    <row r="127" spans="1:7">
      <c r="A127" s="307" t="s">
        <v>740</v>
      </c>
      <c r="B127" s="307" t="s">
        <v>821</v>
      </c>
      <c r="C127" s="308"/>
      <c r="D127" s="308"/>
      <c r="E127" s="309">
        <v>51490</v>
      </c>
      <c r="F127" s="310">
        <f t="shared" si="2"/>
        <v>2574500</v>
      </c>
      <c r="G127" s="310">
        <f t="shared" si="3"/>
        <v>1029800</v>
      </c>
    </row>
    <row r="128" spans="1:7">
      <c r="A128" s="311" t="s">
        <v>744</v>
      </c>
      <c r="B128" s="311" t="s">
        <v>822</v>
      </c>
      <c r="C128" s="308"/>
      <c r="D128" s="308"/>
      <c r="E128" s="309">
        <v>57720</v>
      </c>
      <c r="F128" s="310">
        <f t="shared" si="2"/>
        <v>2886000</v>
      </c>
      <c r="G128" s="310">
        <f t="shared" si="3"/>
        <v>1154400</v>
      </c>
    </row>
    <row r="129" spans="1:7">
      <c r="A129" s="307" t="s">
        <v>740</v>
      </c>
      <c r="B129" s="307" t="s">
        <v>823</v>
      </c>
      <c r="C129" s="308"/>
      <c r="D129" s="308"/>
      <c r="E129" s="309">
        <v>50530</v>
      </c>
      <c r="F129" s="310">
        <f t="shared" si="2"/>
        <v>2526500</v>
      </c>
      <c r="G129" s="310">
        <f t="shared" si="3"/>
        <v>1010600</v>
      </c>
    </row>
    <row r="130" spans="1:7">
      <c r="A130" s="307" t="s">
        <v>740</v>
      </c>
      <c r="B130" s="307" t="s">
        <v>824</v>
      </c>
      <c r="C130" s="308"/>
      <c r="D130" s="308"/>
      <c r="E130" s="309">
        <v>47570</v>
      </c>
      <c r="F130" s="310">
        <f t="shared" si="2"/>
        <v>2378500</v>
      </c>
      <c r="G130" s="310">
        <f t="shared" si="3"/>
        <v>951400</v>
      </c>
    </row>
    <row r="131" spans="1:7">
      <c r="A131" s="307" t="s">
        <v>740</v>
      </c>
      <c r="B131" s="307" t="s">
        <v>825</v>
      </c>
      <c r="C131" s="308"/>
      <c r="D131" s="308"/>
      <c r="E131" s="309">
        <v>51310</v>
      </c>
      <c r="F131" s="310">
        <f t="shared" si="2"/>
        <v>2565500</v>
      </c>
      <c r="G131" s="310">
        <f t="shared" si="3"/>
        <v>1026200</v>
      </c>
    </row>
    <row r="132" spans="1:7">
      <c r="A132" s="307" t="s">
        <v>740</v>
      </c>
      <c r="B132" s="307" t="s">
        <v>826</v>
      </c>
      <c r="C132" s="308"/>
      <c r="D132" s="308"/>
      <c r="E132" s="309">
        <v>54890</v>
      </c>
      <c r="F132" s="310">
        <f t="shared" ref="F132:F195" si="4">+E132*5%*1000</f>
        <v>2744500</v>
      </c>
      <c r="G132" s="310">
        <f t="shared" ref="G132:G195" si="5">+E132*2%*1000</f>
        <v>1097800</v>
      </c>
    </row>
    <row r="133" spans="1:7">
      <c r="A133" s="307" t="s">
        <v>740</v>
      </c>
      <c r="B133" s="307" t="s">
        <v>827</v>
      </c>
      <c r="C133" s="308"/>
      <c r="D133" s="308"/>
      <c r="E133" s="309">
        <v>56640</v>
      </c>
      <c r="F133" s="310">
        <f t="shared" si="4"/>
        <v>2832000</v>
      </c>
      <c r="G133" s="310">
        <f t="shared" si="5"/>
        <v>1132800</v>
      </c>
    </row>
    <row r="134" spans="1:7">
      <c r="A134" s="307" t="s">
        <v>740</v>
      </c>
      <c r="B134" s="307" t="s">
        <v>828</v>
      </c>
      <c r="C134" s="308"/>
      <c r="D134" s="308"/>
      <c r="E134" s="309">
        <v>56810</v>
      </c>
      <c r="F134" s="310">
        <f t="shared" si="4"/>
        <v>2840500</v>
      </c>
      <c r="G134" s="310">
        <f t="shared" si="5"/>
        <v>1136200</v>
      </c>
    </row>
    <row r="135" spans="1:7">
      <c r="A135" s="307" t="s">
        <v>740</v>
      </c>
      <c r="B135" s="307" t="s">
        <v>829</v>
      </c>
      <c r="C135" s="308"/>
      <c r="D135" s="308"/>
      <c r="E135" s="309">
        <v>56810</v>
      </c>
      <c r="F135" s="310">
        <f t="shared" si="4"/>
        <v>2840500</v>
      </c>
      <c r="G135" s="310">
        <f t="shared" si="5"/>
        <v>1136200</v>
      </c>
    </row>
    <row r="136" spans="1:7">
      <c r="A136" s="307" t="s">
        <v>740</v>
      </c>
      <c r="B136" s="307" t="s">
        <v>830</v>
      </c>
      <c r="C136" s="308"/>
      <c r="D136" s="308"/>
      <c r="E136" s="309">
        <v>54800</v>
      </c>
      <c r="F136" s="310">
        <f t="shared" si="4"/>
        <v>2740000</v>
      </c>
      <c r="G136" s="310">
        <f t="shared" si="5"/>
        <v>1096000</v>
      </c>
    </row>
    <row r="137" spans="1:7">
      <c r="A137" s="307" t="s">
        <v>740</v>
      </c>
      <c r="B137" s="307" t="s">
        <v>831</v>
      </c>
      <c r="C137" s="308"/>
      <c r="D137" s="308"/>
      <c r="E137" s="309">
        <v>53220</v>
      </c>
      <c r="F137" s="310">
        <f t="shared" si="4"/>
        <v>2661000</v>
      </c>
      <c r="G137" s="310">
        <f t="shared" si="5"/>
        <v>1064400</v>
      </c>
    </row>
    <row r="138" spans="1:7">
      <c r="A138" s="307" t="s">
        <v>740</v>
      </c>
      <c r="B138" s="307" t="s">
        <v>832</v>
      </c>
      <c r="C138" s="308"/>
      <c r="D138" s="308"/>
      <c r="E138" s="309">
        <v>57510</v>
      </c>
      <c r="F138" s="310">
        <f t="shared" si="4"/>
        <v>2875500</v>
      </c>
      <c r="G138" s="310">
        <f t="shared" si="5"/>
        <v>1150200</v>
      </c>
    </row>
    <row r="139" spans="1:7">
      <c r="A139" s="307" t="s">
        <v>740</v>
      </c>
      <c r="B139" s="307" t="s">
        <v>833</v>
      </c>
      <c r="C139" s="308"/>
      <c r="D139" s="308"/>
      <c r="E139" s="309">
        <v>57510</v>
      </c>
      <c r="F139" s="310">
        <f t="shared" si="4"/>
        <v>2875500</v>
      </c>
      <c r="G139" s="310">
        <f t="shared" si="5"/>
        <v>1150200</v>
      </c>
    </row>
    <row r="140" spans="1:7">
      <c r="A140" s="307" t="s">
        <v>740</v>
      </c>
      <c r="B140" s="307" t="s">
        <v>834</v>
      </c>
      <c r="C140" s="308"/>
      <c r="D140" s="308"/>
      <c r="E140" s="309">
        <v>47570</v>
      </c>
      <c r="F140" s="310">
        <f t="shared" si="4"/>
        <v>2378500</v>
      </c>
      <c r="G140" s="310">
        <f t="shared" si="5"/>
        <v>951400</v>
      </c>
    </row>
    <row r="141" spans="1:7">
      <c r="A141" s="307" t="s">
        <v>740</v>
      </c>
      <c r="B141" s="307" t="s">
        <v>835</v>
      </c>
      <c r="C141" s="308"/>
      <c r="D141" s="308"/>
      <c r="E141" s="309">
        <v>47570</v>
      </c>
      <c r="F141" s="310">
        <f t="shared" si="4"/>
        <v>2378500</v>
      </c>
      <c r="G141" s="310">
        <f t="shared" si="5"/>
        <v>951400</v>
      </c>
    </row>
    <row r="142" spans="1:7">
      <c r="A142" s="307" t="s">
        <v>740</v>
      </c>
      <c r="B142" s="307" t="s">
        <v>836</v>
      </c>
      <c r="C142" s="308"/>
      <c r="D142" s="308"/>
      <c r="E142" s="309">
        <v>49740</v>
      </c>
      <c r="F142" s="310">
        <f t="shared" si="4"/>
        <v>2487000</v>
      </c>
      <c r="G142" s="310">
        <f t="shared" si="5"/>
        <v>994800.00000000012</v>
      </c>
    </row>
    <row r="143" spans="1:7">
      <c r="A143" s="307" t="s">
        <v>740</v>
      </c>
      <c r="B143" s="307" t="s">
        <v>837</v>
      </c>
      <c r="C143" s="308"/>
      <c r="D143" s="308"/>
      <c r="E143" s="309">
        <v>50000</v>
      </c>
      <c r="F143" s="310">
        <f t="shared" si="4"/>
        <v>2500000</v>
      </c>
      <c r="G143" s="310">
        <f t="shared" si="5"/>
        <v>1000000</v>
      </c>
    </row>
    <row r="144" spans="1:7">
      <c r="A144" s="307" t="s">
        <v>740</v>
      </c>
      <c r="B144" s="307" t="s">
        <v>838</v>
      </c>
      <c r="C144" s="308"/>
      <c r="D144" s="308"/>
      <c r="E144" s="309">
        <v>73130</v>
      </c>
      <c r="F144" s="310">
        <f t="shared" si="4"/>
        <v>3656500</v>
      </c>
      <c r="G144" s="310">
        <f t="shared" si="5"/>
        <v>1462600.0000000002</v>
      </c>
    </row>
    <row r="145" spans="1:7">
      <c r="A145" s="307" t="s">
        <v>740</v>
      </c>
      <c r="B145" s="307" t="s">
        <v>839</v>
      </c>
      <c r="C145" s="308"/>
      <c r="D145" s="308"/>
      <c r="E145" s="309">
        <v>55940</v>
      </c>
      <c r="F145" s="310">
        <f t="shared" si="4"/>
        <v>2797000</v>
      </c>
      <c r="G145" s="310">
        <f t="shared" si="5"/>
        <v>1118800</v>
      </c>
    </row>
    <row r="146" spans="1:7">
      <c r="A146" s="307" t="s">
        <v>740</v>
      </c>
      <c r="B146" s="307" t="s">
        <v>840</v>
      </c>
      <c r="C146" s="308"/>
      <c r="D146" s="308"/>
      <c r="E146" s="309">
        <v>54100</v>
      </c>
      <c r="F146" s="310">
        <f t="shared" si="4"/>
        <v>2705000</v>
      </c>
      <c r="G146" s="310">
        <f t="shared" si="5"/>
        <v>1082000</v>
      </c>
    </row>
    <row r="147" spans="1:7">
      <c r="A147" s="307" t="s">
        <v>740</v>
      </c>
      <c r="B147" s="307" t="s">
        <v>841</v>
      </c>
      <c r="C147" s="308"/>
      <c r="D147" s="308"/>
      <c r="E147" s="309">
        <v>68940</v>
      </c>
      <c r="F147" s="310">
        <f t="shared" si="4"/>
        <v>3447000</v>
      </c>
      <c r="G147" s="310">
        <f t="shared" si="5"/>
        <v>1378800</v>
      </c>
    </row>
    <row r="148" spans="1:7">
      <c r="A148" s="307" t="s">
        <v>740</v>
      </c>
      <c r="B148" s="307" t="s">
        <v>842</v>
      </c>
      <c r="C148" s="308"/>
      <c r="D148" s="308"/>
      <c r="E148" s="309">
        <v>67200</v>
      </c>
      <c r="F148" s="310">
        <f t="shared" si="4"/>
        <v>3360000</v>
      </c>
      <c r="G148" s="310">
        <f t="shared" si="5"/>
        <v>1344000</v>
      </c>
    </row>
    <row r="149" spans="1:7">
      <c r="A149" s="307" t="s">
        <v>740</v>
      </c>
      <c r="B149" s="307" t="s">
        <v>843</v>
      </c>
      <c r="C149" s="308"/>
      <c r="D149" s="308"/>
      <c r="E149" s="309">
        <v>73300</v>
      </c>
      <c r="F149" s="310">
        <f t="shared" si="4"/>
        <v>3665000</v>
      </c>
      <c r="G149" s="310">
        <f t="shared" si="5"/>
        <v>1466000</v>
      </c>
    </row>
    <row r="150" spans="1:7">
      <c r="A150" s="307" t="s">
        <v>740</v>
      </c>
      <c r="B150" s="307" t="s">
        <v>844</v>
      </c>
      <c r="C150" s="308"/>
      <c r="D150" s="308"/>
      <c r="E150" s="309">
        <v>69840</v>
      </c>
      <c r="F150" s="310">
        <f t="shared" si="4"/>
        <v>3492000</v>
      </c>
      <c r="G150" s="310">
        <f t="shared" si="5"/>
        <v>1396800</v>
      </c>
    </row>
    <row r="151" spans="1:7">
      <c r="A151" s="307" t="s">
        <v>740</v>
      </c>
      <c r="B151" s="307" t="s">
        <v>845</v>
      </c>
      <c r="C151" s="308"/>
      <c r="D151" s="308"/>
      <c r="E151" s="309">
        <v>72860</v>
      </c>
      <c r="F151" s="310">
        <f t="shared" si="4"/>
        <v>3643000</v>
      </c>
      <c r="G151" s="310">
        <f t="shared" si="5"/>
        <v>1457200</v>
      </c>
    </row>
    <row r="152" spans="1:7">
      <c r="A152" s="307" t="s">
        <v>740</v>
      </c>
      <c r="B152" s="307" t="s">
        <v>846</v>
      </c>
      <c r="C152" s="308"/>
      <c r="D152" s="308"/>
      <c r="E152" s="309">
        <v>60040</v>
      </c>
      <c r="F152" s="310">
        <f t="shared" si="4"/>
        <v>3002000</v>
      </c>
      <c r="G152" s="310">
        <f t="shared" si="5"/>
        <v>1200800</v>
      </c>
    </row>
    <row r="153" spans="1:7">
      <c r="A153" s="307" t="s">
        <v>740</v>
      </c>
      <c r="B153" s="307" t="s">
        <v>847</v>
      </c>
      <c r="C153" s="308"/>
      <c r="D153" s="308"/>
      <c r="E153" s="309">
        <v>59780</v>
      </c>
      <c r="F153" s="310">
        <f t="shared" si="4"/>
        <v>2989000</v>
      </c>
      <c r="G153" s="310">
        <f t="shared" si="5"/>
        <v>1195600.0000000002</v>
      </c>
    </row>
    <row r="154" spans="1:7">
      <c r="A154" s="307" t="s">
        <v>740</v>
      </c>
      <c r="B154" s="307" t="s">
        <v>848</v>
      </c>
      <c r="C154" s="308"/>
      <c r="D154" s="308"/>
      <c r="E154" s="309">
        <v>71560</v>
      </c>
      <c r="F154" s="310">
        <f t="shared" si="4"/>
        <v>3578000</v>
      </c>
      <c r="G154" s="310">
        <f t="shared" si="5"/>
        <v>1431200</v>
      </c>
    </row>
    <row r="155" spans="1:7">
      <c r="A155" s="307" t="s">
        <v>740</v>
      </c>
      <c r="B155" s="307" t="s">
        <v>849</v>
      </c>
      <c r="C155" s="308"/>
      <c r="D155" s="308"/>
      <c r="E155" s="309">
        <v>59780</v>
      </c>
      <c r="F155" s="310">
        <f t="shared" si="4"/>
        <v>2989000</v>
      </c>
      <c r="G155" s="310">
        <f t="shared" si="5"/>
        <v>1195600.0000000002</v>
      </c>
    </row>
    <row r="156" spans="1:7">
      <c r="A156" s="307" t="s">
        <v>740</v>
      </c>
      <c r="B156" s="307" t="s">
        <v>850</v>
      </c>
      <c r="C156" s="308"/>
      <c r="D156" s="308"/>
      <c r="E156" s="309">
        <v>63790</v>
      </c>
      <c r="F156" s="310">
        <f t="shared" si="4"/>
        <v>3189500</v>
      </c>
      <c r="G156" s="310">
        <f t="shared" si="5"/>
        <v>1275800</v>
      </c>
    </row>
    <row r="157" spans="1:7">
      <c r="A157" s="307" t="s">
        <v>740</v>
      </c>
      <c r="B157" s="307" t="s">
        <v>851</v>
      </c>
      <c r="C157" s="308"/>
      <c r="D157" s="308"/>
      <c r="E157" s="309">
        <v>71560</v>
      </c>
      <c r="F157" s="310">
        <f t="shared" si="4"/>
        <v>3578000</v>
      </c>
      <c r="G157" s="310">
        <f t="shared" si="5"/>
        <v>1431200</v>
      </c>
    </row>
    <row r="158" spans="1:7">
      <c r="A158" s="307" t="s">
        <v>740</v>
      </c>
      <c r="B158" s="307" t="s">
        <v>852</v>
      </c>
      <c r="C158" s="308"/>
      <c r="D158" s="308"/>
      <c r="E158" s="309">
        <v>56370</v>
      </c>
      <c r="F158" s="310">
        <f t="shared" si="4"/>
        <v>2818500</v>
      </c>
      <c r="G158" s="310">
        <f t="shared" si="5"/>
        <v>1127400</v>
      </c>
    </row>
    <row r="159" spans="1:7">
      <c r="A159" s="307" t="s">
        <v>740</v>
      </c>
      <c r="B159" s="307" t="s">
        <v>853</v>
      </c>
      <c r="C159" s="308"/>
      <c r="D159" s="308"/>
      <c r="E159" s="309">
        <v>56370</v>
      </c>
      <c r="F159" s="310">
        <f t="shared" si="4"/>
        <v>2818500</v>
      </c>
      <c r="G159" s="310">
        <f t="shared" si="5"/>
        <v>1127400</v>
      </c>
    </row>
    <row r="160" spans="1:7">
      <c r="A160" s="307" t="s">
        <v>740</v>
      </c>
      <c r="B160" s="307" t="s">
        <v>854</v>
      </c>
      <c r="C160" s="308"/>
      <c r="D160" s="308"/>
      <c r="E160" s="309">
        <v>58120</v>
      </c>
      <c r="F160" s="310">
        <f t="shared" si="4"/>
        <v>2906000</v>
      </c>
      <c r="G160" s="310">
        <f t="shared" si="5"/>
        <v>1162400</v>
      </c>
    </row>
    <row r="161" spans="1:7">
      <c r="A161" s="307" t="s">
        <v>740</v>
      </c>
      <c r="B161" s="307" t="s">
        <v>855</v>
      </c>
      <c r="C161" s="308"/>
      <c r="D161" s="308"/>
      <c r="E161" s="309">
        <v>58120</v>
      </c>
      <c r="F161" s="310">
        <f t="shared" si="4"/>
        <v>2906000</v>
      </c>
      <c r="G161" s="310">
        <f t="shared" si="5"/>
        <v>1162400</v>
      </c>
    </row>
    <row r="162" spans="1:7">
      <c r="A162" s="307" t="s">
        <v>740</v>
      </c>
      <c r="B162" s="307" t="s">
        <v>856</v>
      </c>
      <c r="C162" s="308"/>
      <c r="D162" s="308"/>
      <c r="E162" s="309">
        <v>55330</v>
      </c>
      <c r="F162" s="310">
        <f t="shared" si="4"/>
        <v>2766500</v>
      </c>
      <c r="G162" s="310">
        <f t="shared" si="5"/>
        <v>1106600.0000000002</v>
      </c>
    </row>
    <row r="163" spans="1:7">
      <c r="A163" s="307" t="s">
        <v>740</v>
      </c>
      <c r="B163" s="307" t="s">
        <v>857</v>
      </c>
      <c r="C163" s="308"/>
      <c r="D163" s="308"/>
      <c r="E163" s="309">
        <v>53930</v>
      </c>
      <c r="F163" s="310">
        <f t="shared" si="4"/>
        <v>2696500</v>
      </c>
      <c r="G163" s="310">
        <f t="shared" si="5"/>
        <v>1078600</v>
      </c>
    </row>
    <row r="164" spans="1:7">
      <c r="A164" s="307" t="s">
        <v>740</v>
      </c>
      <c r="B164" s="307" t="s">
        <v>858</v>
      </c>
      <c r="C164" s="308"/>
      <c r="D164" s="308"/>
      <c r="E164" s="309">
        <v>54720</v>
      </c>
      <c r="F164" s="310">
        <f t="shared" si="4"/>
        <v>2736000</v>
      </c>
      <c r="G164" s="310">
        <f t="shared" si="5"/>
        <v>1094400</v>
      </c>
    </row>
    <row r="165" spans="1:7">
      <c r="A165" s="307" t="s">
        <v>740</v>
      </c>
      <c r="B165" s="307" t="s">
        <v>859</v>
      </c>
      <c r="C165" s="308"/>
      <c r="D165" s="308"/>
      <c r="E165" s="309">
        <v>56290</v>
      </c>
      <c r="F165" s="310">
        <f t="shared" si="4"/>
        <v>2814500</v>
      </c>
      <c r="G165" s="310">
        <f t="shared" si="5"/>
        <v>1125800</v>
      </c>
    </row>
    <row r="166" spans="1:7">
      <c r="A166" s="307" t="s">
        <v>740</v>
      </c>
      <c r="B166" s="307" t="s">
        <v>860</v>
      </c>
      <c r="C166" s="308"/>
      <c r="D166" s="308"/>
      <c r="E166" s="309">
        <v>58020</v>
      </c>
      <c r="F166" s="310">
        <f t="shared" si="4"/>
        <v>2901000</v>
      </c>
      <c r="G166" s="310">
        <f t="shared" si="5"/>
        <v>1160400</v>
      </c>
    </row>
    <row r="167" spans="1:7">
      <c r="A167" s="307" t="s">
        <v>740</v>
      </c>
      <c r="B167" s="307" t="s">
        <v>861</v>
      </c>
      <c r="C167" s="308"/>
      <c r="D167" s="308"/>
      <c r="E167" s="309">
        <v>61160</v>
      </c>
      <c r="F167" s="310">
        <f t="shared" si="4"/>
        <v>3058000</v>
      </c>
      <c r="G167" s="310">
        <f t="shared" si="5"/>
        <v>1223200</v>
      </c>
    </row>
    <row r="168" spans="1:7">
      <c r="A168" s="307" t="s">
        <v>740</v>
      </c>
      <c r="B168" s="307" t="s">
        <v>862</v>
      </c>
      <c r="C168" s="308"/>
      <c r="D168" s="308"/>
      <c r="E168" s="309">
        <v>58470</v>
      </c>
      <c r="F168" s="310">
        <f t="shared" si="4"/>
        <v>2923500</v>
      </c>
      <c r="G168" s="310">
        <f t="shared" si="5"/>
        <v>1169400</v>
      </c>
    </row>
    <row r="169" spans="1:7">
      <c r="A169" s="307" t="s">
        <v>740</v>
      </c>
      <c r="B169" s="307" t="s">
        <v>863</v>
      </c>
      <c r="C169" s="308"/>
      <c r="D169" s="308"/>
      <c r="E169" s="309">
        <v>58920</v>
      </c>
      <c r="F169" s="310">
        <f t="shared" si="4"/>
        <v>2946000</v>
      </c>
      <c r="G169" s="310">
        <f t="shared" si="5"/>
        <v>1178400</v>
      </c>
    </row>
    <row r="170" spans="1:7">
      <c r="A170" s="307" t="s">
        <v>740</v>
      </c>
      <c r="B170" s="307" t="s">
        <v>864</v>
      </c>
      <c r="C170" s="308"/>
      <c r="D170" s="308"/>
      <c r="E170" s="309">
        <v>95120</v>
      </c>
      <c r="F170" s="310">
        <f t="shared" si="4"/>
        <v>4756000</v>
      </c>
      <c r="G170" s="310">
        <f t="shared" si="5"/>
        <v>1902400</v>
      </c>
    </row>
    <row r="171" spans="1:7">
      <c r="A171" s="307" t="s">
        <v>740</v>
      </c>
      <c r="B171" s="307" t="s">
        <v>865</v>
      </c>
      <c r="C171" s="308"/>
      <c r="D171" s="308"/>
      <c r="E171" s="309">
        <v>99490</v>
      </c>
      <c r="F171" s="310">
        <f t="shared" si="4"/>
        <v>4974500</v>
      </c>
      <c r="G171" s="310">
        <f t="shared" si="5"/>
        <v>1989800</v>
      </c>
    </row>
    <row r="172" spans="1:7">
      <c r="A172" s="311" t="s">
        <v>744</v>
      </c>
      <c r="B172" s="311" t="s">
        <v>200</v>
      </c>
      <c r="C172" s="308"/>
      <c r="D172" s="308"/>
      <c r="E172" s="309">
        <v>60450</v>
      </c>
      <c r="F172" s="310">
        <f t="shared" si="4"/>
        <v>3022500</v>
      </c>
      <c r="G172" s="310">
        <f t="shared" si="5"/>
        <v>1209000</v>
      </c>
    </row>
    <row r="173" spans="1:7">
      <c r="A173" s="307" t="s">
        <v>740</v>
      </c>
      <c r="B173" s="307" t="s">
        <v>866</v>
      </c>
      <c r="C173" s="308"/>
      <c r="D173" s="308"/>
      <c r="E173" s="309">
        <v>60040</v>
      </c>
      <c r="F173" s="310">
        <f t="shared" si="4"/>
        <v>3002000</v>
      </c>
      <c r="G173" s="310">
        <f t="shared" si="5"/>
        <v>1200800</v>
      </c>
    </row>
    <row r="174" spans="1:7">
      <c r="A174" s="307" t="s">
        <v>740</v>
      </c>
      <c r="B174" s="307" t="s">
        <v>867</v>
      </c>
      <c r="C174" s="308"/>
      <c r="D174" s="308"/>
      <c r="E174" s="309">
        <v>64320</v>
      </c>
      <c r="F174" s="310">
        <f t="shared" si="4"/>
        <v>3216000</v>
      </c>
      <c r="G174" s="310">
        <f t="shared" si="5"/>
        <v>1286400</v>
      </c>
    </row>
    <row r="175" spans="1:7">
      <c r="A175" s="307" t="s">
        <v>740</v>
      </c>
      <c r="B175" s="307" t="s">
        <v>868</v>
      </c>
      <c r="C175" s="308"/>
      <c r="D175" s="308"/>
      <c r="E175" s="309">
        <v>56720</v>
      </c>
      <c r="F175" s="310">
        <f t="shared" si="4"/>
        <v>2836000</v>
      </c>
      <c r="G175" s="310">
        <f t="shared" si="5"/>
        <v>1134400</v>
      </c>
    </row>
    <row r="176" spans="1:7">
      <c r="A176" s="307" t="s">
        <v>740</v>
      </c>
      <c r="B176" s="307" t="s">
        <v>869</v>
      </c>
      <c r="C176" s="308"/>
      <c r="D176" s="308"/>
      <c r="E176" s="309">
        <v>65450</v>
      </c>
      <c r="F176" s="310">
        <f t="shared" si="4"/>
        <v>3272500</v>
      </c>
      <c r="G176" s="310">
        <f t="shared" si="5"/>
        <v>1309000</v>
      </c>
    </row>
    <row r="177" spans="1:7">
      <c r="A177" s="307" t="s">
        <v>740</v>
      </c>
      <c r="B177" s="307" t="s">
        <v>870</v>
      </c>
      <c r="C177" s="308"/>
      <c r="D177" s="308"/>
      <c r="E177" s="309">
        <v>64930</v>
      </c>
      <c r="F177" s="310">
        <f t="shared" si="4"/>
        <v>3246500</v>
      </c>
      <c r="G177" s="310">
        <f t="shared" si="5"/>
        <v>1298600.0000000002</v>
      </c>
    </row>
    <row r="178" spans="1:7">
      <c r="A178" s="307" t="s">
        <v>740</v>
      </c>
      <c r="B178" s="307" t="s">
        <v>871</v>
      </c>
      <c r="C178" s="308"/>
      <c r="D178" s="308"/>
      <c r="E178" s="309">
        <v>63270</v>
      </c>
      <c r="F178" s="310">
        <f t="shared" si="4"/>
        <v>3163500</v>
      </c>
      <c r="G178" s="310">
        <f t="shared" si="5"/>
        <v>1265400</v>
      </c>
    </row>
    <row r="179" spans="1:7">
      <c r="A179" s="311" t="s">
        <v>744</v>
      </c>
      <c r="B179" s="311" t="s">
        <v>872</v>
      </c>
      <c r="C179" s="308"/>
      <c r="D179" s="308"/>
      <c r="E179" s="309">
        <v>60720</v>
      </c>
      <c r="F179" s="310">
        <f t="shared" si="4"/>
        <v>3036000</v>
      </c>
      <c r="G179" s="310">
        <f t="shared" si="5"/>
        <v>1214400</v>
      </c>
    </row>
    <row r="180" spans="1:7">
      <c r="A180" s="307" t="s">
        <v>740</v>
      </c>
      <c r="B180" s="307" t="s">
        <v>873</v>
      </c>
      <c r="C180" s="308"/>
      <c r="D180" s="308"/>
      <c r="E180" s="309">
        <v>75310</v>
      </c>
      <c r="F180" s="310">
        <f t="shared" si="4"/>
        <v>3765500</v>
      </c>
      <c r="G180" s="310">
        <f t="shared" si="5"/>
        <v>1506200</v>
      </c>
    </row>
    <row r="181" spans="1:7">
      <c r="A181" s="307" t="s">
        <v>740</v>
      </c>
      <c r="B181" s="307" t="s">
        <v>874</v>
      </c>
      <c r="C181" s="308"/>
      <c r="D181" s="308"/>
      <c r="E181" s="309">
        <v>79760</v>
      </c>
      <c r="F181" s="310">
        <f t="shared" si="4"/>
        <v>3988000</v>
      </c>
      <c r="G181" s="310">
        <f t="shared" si="5"/>
        <v>1595200</v>
      </c>
    </row>
    <row r="182" spans="1:7">
      <c r="A182" s="307" t="s">
        <v>740</v>
      </c>
      <c r="B182" s="307" t="s">
        <v>875</v>
      </c>
      <c r="C182" s="308"/>
      <c r="D182" s="308"/>
      <c r="E182" s="309">
        <v>77580</v>
      </c>
      <c r="F182" s="310">
        <f t="shared" si="4"/>
        <v>3879000</v>
      </c>
      <c r="G182" s="310">
        <f t="shared" si="5"/>
        <v>1551600.0000000002</v>
      </c>
    </row>
    <row r="183" spans="1:7">
      <c r="A183" s="307" t="s">
        <v>740</v>
      </c>
      <c r="B183" s="307" t="s">
        <v>876</v>
      </c>
      <c r="C183" s="308"/>
      <c r="D183" s="308"/>
      <c r="E183" s="309">
        <v>79940</v>
      </c>
      <c r="F183" s="310">
        <f t="shared" si="4"/>
        <v>3997000</v>
      </c>
      <c r="G183" s="310">
        <f t="shared" si="5"/>
        <v>1598800</v>
      </c>
    </row>
    <row r="184" spans="1:7">
      <c r="A184" s="307" t="s">
        <v>740</v>
      </c>
      <c r="B184" s="307" t="s">
        <v>877</v>
      </c>
      <c r="C184" s="308"/>
      <c r="D184" s="308"/>
      <c r="E184" s="309">
        <v>79940</v>
      </c>
      <c r="F184" s="310">
        <f t="shared" si="4"/>
        <v>3997000</v>
      </c>
      <c r="G184" s="310">
        <f t="shared" si="5"/>
        <v>1598800</v>
      </c>
    </row>
    <row r="185" spans="1:7">
      <c r="A185" s="307" t="s">
        <v>740</v>
      </c>
      <c r="B185" s="307" t="s">
        <v>878</v>
      </c>
      <c r="C185" s="308"/>
      <c r="D185" s="308"/>
      <c r="E185" s="309">
        <v>83340</v>
      </c>
      <c r="F185" s="310">
        <f t="shared" si="4"/>
        <v>4167000</v>
      </c>
      <c r="G185" s="310">
        <f t="shared" si="5"/>
        <v>1666800</v>
      </c>
    </row>
    <row r="186" spans="1:7">
      <c r="A186" s="307" t="s">
        <v>740</v>
      </c>
      <c r="B186" s="307" t="s">
        <v>879</v>
      </c>
      <c r="C186" s="308"/>
      <c r="D186" s="308"/>
      <c r="E186" s="309">
        <v>80090</v>
      </c>
      <c r="F186" s="310">
        <f t="shared" si="4"/>
        <v>4004500</v>
      </c>
      <c r="G186" s="310">
        <f t="shared" si="5"/>
        <v>1601800</v>
      </c>
    </row>
    <row r="187" spans="1:7">
      <c r="A187" s="307" t="s">
        <v>740</v>
      </c>
      <c r="B187" s="307" t="s">
        <v>880</v>
      </c>
      <c r="C187" s="308"/>
      <c r="D187" s="308"/>
      <c r="E187" s="309">
        <v>73940</v>
      </c>
      <c r="F187" s="310">
        <f t="shared" si="4"/>
        <v>3697000</v>
      </c>
      <c r="G187" s="310">
        <f t="shared" si="5"/>
        <v>1478800</v>
      </c>
    </row>
    <row r="188" spans="1:7">
      <c r="A188" s="307" t="s">
        <v>740</v>
      </c>
      <c r="B188" s="307" t="s">
        <v>881</v>
      </c>
      <c r="C188" s="308"/>
      <c r="D188" s="308"/>
      <c r="E188" s="309">
        <v>73940</v>
      </c>
      <c r="F188" s="310">
        <f t="shared" si="4"/>
        <v>3697000</v>
      </c>
      <c r="G188" s="310">
        <f t="shared" si="5"/>
        <v>1478800</v>
      </c>
    </row>
    <row r="189" spans="1:7">
      <c r="A189" s="307" t="s">
        <v>740</v>
      </c>
      <c r="B189" s="307" t="s">
        <v>882</v>
      </c>
      <c r="C189" s="308"/>
      <c r="D189" s="308"/>
      <c r="E189" s="309">
        <v>80090</v>
      </c>
      <c r="F189" s="310">
        <f t="shared" si="4"/>
        <v>4004500</v>
      </c>
      <c r="G189" s="310">
        <f t="shared" si="5"/>
        <v>1601800</v>
      </c>
    </row>
    <row r="190" spans="1:7">
      <c r="A190" s="307" t="s">
        <v>740</v>
      </c>
      <c r="B190" s="307" t="s">
        <v>883</v>
      </c>
      <c r="C190" s="308"/>
      <c r="D190" s="308"/>
      <c r="E190" s="309">
        <v>90240</v>
      </c>
      <c r="F190" s="310">
        <f t="shared" si="4"/>
        <v>4512000</v>
      </c>
      <c r="G190" s="310">
        <f t="shared" si="5"/>
        <v>1804800</v>
      </c>
    </row>
    <row r="191" spans="1:7">
      <c r="A191" s="307" t="s">
        <v>740</v>
      </c>
      <c r="B191" s="307" t="s">
        <v>884</v>
      </c>
      <c r="C191" s="308"/>
      <c r="D191" s="308"/>
      <c r="E191" s="309">
        <v>72870</v>
      </c>
      <c r="F191" s="310">
        <f t="shared" si="4"/>
        <v>3643500</v>
      </c>
      <c r="G191" s="310">
        <f t="shared" si="5"/>
        <v>1457400</v>
      </c>
    </row>
    <row r="192" spans="1:7">
      <c r="A192" s="307" t="s">
        <v>740</v>
      </c>
      <c r="B192" s="307" t="s">
        <v>885</v>
      </c>
      <c r="C192" s="308"/>
      <c r="D192" s="308"/>
      <c r="E192" s="309">
        <v>72870</v>
      </c>
      <c r="F192" s="310">
        <f t="shared" si="4"/>
        <v>3643500</v>
      </c>
      <c r="G192" s="310">
        <f t="shared" si="5"/>
        <v>1457400</v>
      </c>
    </row>
    <row r="193" spans="1:7">
      <c r="A193" s="307" t="s">
        <v>740</v>
      </c>
      <c r="B193" s="307" t="s">
        <v>886</v>
      </c>
      <c r="C193" s="308"/>
      <c r="D193" s="308"/>
      <c r="E193" s="309">
        <v>74390</v>
      </c>
      <c r="F193" s="310">
        <f t="shared" si="4"/>
        <v>3719500</v>
      </c>
      <c r="G193" s="310">
        <f t="shared" si="5"/>
        <v>1487800</v>
      </c>
    </row>
    <row r="194" spans="1:7">
      <c r="A194" s="307" t="s">
        <v>740</v>
      </c>
      <c r="B194" s="307" t="s">
        <v>887</v>
      </c>
      <c r="C194" s="308"/>
      <c r="D194" s="308"/>
      <c r="E194" s="309">
        <v>79730</v>
      </c>
      <c r="F194" s="310">
        <f t="shared" si="4"/>
        <v>3986500</v>
      </c>
      <c r="G194" s="310">
        <f t="shared" si="5"/>
        <v>1594600.0000000002</v>
      </c>
    </row>
    <row r="195" spans="1:7">
      <c r="A195" s="307" t="s">
        <v>740</v>
      </c>
      <c r="B195" s="307" t="s">
        <v>888</v>
      </c>
      <c r="C195" s="308"/>
      <c r="D195" s="308"/>
      <c r="E195" s="309">
        <v>85700</v>
      </c>
      <c r="F195" s="310">
        <f t="shared" si="4"/>
        <v>4285000</v>
      </c>
      <c r="G195" s="310">
        <f t="shared" si="5"/>
        <v>1714000</v>
      </c>
    </row>
    <row r="196" spans="1:7">
      <c r="A196" s="307" t="s">
        <v>740</v>
      </c>
      <c r="B196" s="307" t="s">
        <v>889</v>
      </c>
      <c r="C196" s="308"/>
      <c r="D196" s="308"/>
      <c r="E196" s="309">
        <v>86590</v>
      </c>
      <c r="F196" s="310">
        <f t="shared" ref="F196:F259" si="6">+E196*5%*1000</f>
        <v>4329500</v>
      </c>
      <c r="G196" s="310">
        <f t="shared" ref="G196:G259" si="7">+E196*2%*1000</f>
        <v>1731800</v>
      </c>
    </row>
    <row r="197" spans="1:7">
      <c r="A197" s="307" t="s">
        <v>740</v>
      </c>
      <c r="B197" s="307" t="s">
        <v>890</v>
      </c>
      <c r="C197" s="308"/>
      <c r="D197" s="308"/>
      <c r="E197" s="309">
        <v>89350</v>
      </c>
      <c r="F197" s="310">
        <f t="shared" si="6"/>
        <v>4467500</v>
      </c>
      <c r="G197" s="310">
        <f t="shared" si="7"/>
        <v>1787000</v>
      </c>
    </row>
    <row r="198" spans="1:7">
      <c r="A198" s="307" t="s">
        <v>740</v>
      </c>
      <c r="B198" s="307" t="s">
        <v>891</v>
      </c>
      <c r="C198" s="308"/>
      <c r="D198" s="308"/>
      <c r="E198" s="309">
        <v>79730</v>
      </c>
      <c r="F198" s="310">
        <f t="shared" si="6"/>
        <v>3986500</v>
      </c>
      <c r="G198" s="310">
        <f t="shared" si="7"/>
        <v>1594600.0000000002</v>
      </c>
    </row>
    <row r="199" spans="1:7">
      <c r="A199" s="307" t="s">
        <v>740</v>
      </c>
      <c r="B199" s="307" t="s">
        <v>892</v>
      </c>
      <c r="C199" s="308"/>
      <c r="D199" s="308"/>
      <c r="E199" s="309">
        <v>85700</v>
      </c>
      <c r="F199" s="310">
        <f t="shared" si="6"/>
        <v>4285000</v>
      </c>
      <c r="G199" s="310">
        <f t="shared" si="7"/>
        <v>1714000</v>
      </c>
    </row>
    <row r="200" spans="1:7">
      <c r="A200" s="307" t="s">
        <v>740</v>
      </c>
      <c r="B200" s="307" t="s">
        <v>893</v>
      </c>
      <c r="C200" s="308"/>
      <c r="D200" s="308"/>
      <c r="E200" s="309">
        <v>86590</v>
      </c>
      <c r="F200" s="310">
        <f t="shared" si="6"/>
        <v>4329500</v>
      </c>
      <c r="G200" s="310">
        <f t="shared" si="7"/>
        <v>1731800</v>
      </c>
    </row>
    <row r="201" spans="1:7">
      <c r="A201" s="307" t="s">
        <v>740</v>
      </c>
      <c r="B201" s="307" t="s">
        <v>894</v>
      </c>
      <c r="C201" s="308"/>
      <c r="D201" s="308"/>
      <c r="E201" s="309">
        <v>88280</v>
      </c>
      <c r="F201" s="310">
        <f t="shared" si="6"/>
        <v>4414000</v>
      </c>
      <c r="G201" s="310">
        <f t="shared" si="7"/>
        <v>1765600.0000000002</v>
      </c>
    </row>
    <row r="202" spans="1:7">
      <c r="A202" s="307" t="s">
        <v>740</v>
      </c>
      <c r="B202" s="307" t="s">
        <v>895</v>
      </c>
      <c r="C202" s="308"/>
      <c r="D202" s="308"/>
      <c r="E202" s="309">
        <v>83120</v>
      </c>
      <c r="F202" s="310">
        <f t="shared" si="6"/>
        <v>4156000</v>
      </c>
      <c r="G202" s="310">
        <f t="shared" si="7"/>
        <v>1662400</v>
      </c>
    </row>
    <row r="203" spans="1:7">
      <c r="A203" s="307" t="s">
        <v>740</v>
      </c>
      <c r="B203" s="307" t="s">
        <v>896</v>
      </c>
      <c r="C203" s="308"/>
      <c r="D203" s="308"/>
      <c r="E203" s="309">
        <v>86680</v>
      </c>
      <c r="F203" s="310">
        <f t="shared" si="6"/>
        <v>4334000</v>
      </c>
      <c r="G203" s="310">
        <f t="shared" si="7"/>
        <v>1733600.0000000002</v>
      </c>
    </row>
    <row r="204" spans="1:7">
      <c r="A204" s="307" t="s">
        <v>740</v>
      </c>
      <c r="B204" s="307" t="s">
        <v>897</v>
      </c>
      <c r="C204" s="308"/>
      <c r="D204" s="308"/>
      <c r="E204" s="309">
        <v>132030</v>
      </c>
      <c r="F204" s="310">
        <f t="shared" si="6"/>
        <v>6601500</v>
      </c>
      <c r="G204" s="310">
        <f t="shared" si="7"/>
        <v>2640600</v>
      </c>
    </row>
    <row r="205" spans="1:7">
      <c r="A205" s="307" t="s">
        <v>740</v>
      </c>
      <c r="B205" s="307" t="s">
        <v>898</v>
      </c>
      <c r="C205" s="308"/>
      <c r="D205" s="308"/>
      <c r="E205" s="309">
        <v>89620</v>
      </c>
      <c r="F205" s="310">
        <f t="shared" si="6"/>
        <v>4481000</v>
      </c>
      <c r="G205" s="310">
        <f t="shared" si="7"/>
        <v>1792400</v>
      </c>
    </row>
    <row r="206" spans="1:7">
      <c r="A206" s="307" t="s">
        <v>740</v>
      </c>
      <c r="B206" s="307" t="s">
        <v>899</v>
      </c>
      <c r="C206" s="308"/>
      <c r="D206" s="308"/>
      <c r="E206" s="309">
        <v>94080</v>
      </c>
      <c r="F206" s="310">
        <f t="shared" si="6"/>
        <v>4704000</v>
      </c>
      <c r="G206" s="310">
        <f t="shared" si="7"/>
        <v>1881600.0000000002</v>
      </c>
    </row>
    <row r="207" spans="1:7">
      <c r="A207" s="307" t="s">
        <v>740</v>
      </c>
      <c r="B207" s="307" t="s">
        <v>900</v>
      </c>
      <c r="C207" s="308"/>
      <c r="D207" s="308"/>
      <c r="E207" s="309">
        <v>92740</v>
      </c>
      <c r="F207" s="310">
        <f t="shared" si="6"/>
        <v>4637000</v>
      </c>
      <c r="G207" s="310">
        <f t="shared" si="7"/>
        <v>1854800</v>
      </c>
    </row>
    <row r="208" spans="1:7">
      <c r="A208" s="307" t="s">
        <v>740</v>
      </c>
      <c r="B208" s="307" t="s">
        <v>901</v>
      </c>
      <c r="C208" s="308"/>
      <c r="D208" s="308"/>
      <c r="E208" s="309">
        <v>93270</v>
      </c>
      <c r="F208" s="310">
        <f t="shared" si="6"/>
        <v>4663500</v>
      </c>
      <c r="G208" s="310">
        <f t="shared" si="7"/>
        <v>1865400</v>
      </c>
    </row>
    <row r="209" spans="1:7">
      <c r="A209" s="307" t="s">
        <v>744</v>
      </c>
      <c r="B209" s="307" t="s">
        <v>902</v>
      </c>
      <c r="C209" s="308"/>
      <c r="D209" s="308"/>
      <c r="E209" s="309">
        <v>86800</v>
      </c>
      <c r="F209" s="310">
        <f t="shared" si="6"/>
        <v>4340000</v>
      </c>
      <c r="G209" s="310">
        <f t="shared" si="7"/>
        <v>1736000</v>
      </c>
    </row>
    <row r="210" spans="1:7">
      <c r="A210" s="307" t="s">
        <v>740</v>
      </c>
      <c r="B210" s="307" t="s">
        <v>903</v>
      </c>
      <c r="C210" s="308"/>
      <c r="D210" s="308"/>
      <c r="E210" s="309">
        <v>77420</v>
      </c>
      <c r="F210" s="310">
        <f t="shared" si="6"/>
        <v>3871000</v>
      </c>
      <c r="G210" s="310">
        <f t="shared" si="7"/>
        <v>1548400</v>
      </c>
    </row>
    <row r="211" spans="1:7">
      <c r="A211" s="307" t="s">
        <v>740</v>
      </c>
      <c r="B211" s="307" t="s">
        <v>904</v>
      </c>
      <c r="C211" s="308"/>
      <c r="D211" s="308"/>
      <c r="E211" s="309">
        <v>81070</v>
      </c>
      <c r="F211" s="310">
        <f t="shared" si="6"/>
        <v>4053500</v>
      </c>
      <c r="G211" s="310">
        <f t="shared" si="7"/>
        <v>1621400</v>
      </c>
    </row>
    <row r="212" spans="1:7">
      <c r="A212" s="307" t="s">
        <v>740</v>
      </c>
      <c r="B212" s="307" t="s">
        <v>905</v>
      </c>
      <c r="C212" s="308"/>
      <c r="D212" s="308"/>
      <c r="E212" s="309">
        <v>100940</v>
      </c>
      <c r="F212" s="310">
        <f t="shared" si="6"/>
        <v>5047000</v>
      </c>
      <c r="G212" s="310">
        <f t="shared" si="7"/>
        <v>2018800</v>
      </c>
    </row>
    <row r="213" spans="1:7">
      <c r="A213" s="307" t="s">
        <v>740</v>
      </c>
      <c r="B213" s="307" t="s">
        <v>906</v>
      </c>
      <c r="C213" s="308"/>
      <c r="D213" s="308"/>
      <c r="E213" s="309">
        <v>111360</v>
      </c>
      <c r="F213" s="310">
        <f t="shared" si="6"/>
        <v>5568000</v>
      </c>
      <c r="G213" s="310">
        <f t="shared" si="7"/>
        <v>2227200.0000000005</v>
      </c>
    </row>
    <row r="214" spans="1:7">
      <c r="A214" s="307" t="s">
        <v>740</v>
      </c>
      <c r="B214" s="307" t="s">
        <v>907</v>
      </c>
      <c r="C214" s="308"/>
      <c r="D214" s="308"/>
      <c r="E214" s="309">
        <v>125080</v>
      </c>
      <c r="F214" s="310">
        <f t="shared" si="6"/>
        <v>6254000</v>
      </c>
      <c r="G214" s="310">
        <f t="shared" si="7"/>
        <v>2501600</v>
      </c>
    </row>
    <row r="215" spans="1:7">
      <c r="A215" s="307" t="s">
        <v>740</v>
      </c>
      <c r="B215" s="307" t="s">
        <v>908</v>
      </c>
      <c r="C215" s="308"/>
      <c r="D215" s="308"/>
      <c r="E215" s="309">
        <v>128550</v>
      </c>
      <c r="F215" s="310">
        <f t="shared" si="6"/>
        <v>6427500</v>
      </c>
      <c r="G215" s="310">
        <f t="shared" si="7"/>
        <v>2571000</v>
      </c>
    </row>
    <row r="216" spans="1:7">
      <c r="A216" s="307" t="s">
        <v>740</v>
      </c>
      <c r="B216" s="307" t="s">
        <v>909</v>
      </c>
      <c r="C216" s="308"/>
      <c r="D216" s="308"/>
      <c r="E216" s="309">
        <v>109760</v>
      </c>
      <c r="F216" s="310">
        <f t="shared" si="6"/>
        <v>5488000</v>
      </c>
      <c r="G216" s="310">
        <f t="shared" si="7"/>
        <v>2195200.0000000005</v>
      </c>
    </row>
    <row r="217" spans="1:7">
      <c r="A217" s="307" t="s">
        <v>740</v>
      </c>
      <c r="B217" s="307" t="s">
        <v>910</v>
      </c>
      <c r="C217" s="308"/>
      <c r="D217" s="308"/>
      <c r="E217" s="309">
        <v>102540</v>
      </c>
      <c r="F217" s="310">
        <f t="shared" si="6"/>
        <v>5127000</v>
      </c>
      <c r="G217" s="310">
        <f t="shared" si="7"/>
        <v>2050800.0000000002</v>
      </c>
    </row>
    <row r="218" spans="1:7">
      <c r="A218" s="307" t="s">
        <v>740</v>
      </c>
      <c r="B218" s="307" t="s">
        <v>911</v>
      </c>
      <c r="C218" s="308"/>
      <c r="D218" s="308"/>
      <c r="E218" s="309">
        <v>100670</v>
      </c>
      <c r="F218" s="310">
        <f t="shared" si="6"/>
        <v>5033500</v>
      </c>
      <c r="G218" s="310">
        <f t="shared" si="7"/>
        <v>2013400</v>
      </c>
    </row>
    <row r="219" spans="1:7">
      <c r="A219" s="307" t="s">
        <v>740</v>
      </c>
      <c r="B219" s="307" t="s">
        <v>912</v>
      </c>
      <c r="C219" s="308"/>
      <c r="D219" s="308"/>
      <c r="E219" s="309">
        <v>100580</v>
      </c>
      <c r="F219" s="310">
        <f t="shared" si="6"/>
        <v>5029000</v>
      </c>
      <c r="G219" s="310">
        <f t="shared" si="7"/>
        <v>2011600.0000000002</v>
      </c>
    </row>
    <row r="220" spans="1:7">
      <c r="A220" s="307" t="s">
        <v>740</v>
      </c>
      <c r="B220" s="307" t="s">
        <v>913</v>
      </c>
      <c r="C220" s="308"/>
      <c r="D220" s="308"/>
      <c r="E220" s="309">
        <v>96040</v>
      </c>
      <c r="F220" s="310">
        <f t="shared" si="6"/>
        <v>4802000</v>
      </c>
      <c r="G220" s="310">
        <f t="shared" si="7"/>
        <v>1920800</v>
      </c>
    </row>
    <row r="221" spans="1:7">
      <c r="A221" s="307" t="s">
        <v>740</v>
      </c>
      <c r="B221" s="307" t="s">
        <v>914</v>
      </c>
      <c r="C221" s="308"/>
      <c r="D221" s="308"/>
      <c r="E221" s="309">
        <v>112070</v>
      </c>
      <c r="F221" s="310">
        <f t="shared" si="6"/>
        <v>5603500</v>
      </c>
      <c r="G221" s="310">
        <f t="shared" si="7"/>
        <v>2241400</v>
      </c>
    </row>
    <row r="222" spans="1:7">
      <c r="A222" s="307" t="s">
        <v>740</v>
      </c>
      <c r="B222" s="307" t="s">
        <v>915</v>
      </c>
      <c r="C222" s="308"/>
      <c r="D222" s="308"/>
      <c r="E222" s="309">
        <v>143520</v>
      </c>
      <c r="F222" s="310">
        <f t="shared" si="6"/>
        <v>7176000</v>
      </c>
      <c r="G222" s="310">
        <f t="shared" si="7"/>
        <v>2870400</v>
      </c>
    </row>
    <row r="223" spans="1:7">
      <c r="A223" s="307" t="s">
        <v>740</v>
      </c>
      <c r="B223" s="307" t="s">
        <v>916</v>
      </c>
      <c r="C223" s="308"/>
      <c r="D223" s="308"/>
      <c r="E223" s="309">
        <v>152390</v>
      </c>
      <c r="F223" s="310">
        <f t="shared" si="6"/>
        <v>7619500</v>
      </c>
      <c r="G223" s="310">
        <f t="shared" si="7"/>
        <v>3047800</v>
      </c>
    </row>
    <row r="224" spans="1:7">
      <c r="A224" s="307" t="s">
        <v>740</v>
      </c>
      <c r="B224" s="307" t="s">
        <v>917</v>
      </c>
      <c r="C224" s="308"/>
      <c r="D224" s="308"/>
      <c r="E224" s="309">
        <v>142450</v>
      </c>
      <c r="F224" s="310">
        <f t="shared" si="6"/>
        <v>7122500</v>
      </c>
      <c r="G224" s="310">
        <f t="shared" si="7"/>
        <v>2849000</v>
      </c>
    </row>
    <row r="225" spans="1:7">
      <c r="A225" s="307" t="s">
        <v>740</v>
      </c>
      <c r="B225" s="307" t="s">
        <v>918</v>
      </c>
      <c r="C225" s="308"/>
      <c r="D225" s="308"/>
      <c r="E225" s="309">
        <v>126590</v>
      </c>
      <c r="F225" s="310">
        <f t="shared" si="6"/>
        <v>6329500</v>
      </c>
      <c r="G225" s="310">
        <f t="shared" si="7"/>
        <v>2531800</v>
      </c>
    </row>
    <row r="226" spans="1:7">
      <c r="A226" s="307" t="s">
        <v>740</v>
      </c>
      <c r="B226" s="307" t="s">
        <v>919</v>
      </c>
      <c r="C226" s="308"/>
      <c r="D226" s="308"/>
      <c r="E226" s="309">
        <v>107800</v>
      </c>
      <c r="F226" s="310">
        <f t="shared" si="6"/>
        <v>5390000</v>
      </c>
      <c r="G226" s="310">
        <f t="shared" si="7"/>
        <v>2156000</v>
      </c>
    </row>
    <row r="227" spans="1:7">
      <c r="A227" s="307" t="s">
        <v>740</v>
      </c>
      <c r="B227" s="307" t="s">
        <v>920</v>
      </c>
      <c r="C227" s="308"/>
      <c r="D227" s="308"/>
      <c r="E227" s="309">
        <v>121160</v>
      </c>
      <c r="F227" s="310">
        <f t="shared" si="6"/>
        <v>6058000</v>
      </c>
      <c r="G227" s="310">
        <f t="shared" si="7"/>
        <v>2423200.0000000005</v>
      </c>
    </row>
    <row r="228" spans="1:7">
      <c r="A228" s="307" t="s">
        <v>740</v>
      </c>
      <c r="B228" s="307" t="s">
        <v>921</v>
      </c>
      <c r="C228" s="308"/>
      <c r="D228" s="308"/>
      <c r="E228" s="309">
        <v>141200</v>
      </c>
      <c r="F228" s="310">
        <f t="shared" si="6"/>
        <v>7060000</v>
      </c>
      <c r="G228" s="310">
        <f t="shared" si="7"/>
        <v>2824000</v>
      </c>
    </row>
    <row r="229" spans="1:7">
      <c r="A229" s="307" t="s">
        <v>740</v>
      </c>
      <c r="B229" s="307" t="s">
        <v>922</v>
      </c>
      <c r="C229" s="308"/>
      <c r="D229" s="308"/>
      <c r="E229" s="309">
        <v>141200</v>
      </c>
      <c r="F229" s="310">
        <f t="shared" si="6"/>
        <v>7060000</v>
      </c>
      <c r="G229" s="310">
        <f t="shared" si="7"/>
        <v>2824000</v>
      </c>
    </row>
    <row r="230" spans="1:7">
      <c r="A230" s="307" t="s">
        <v>740</v>
      </c>
      <c r="B230" s="307" t="s">
        <v>923</v>
      </c>
      <c r="C230" s="308"/>
      <c r="D230" s="308"/>
      <c r="E230" s="309">
        <v>121870</v>
      </c>
      <c r="F230" s="310">
        <f t="shared" si="6"/>
        <v>6093500</v>
      </c>
      <c r="G230" s="310">
        <f t="shared" si="7"/>
        <v>2437400</v>
      </c>
    </row>
    <row r="231" spans="1:7">
      <c r="A231" s="307" t="s">
        <v>740</v>
      </c>
      <c r="B231" s="307" t="s">
        <v>924</v>
      </c>
      <c r="C231" s="308"/>
      <c r="D231" s="308"/>
      <c r="E231" s="309">
        <v>116970</v>
      </c>
      <c r="F231" s="310">
        <f t="shared" si="6"/>
        <v>5848500</v>
      </c>
      <c r="G231" s="310">
        <f t="shared" si="7"/>
        <v>2339400</v>
      </c>
    </row>
    <row r="232" spans="1:7">
      <c r="A232" s="307" t="s">
        <v>740</v>
      </c>
      <c r="B232" s="307" t="s">
        <v>925</v>
      </c>
      <c r="C232" s="308"/>
      <c r="D232" s="308"/>
      <c r="E232" s="309">
        <v>141740</v>
      </c>
      <c r="F232" s="310">
        <f t="shared" si="6"/>
        <v>7087000</v>
      </c>
      <c r="G232" s="310">
        <f t="shared" si="7"/>
        <v>2834800</v>
      </c>
    </row>
    <row r="233" spans="1:7">
      <c r="A233" s="307" t="s">
        <v>740</v>
      </c>
      <c r="B233" s="307" t="s">
        <v>926</v>
      </c>
      <c r="C233" s="308"/>
      <c r="D233" s="308"/>
      <c r="E233" s="309">
        <v>127570</v>
      </c>
      <c r="F233" s="310">
        <f t="shared" si="6"/>
        <v>6378500</v>
      </c>
      <c r="G233" s="310">
        <f t="shared" si="7"/>
        <v>2551400</v>
      </c>
    </row>
    <row r="234" spans="1:7">
      <c r="A234" s="307" t="s">
        <v>740</v>
      </c>
      <c r="B234" s="307" t="s">
        <v>927</v>
      </c>
      <c r="C234" s="308"/>
      <c r="D234" s="308"/>
      <c r="E234" s="309">
        <v>112870</v>
      </c>
      <c r="F234" s="310">
        <f t="shared" si="6"/>
        <v>5643500</v>
      </c>
      <c r="G234" s="310">
        <f t="shared" si="7"/>
        <v>2257400</v>
      </c>
    </row>
    <row r="235" spans="1:7">
      <c r="A235" s="307" t="s">
        <v>740</v>
      </c>
      <c r="B235" s="307" t="s">
        <v>928</v>
      </c>
      <c r="C235" s="308"/>
      <c r="D235" s="308"/>
      <c r="E235" s="309">
        <v>109760</v>
      </c>
      <c r="F235" s="310">
        <f t="shared" si="6"/>
        <v>5488000</v>
      </c>
      <c r="G235" s="310">
        <f t="shared" si="7"/>
        <v>2195200.0000000005</v>
      </c>
    </row>
    <row r="236" spans="1:7">
      <c r="A236" s="307" t="s">
        <v>740</v>
      </c>
      <c r="B236" s="307" t="s">
        <v>929</v>
      </c>
      <c r="C236" s="308"/>
      <c r="D236" s="308"/>
      <c r="E236" s="309">
        <v>212830</v>
      </c>
      <c r="F236" s="310">
        <f t="shared" si="6"/>
        <v>10641500</v>
      </c>
      <c r="G236" s="310">
        <f t="shared" si="7"/>
        <v>4256600</v>
      </c>
    </row>
    <row r="237" spans="1:7">
      <c r="A237" s="307" t="s">
        <v>740</v>
      </c>
      <c r="B237" s="307" t="s">
        <v>930</v>
      </c>
      <c r="C237" s="308"/>
      <c r="D237" s="308"/>
      <c r="E237" s="309">
        <v>218980</v>
      </c>
      <c r="F237" s="310">
        <f t="shared" si="6"/>
        <v>10949000</v>
      </c>
      <c r="G237" s="310">
        <f t="shared" si="7"/>
        <v>4379600</v>
      </c>
    </row>
    <row r="238" spans="1:7">
      <c r="A238" s="307" t="s">
        <v>740</v>
      </c>
      <c r="B238" s="307" t="s">
        <v>931</v>
      </c>
      <c r="C238" s="308"/>
      <c r="D238" s="308"/>
      <c r="E238" s="309">
        <v>145120</v>
      </c>
      <c r="F238" s="310">
        <f t="shared" si="6"/>
        <v>7256000</v>
      </c>
      <c r="G238" s="310">
        <f t="shared" si="7"/>
        <v>2902400</v>
      </c>
    </row>
    <row r="239" spans="1:7">
      <c r="A239" s="307" t="s">
        <v>740</v>
      </c>
      <c r="B239" s="307" t="s">
        <v>932</v>
      </c>
      <c r="C239" s="308"/>
      <c r="D239" s="308"/>
      <c r="E239" s="309">
        <v>126590</v>
      </c>
      <c r="F239" s="310">
        <f t="shared" si="6"/>
        <v>6329500</v>
      </c>
      <c r="G239" s="310">
        <f t="shared" si="7"/>
        <v>2531800</v>
      </c>
    </row>
    <row r="240" spans="1:7">
      <c r="A240" s="307" t="s">
        <v>740</v>
      </c>
      <c r="B240" s="307" t="s">
        <v>933</v>
      </c>
      <c r="C240" s="308"/>
      <c r="D240" s="308"/>
      <c r="E240" s="309">
        <v>117000</v>
      </c>
      <c r="F240" s="310">
        <f t="shared" si="6"/>
        <v>5850000</v>
      </c>
      <c r="G240" s="310">
        <f t="shared" si="7"/>
        <v>2340000</v>
      </c>
    </row>
    <row r="241" spans="1:7">
      <c r="A241" s="307" t="s">
        <v>740</v>
      </c>
      <c r="B241" s="307" t="s">
        <v>934</v>
      </c>
      <c r="C241" s="308"/>
      <c r="D241" s="308"/>
      <c r="E241" s="309">
        <v>144860</v>
      </c>
      <c r="F241" s="310">
        <f t="shared" si="6"/>
        <v>7243000</v>
      </c>
      <c r="G241" s="310">
        <f t="shared" si="7"/>
        <v>2897200.0000000005</v>
      </c>
    </row>
    <row r="242" spans="1:7">
      <c r="A242" s="307" t="s">
        <v>740</v>
      </c>
      <c r="B242" s="307" t="s">
        <v>935</v>
      </c>
      <c r="C242" s="308"/>
      <c r="D242" s="308"/>
      <c r="E242" s="309">
        <v>100940</v>
      </c>
      <c r="F242" s="310">
        <f t="shared" si="6"/>
        <v>5047000</v>
      </c>
      <c r="G242" s="310">
        <f t="shared" si="7"/>
        <v>2018800</v>
      </c>
    </row>
    <row r="243" spans="1:7">
      <c r="A243" s="307" t="s">
        <v>740</v>
      </c>
      <c r="B243" s="307" t="s">
        <v>936</v>
      </c>
      <c r="C243" s="308"/>
      <c r="D243" s="308"/>
      <c r="E243" s="309">
        <v>124720</v>
      </c>
      <c r="F243" s="310">
        <f t="shared" si="6"/>
        <v>6236000</v>
      </c>
      <c r="G243" s="310">
        <f t="shared" si="7"/>
        <v>2494400</v>
      </c>
    </row>
    <row r="244" spans="1:7">
      <c r="A244" s="307" t="s">
        <v>740</v>
      </c>
      <c r="B244" s="307" t="s">
        <v>937</v>
      </c>
      <c r="C244" s="308"/>
      <c r="D244" s="308"/>
      <c r="E244" s="309">
        <v>149670</v>
      </c>
      <c r="F244" s="310">
        <f t="shared" si="6"/>
        <v>7483500</v>
      </c>
      <c r="G244" s="310">
        <f t="shared" si="7"/>
        <v>2993400</v>
      </c>
    </row>
    <row r="245" spans="1:7">
      <c r="A245" s="307" t="s">
        <v>740</v>
      </c>
      <c r="B245" s="307" t="s">
        <v>938</v>
      </c>
      <c r="C245" s="308"/>
      <c r="D245" s="308"/>
      <c r="E245" s="309">
        <v>126420</v>
      </c>
      <c r="F245" s="310">
        <f t="shared" si="6"/>
        <v>6321000</v>
      </c>
      <c r="G245" s="310">
        <f t="shared" si="7"/>
        <v>2528400</v>
      </c>
    </row>
    <row r="246" spans="1:7">
      <c r="A246" s="307" t="s">
        <v>740</v>
      </c>
      <c r="B246" s="307" t="s">
        <v>939</v>
      </c>
      <c r="C246" s="308"/>
      <c r="D246" s="308"/>
      <c r="E246" s="309">
        <v>130600</v>
      </c>
      <c r="F246" s="310">
        <f t="shared" si="6"/>
        <v>6530000</v>
      </c>
      <c r="G246" s="310">
        <f t="shared" si="7"/>
        <v>2612000</v>
      </c>
    </row>
    <row r="247" spans="1:7">
      <c r="A247" s="307" t="s">
        <v>740</v>
      </c>
      <c r="B247" s="307" t="s">
        <v>940</v>
      </c>
      <c r="C247" s="308"/>
      <c r="D247" s="308"/>
      <c r="E247" s="309">
        <v>166950</v>
      </c>
      <c r="F247" s="310">
        <f t="shared" si="6"/>
        <v>8347500</v>
      </c>
      <c r="G247" s="310">
        <f t="shared" si="7"/>
        <v>3339000</v>
      </c>
    </row>
    <row r="248" spans="1:7">
      <c r="A248" s="307" t="s">
        <v>740</v>
      </c>
      <c r="B248" s="307" t="s">
        <v>941</v>
      </c>
      <c r="C248" s="308"/>
      <c r="D248" s="308"/>
      <c r="E248" s="309">
        <v>146910</v>
      </c>
      <c r="F248" s="310">
        <f t="shared" si="6"/>
        <v>7345500</v>
      </c>
      <c r="G248" s="310">
        <f t="shared" si="7"/>
        <v>2938200.0000000005</v>
      </c>
    </row>
    <row r="249" spans="1:7">
      <c r="A249" s="307" t="s">
        <v>740</v>
      </c>
      <c r="B249" s="307" t="s">
        <v>942</v>
      </c>
      <c r="C249" s="308"/>
      <c r="D249" s="308"/>
      <c r="E249" s="309">
        <v>158670</v>
      </c>
      <c r="F249" s="310">
        <f t="shared" si="6"/>
        <v>7933500</v>
      </c>
      <c r="G249" s="310">
        <f t="shared" si="7"/>
        <v>3173400</v>
      </c>
    </row>
    <row r="250" spans="1:7">
      <c r="A250" s="307" t="s">
        <v>740</v>
      </c>
      <c r="B250" s="307" t="s">
        <v>943</v>
      </c>
      <c r="C250" s="308"/>
      <c r="D250" s="308"/>
      <c r="E250" s="309">
        <v>146640</v>
      </c>
      <c r="F250" s="310">
        <f t="shared" si="6"/>
        <v>7332000</v>
      </c>
      <c r="G250" s="310">
        <f t="shared" si="7"/>
        <v>2932800</v>
      </c>
    </row>
    <row r="251" spans="1:7">
      <c r="A251" s="307" t="s">
        <v>740</v>
      </c>
      <c r="B251" s="307" t="s">
        <v>944</v>
      </c>
      <c r="C251" s="308"/>
      <c r="D251" s="308"/>
      <c r="E251" s="309">
        <v>225480</v>
      </c>
      <c r="F251" s="310">
        <f t="shared" si="6"/>
        <v>11274000</v>
      </c>
      <c r="G251" s="310">
        <f t="shared" si="7"/>
        <v>4509600</v>
      </c>
    </row>
    <row r="252" spans="1:7">
      <c r="A252" s="311" t="s">
        <v>744</v>
      </c>
      <c r="B252" s="311" t="s">
        <v>748</v>
      </c>
      <c r="C252" s="308"/>
      <c r="D252" s="308"/>
      <c r="E252" s="309">
        <v>136360</v>
      </c>
      <c r="F252" s="310">
        <f t="shared" si="6"/>
        <v>6818000</v>
      </c>
      <c r="G252" s="310">
        <f t="shared" si="7"/>
        <v>2727200.0000000005</v>
      </c>
    </row>
    <row r="253" spans="1:7">
      <c r="A253" s="307" t="s">
        <v>740</v>
      </c>
      <c r="B253" s="307" t="s">
        <v>945</v>
      </c>
      <c r="C253" s="308"/>
      <c r="D253" s="308"/>
      <c r="E253" s="309">
        <v>71450</v>
      </c>
      <c r="F253" s="310">
        <f t="shared" si="6"/>
        <v>3572500</v>
      </c>
      <c r="G253" s="310">
        <f t="shared" si="7"/>
        <v>1429000</v>
      </c>
    </row>
    <row r="254" spans="1:7">
      <c r="A254" s="307" t="s">
        <v>740</v>
      </c>
      <c r="B254" s="307" t="s">
        <v>946</v>
      </c>
      <c r="C254" s="308"/>
      <c r="D254" s="308"/>
      <c r="E254" s="309">
        <v>80630</v>
      </c>
      <c r="F254" s="310">
        <f t="shared" si="6"/>
        <v>4031500</v>
      </c>
      <c r="G254" s="310">
        <f t="shared" si="7"/>
        <v>1612600.0000000002</v>
      </c>
    </row>
    <row r="255" spans="1:7">
      <c r="A255" s="307" t="s">
        <v>740</v>
      </c>
      <c r="B255" s="307" t="s">
        <v>947</v>
      </c>
      <c r="C255" s="308"/>
      <c r="D255" s="308"/>
      <c r="E255" s="309">
        <v>54280</v>
      </c>
      <c r="F255" s="310">
        <f t="shared" si="6"/>
        <v>2714000</v>
      </c>
      <c r="G255" s="310">
        <f t="shared" si="7"/>
        <v>1085600</v>
      </c>
    </row>
    <row r="256" spans="1:7">
      <c r="A256" s="307" t="s">
        <v>740</v>
      </c>
      <c r="B256" s="307" t="s">
        <v>948</v>
      </c>
      <c r="C256" s="308"/>
      <c r="D256" s="308"/>
      <c r="E256" s="309">
        <v>43120</v>
      </c>
      <c r="F256" s="310">
        <f t="shared" si="6"/>
        <v>2156000</v>
      </c>
      <c r="G256" s="310">
        <f t="shared" si="7"/>
        <v>862400</v>
      </c>
    </row>
    <row r="257" spans="1:7">
      <c r="A257" s="307" t="s">
        <v>740</v>
      </c>
      <c r="B257" s="307" t="s">
        <v>949</v>
      </c>
      <c r="C257" s="308"/>
      <c r="D257" s="308"/>
      <c r="E257" s="309">
        <v>43120</v>
      </c>
      <c r="F257" s="310">
        <f t="shared" si="6"/>
        <v>2156000</v>
      </c>
      <c r="G257" s="310">
        <f t="shared" si="7"/>
        <v>862400</v>
      </c>
    </row>
    <row r="258" spans="1:7">
      <c r="A258" s="307" t="s">
        <v>740</v>
      </c>
      <c r="B258" s="307" t="s">
        <v>950</v>
      </c>
      <c r="C258" s="308"/>
      <c r="D258" s="308"/>
      <c r="E258" s="309">
        <v>46820</v>
      </c>
      <c r="F258" s="310">
        <f t="shared" si="6"/>
        <v>2341000</v>
      </c>
      <c r="G258" s="310">
        <f t="shared" si="7"/>
        <v>936400</v>
      </c>
    </row>
    <row r="259" spans="1:7">
      <c r="A259" s="307" t="s">
        <v>740</v>
      </c>
      <c r="B259" s="307" t="s">
        <v>951</v>
      </c>
      <c r="C259" s="308"/>
      <c r="D259" s="308"/>
      <c r="E259" s="309">
        <v>45760</v>
      </c>
      <c r="F259" s="310">
        <f t="shared" si="6"/>
        <v>2288000</v>
      </c>
      <c r="G259" s="310">
        <f t="shared" si="7"/>
        <v>915200</v>
      </c>
    </row>
    <row r="260" spans="1:7">
      <c r="A260" s="307" t="s">
        <v>740</v>
      </c>
      <c r="B260" s="307" t="s">
        <v>952</v>
      </c>
      <c r="C260" s="308"/>
      <c r="D260" s="308"/>
      <c r="E260" s="309">
        <v>49290</v>
      </c>
      <c r="F260" s="310">
        <f t="shared" ref="F260:F323" si="8">+E260*5%*1000</f>
        <v>2464500</v>
      </c>
      <c r="G260" s="310">
        <f t="shared" ref="G260:G323" si="9">+E260*2%*1000</f>
        <v>985800.00000000012</v>
      </c>
    </row>
    <row r="261" spans="1:7">
      <c r="A261" s="307" t="s">
        <v>740</v>
      </c>
      <c r="B261" s="307" t="s">
        <v>953</v>
      </c>
      <c r="C261" s="308"/>
      <c r="D261" s="308"/>
      <c r="E261" s="309">
        <v>59400</v>
      </c>
      <c r="F261" s="310">
        <f t="shared" si="8"/>
        <v>2970000</v>
      </c>
      <c r="G261" s="310">
        <f t="shared" si="9"/>
        <v>1188000</v>
      </c>
    </row>
    <row r="262" spans="1:7">
      <c r="A262" s="307" t="s">
        <v>740</v>
      </c>
      <c r="B262" s="307" t="s">
        <v>954</v>
      </c>
      <c r="C262" s="308"/>
      <c r="D262" s="308"/>
      <c r="E262" s="309">
        <v>60730</v>
      </c>
      <c r="F262" s="310">
        <f t="shared" si="8"/>
        <v>3036500</v>
      </c>
      <c r="G262" s="310">
        <f t="shared" si="9"/>
        <v>1214600.0000000002</v>
      </c>
    </row>
    <row r="263" spans="1:7">
      <c r="A263" s="307" t="s">
        <v>740</v>
      </c>
      <c r="B263" s="307" t="s">
        <v>955</v>
      </c>
      <c r="C263" s="308"/>
      <c r="D263" s="308"/>
      <c r="E263" s="309">
        <v>59400</v>
      </c>
      <c r="F263" s="310">
        <f t="shared" si="8"/>
        <v>2970000</v>
      </c>
      <c r="G263" s="310">
        <f t="shared" si="9"/>
        <v>1188000</v>
      </c>
    </row>
    <row r="264" spans="1:7">
      <c r="A264" s="307" t="s">
        <v>740</v>
      </c>
      <c r="B264" s="307" t="s">
        <v>956</v>
      </c>
      <c r="C264" s="308"/>
      <c r="D264" s="308"/>
      <c r="E264" s="309">
        <v>61470</v>
      </c>
      <c r="F264" s="310">
        <f t="shared" si="8"/>
        <v>3073500</v>
      </c>
      <c r="G264" s="310">
        <f t="shared" si="9"/>
        <v>1229400</v>
      </c>
    </row>
    <row r="265" spans="1:7">
      <c r="A265" s="307" t="s">
        <v>740</v>
      </c>
      <c r="B265" s="307" t="s">
        <v>957</v>
      </c>
      <c r="C265" s="308"/>
      <c r="D265" s="308"/>
      <c r="E265" s="309">
        <v>63720</v>
      </c>
      <c r="F265" s="310">
        <f t="shared" si="8"/>
        <v>3186000</v>
      </c>
      <c r="G265" s="310">
        <f t="shared" si="9"/>
        <v>1274400</v>
      </c>
    </row>
    <row r="266" spans="1:7">
      <c r="A266" s="307" t="s">
        <v>740</v>
      </c>
      <c r="B266" s="307" t="s">
        <v>958</v>
      </c>
      <c r="C266" s="308"/>
      <c r="D266" s="308"/>
      <c r="E266" s="309">
        <v>68270</v>
      </c>
      <c r="F266" s="310">
        <f t="shared" si="8"/>
        <v>3413500</v>
      </c>
      <c r="G266" s="310">
        <f t="shared" si="9"/>
        <v>1365400</v>
      </c>
    </row>
    <row r="267" spans="1:7">
      <c r="A267" s="307" t="s">
        <v>740</v>
      </c>
      <c r="B267" s="307" t="s">
        <v>959</v>
      </c>
      <c r="C267" s="308"/>
      <c r="D267" s="308"/>
      <c r="E267" s="309">
        <v>61200</v>
      </c>
      <c r="F267" s="310">
        <f t="shared" si="8"/>
        <v>3060000</v>
      </c>
      <c r="G267" s="310">
        <f t="shared" si="9"/>
        <v>1224000</v>
      </c>
    </row>
    <row r="268" spans="1:7">
      <c r="A268" s="307" t="s">
        <v>740</v>
      </c>
      <c r="B268" s="307" t="s">
        <v>960</v>
      </c>
      <c r="C268" s="308"/>
      <c r="D268" s="308"/>
      <c r="E268" s="309">
        <v>70490</v>
      </c>
      <c r="F268" s="310">
        <f t="shared" si="8"/>
        <v>3524500</v>
      </c>
      <c r="G268" s="310">
        <f t="shared" si="9"/>
        <v>1409800</v>
      </c>
    </row>
    <row r="269" spans="1:7">
      <c r="A269" s="307" t="s">
        <v>740</v>
      </c>
      <c r="B269" s="307" t="s">
        <v>961</v>
      </c>
      <c r="C269" s="308"/>
      <c r="D269" s="308"/>
      <c r="E269" s="309">
        <v>75450</v>
      </c>
      <c r="F269" s="310">
        <f t="shared" si="8"/>
        <v>3772500</v>
      </c>
      <c r="G269" s="310">
        <f t="shared" si="9"/>
        <v>1509000</v>
      </c>
    </row>
    <row r="270" spans="1:7">
      <c r="A270" s="307" t="s">
        <v>740</v>
      </c>
      <c r="B270" s="307" t="s">
        <v>962</v>
      </c>
      <c r="C270" s="308"/>
      <c r="D270" s="308"/>
      <c r="E270" s="309">
        <v>75450</v>
      </c>
      <c r="F270" s="310">
        <f t="shared" si="8"/>
        <v>3772500</v>
      </c>
      <c r="G270" s="310">
        <f t="shared" si="9"/>
        <v>1509000</v>
      </c>
    </row>
    <row r="271" spans="1:7">
      <c r="A271" s="307" t="s">
        <v>740</v>
      </c>
      <c r="B271" s="307" t="s">
        <v>963</v>
      </c>
      <c r="C271" s="308"/>
      <c r="D271" s="308"/>
      <c r="E271" s="309">
        <v>75450</v>
      </c>
      <c r="F271" s="310">
        <f t="shared" si="8"/>
        <v>3772500</v>
      </c>
      <c r="G271" s="310">
        <f t="shared" si="9"/>
        <v>1509000</v>
      </c>
    </row>
    <row r="272" spans="1:7">
      <c r="A272" s="307" t="s">
        <v>740</v>
      </c>
      <c r="B272" s="307" t="s">
        <v>964</v>
      </c>
      <c r="C272" s="308"/>
      <c r="D272" s="308"/>
      <c r="E272" s="309">
        <v>83900</v>
      </c>
      <c r="F272" s="310">
        <f t="shared" si="8"/>
        <v>4195000</v>
      </c>
      <c r="G272" s="310">
        <f t="shared" si="9"/>
        <v>1678000</v>
      </c>
    </row>
    <row r="273" spans="1:7">
      <c r="A273" s="307" t="s">
        <v>740</v>
      </c>
      <c r="B273" s="307" t="s">
        <v>965</v>
      </c>
      <c r="C273" s="308"/>
      <c r="D273" s="308"/>
      <c r="E273" s="309">
        <v>114090</v>
      </c>
      <c r="F273" s="310">
        <f t="shared" si="8"/>
        <v>5704500</v>
      </c>
      <c r="G273" s="310">
        <f t="shared" si="9"/>
        <v>2281800</v>
      </c>
    </row>
    <row r="274" spans="1:7">
      <c r="A274" s="307" t="s">
        <v>740</v>
      </c>
      <c r="B274" s="307" t="s">
        <v>966</v>
      </c>
      <c r="C274" s="308"/>
      <c r="D274" s="308"/>
      <c r="E274" s="309">
        <v>84540</v>
      </c>
      <c r="F274" s="310">
        <f t="shared" si="8"/>
        <v>4227000</v>
      </c>
      <c r="G274" s="310">
        <f t="shared" si="9"/>
        <v>1690800</v>
      </c>
    </row>
    <row r="275" spans="1:7">
      <c r="A275" s="307" t="s">
        <v>740</v>
      </c>
      <c r="B275" s="307" t="s">
        <v>967</v>
      </c>
      <c r="C275" s="308"/>
      <c r="D275" s="308"/>
      <c r="E275" s="309">
        <v>78000</v>
      </c>
      <c r="F275" s="310">
        <f t="shared" si="8"/>
        <v>3900000</v>
      </c>
      <c r="G275" s="310">
        <f t="shared" si="9"/>
        <v>1560000</v>
      </c>
    </row>
    <row r="276" spans="1:7">
      <c r="A276" s="307" t="s">
        <v>740</v>
      </c>
      <c r="B276" s="307" t="s">
        <v>968</v>
      </c>
      <c r="C276" s="308"/>
      <c r="D276" s="308"/>
      <c r="E276" s="309">
        <v>113180</v>
      </c>
      <c r="F276" s="310">
        <f t="shared" si="8"/>
        <v>5659000</v>
      </c>
      <c r="G276" s="310">
        <f t="shared" si="9"/>
        <v>2263600</v>
      </c>
    </row>
    <row r="277" spans="1:7">
      <c r="A277" s="307" t="s">
        <v>740</v>
      </c>
      <c r="B277" s="307" t="s">
        <v>969</v>
      </c>
      <c r="C277" s="308"/>
      <c r="D277" s="308"/>
      <c r="E277" s="309">
        <v>113180</v>
      </c>
      <c r="F277" s="310">
        <f t="shared" si="8"/>
        <v>5659000</v>
      </c>
      <c r="G277" s="310">
        <f t="shared" si="9"/>
        <v>2263600</v>
      </c>
    </row>
    <row r="278" spans="1:7">
      <c r="A278" s="307" t="s">
        <v>740</v>
      </c>
      <c r="B278" s="307" t="s">
        <v>970</v>
      </c>
      <c r="C278" s="308"/>
      <c r="D278" s="308"/>
      <c r="E278" s="309">
        <v>114090</v>
      </c>
      <c r="F278" s="310">
        <f t="shared" si="8"/>
        <v>5704500</v>
      </c>
      <c r="G278" s="310">
        <f t="shared" si="9"/>
        <v>2281800</v>
      </c>
    </row>
    <row r="279" spans="1:7">
      <c r="A279" s="307" t="s">
        <v>744</v>
      </c>
      <c r="B279" s="307" t="s">
        <v>971</v>
      </c>
      <c r="C279" s="308"/>
      <c r="D279" s="308"/>
      <c r="E279" s="309">
        <v>83170</v>
      </c>
      <c r="F279" s="310">
        <f t="shared" si="8"/>
        <v>4158500</v>
      </c>
      <c r="G279" s="310">
        <f t="shared" si="9"/>
        <v>1663400</v>
      </c>
    </row>
    <row r="280" spans="1:7">
      <c r="A280" s="307" t="s">
        <v>744</v>
      </c>
      <c r="B280" s="307" t="s">
        <v>972</v>
      </c>
      <c r="C280" s="308"/>
      <c r="D280" s="308"/>
      <c r="E280" s="309">
        <v>89530</v>
      </c>
      <c r="F280" s="310">
        <f t="shared" si="8"/>
        <v>4476500</v>
      </c>
      <c r="G280" s="310">
        <f t="shared" si="9"/>
        <v>1790600.0000000002</v>
      </c>
    </row>
    <row r="281" spans="1:7">
      <c r="A281" s="307" t="s">
        <v>744</v>
      </c>
      <c r="B281" s="307" t="s">
        <v>973</v>
      </c>
      <c r="C281" s="308"/>
      <c r="D281" s="308"/>
      <c r="E281" s="309">
        <v>93170</v>
      </c>
      <c r="F281" s="310">
        <f t="shared" si="8"/>
        <v>4658500</v>
      </c>
      <c r="G281" s="310">
        <f t="shared" si="9"/>
        <v>1863400</v>
      </c>
    </row>
    <row r="282" spans="1:7">
      <c r="A282" s="307" t="s">
        <v>744</v>
      </c>
      <c r="B282" s="307" t="s">
        <v>974</v>
      </c>
      <c r="C282" s="308"/>
      <c r="D282" s="308"/>
      <c r="E282" s="309">
        <v>105890</v>
      </c>
      <c r="F282" s="310">
        <f t="shared" si="8"/>
        <v>5294500</v>
      </c>
      <c r="G282" s="310">
        <f t="shared" si="9"/>
        <v>2117800</v>
      </c>
    </row>
    <row r="283" spans="1:7">
      <c r="A283" s="307" t="s">
        <v>740</v>
      </c>
      <c r="B283" s="307" t="s">
        <v>975</v>
      </c>
      <c r="C283" s="308"/>
      <c r="D283" s="308"/>
      <c r="E283" s="309">
        <v>167540</v>
      </c>
      <c r="F283" s="310">
        <f t="shared" si="8"/>
        <v>8377000</v>
      </c>
      <c r="G283" s="310">
        <f t="shared" si="9"/>
        <v>3350800</v>
      </c>
    </row>
    <row r="284" spans="1:7">
      <c r="A284" s="307" t="s">
        <v>740</v>
      </c>
      <c r="B284" s="307" t="s">
        <v>976</v>
      </c>
      <c r="C284" s="308"/>
      <c r="D284" s="308"/>
      <c r="E284" s="309">
        <v>194400</v>
      </c>
      <c r="F284" s="310">
        <f t="shared" si="8"/>
        <v>9720000</v>
      </c>
      <c r="G284" s="310">
        <f t="shared" si="9"/>
        <v>3888000</v>
      </c>
    </row>
    <row r="285" spans="1:7">
      <c r="A285" s="307" t="s">
        <v>740</v>
      </c>
      <c r="B285" s="307" t="s">
        <v>977</v>
      </c>
      <c r="C285" s="308"/>
      <c r="D285" s="308"/>
      <c r="E285" s="309">
        <v>289050</v>
      </c>
      <c r="F285" s="310">
        <f t="shared" si="8"/>
        <v>14452500</v>
      </c>
      <c r="G285" s="310">
        <f t="shared" si="9"/>
        <v>5781000</v>
      </c>
    </row>
    <row r="286" spans="1:7">
      <c r="A286" s="307" t="s">
        <v>740</v>
      </c>
      <c r="B286" s="307" t="s">
        <v>978</v>
      </c>
      <c r="C286" s="308"/>
      <c r="D286" s="308"/>
      <c r="E286" s="309">
        <v>188700</v>
      </c>
      <c r="F286" s="310">
        <f t="shared" si="8"/>
        <v>9435000</v>
      </c>
      <c r="G286" s="310">
        <f t="shared" si="9"/>
        <v>3774000</v>
      </c>
    </row>
    <row r="287" spans="1:7">
      <c r="A287" s="307" t="s">
        <v>740</v>
      </c>
      <c r="B287" s="307" t="s">
        <v>979</v>
      </c>
      <c r="C287" s="308"/>
      <c r="D287" s="308"/>
      <c r="E287" s="309">
        <v>193880</v>
      </c>
      <c r="F287" s="310">
        <f t="shared" si="8"/>
        <v>9694000</v>
      </c>
      <c r="G287" s="310">
        <f t="shared" si="9"/>
        <v>3877600</v>
      </c>
    </row>
    <row r="288" spans="1:7">
      <c r="A288" s="307" t="s">
        <v>740</v>
      </c>
      <c r="B288" s="307" t="s">
        <v>980</v>
      </c>
      <c r="C288" s="308"/>
      <c r="D288" s="308"/>
      <c r="E288" s="309">
        <v>197160</v>
      </c>
      <c r="F288" s="310">
        <f t="shared" si="8"/>
        <v>9858000</v>
      </c>
      <c r="G288" s="310">
        <f t="shared" si="9"/>
        <v>3943200.0000000005</v>
      </c>
    </row>
    <row r="289" spans="1:7">
      <c r="A289" s="307" t="s">
        <v>740</v>
      </c>
      <c r="B289" s="307" t="s">
        <v>981</v>
      </c>
      <c r="C289" s="308"/>
      <c r="D289" s="308"/>
      <c r="E289" s="309">
        <v>188350</v>
      </c>
      <c r="F289" s="310">
        <f t="shared" si="8"/>
        <v>9417500</v>
      </c>
      <c r="G289" s="310">
        <f t="shared" si="9"/>
        <v>3767000</v>
      </c>
    </row>
    <row r="290" spans="1:7">
      <c r="A290" s="307" t="s">
        <v>740</v>
      </c>
      <c r="B290" s="307" t="s">
        <v>982</v>
      </c>
      <c r="C290" s="308"/>
      <c r="D290" s="308"/>
      <c r="E290" s="309">
        <v>190340</v>
      </c>
      <c r="F290" s="310">
        <f t="shared" si="8"/>
        <v>9517000</v>
      </c>
      <c r="G290" s="310">
        <f t="shared" si="9"/>
        <v>3806800</v>
      </c>
    </row>
    <row r="291" spans="1:7">
      <c r="A291" s="307" t="s">
        <v>740</v>
      </c>
      <c r="B291" s="307" t="s">
        <v>983</v>
      </c>
      <c r="C291" s="308"/>
      <c r="D291" s="308"/>
      <c r="E291" s="309">
        <v>226360</v>
      </c>
      <c r="F291" s="310">
        <f t="shared" si="8"/>
        <v>11318000</v>
      </c>
      <c r="G291" s="310">
        <f t="shared" si="9"/>
        <v>4527200</v>
      </c>
    </row>
    <row r="292" spans="1:7">
      <c r="A292" s="307" t="s">
        <v>740</v>
      </c>
      <c r="B292" s="307" t="s">
        <v>984</v>
      </c>
      <c r="C292" s="308"/>
      <c r="D292" s="308"/>
      <c r="E292" s="309">
        <v>132270</v>
      </c>
      <c r="F292" s="310">
        <f t="shared" si="8"/>
        <v>6613500</v>
      </c>
      <c r="G292" s="310">
        <f t="shared" si="9"/>
        <v>2645400</v>
      </c>
    </row>
    <row r="293" spans="1:7">
      <c r="A293" s="307" t="s">
        <v>740</v>
      </c>
      <c r="B293" s="307" t="s">
        <v>985</v>
      </c>
      <c r="C293" s="308"/>
      <c r="D293" s="308"/>
      <c r="E293" s="309">
        <v>97810</v>
      </c>
      <c r="F293" s="310">
        <f t="shared" si="8"/>
        <v>4890500</v>
      </c>
      <c r="G293" s="310">
        <f t="shared" si="9"/>
        <v>1956200</v>
      </c>
    </row>
    <row r="294" spans="1:7">
      <c r="A294" s="307" t="s">
        <v>740</v>
      </c>
      <c r="B294" s="307" t="s">
        <v>986</v>
      </c>
      <c r="C294" s="308"/>
      <c r="D294" s="308"/>
      <c r="E294" s="309">
        <v>99540</v>
      </c>
      <c r="F294" s="310">
        <f t="shared" si="8"/>
        <v>4977000</v>
      </c>
      <c r="G294" s="310">
        <f t="shared" si="9"/>
        <v>1990800</v>
      </c>
    </row>
    <row r="295" spans="1:7">
      <c r="A295" s="307" t="s">
        <v>740</v>
      </c>
      <c r="B295" s="307" t="s">
        <v>987</v>
      </c>
      <c r="C295" s="308"/>
      <c r="D295" s="308"/>
      <c r="E295" s="309">
        <v>105090</v>
      </c>
      <c r="F295" s="310">
        <f t="shared" si="8"/>
        <v>5254500</v>
      </c>
      <c r="G295" s="310">
        <f t="shared" si="9"/>
        <v>2101800</v>
      </c>
    </row>
    <row r="296" spans="1:7">
      <c r="A296" s="307" t="s">
        <v>740</v>
      </c>
      <c r="B296" s="307" t="s">
        <v>988</v>
      </c>
      <c r="C296" s="308"/>
      <c r="D296" s="308"/>
      <c r="E296" s="309">
        <v>152630</v>
      </c>
      <c r="F296" s="310">
        <f t="shared" si="8"/>
        <v>7631500</v>
      </c>
      <c r="G296" s="310">
        <f t="shared" si="9"/>
        <v>3052600</v>
      </c>
    </row>
    <row r="297" spans="1:7">
      <c r="A297" s="307" t="s">
        <v>740</v>
      </c>
      <c r="B297" s="307" t="s">
        <v>989</v>
      </c>
      <c r="C297" s="308"/>
      <c r="D297" s="308"/>
      <c r="E297" s="309">
        <v>140360</v>
      </c>
      <c r="F297" s="310">
        <f t="shared" si="8"/>
        <v>7018000</v>
      </c>
      <c r="G297" s="310">
        <f t="shared" si="9"/>
        <v>2807200.0000000005</v>
      </c>
    </row>
    <row r="298" spans="1:7">
      <c r="A298" s="307" t="s">
        <v>740</v>
      </c>
      <c r="B298" s="307" t="s">
        <v>990</v>
      </c>
      <c r="C298" s="308"/>
      <c r="D298" s="308"/>
      <c r="E298" s="309">
        <v>149900</v>
      </c>
      <c r="F298" s="310">
        <f t="shared" si="8"/>
        <v>7495000</v>
      </c>
      <c r="G298" s="310">
        <f t="shared" si="9"/>
        <v>2998000</v>
      </c>
    </row>
    <row r="299" spans="1:7">
      <c r="A299" s="307" t="s">
        <v>740</v>
      </c>
      <c r="B299" s="307" t="s">
        <v>991</v>
      </c>
      <c r="C299" s="308"/>
      <c r="D299" s="308"/>
      <c r="E299" s="309">
        <v>57090</v>
      </c>
      <c r="F299" s="310">
        <f t="shared" si="8"/>
        <v>2854500</v>
      </c>
      <c r="G299" s="310">
        <f t="shared" si="9"/>
        <v>1141800</v>
      </c>
    </row>
    <row r="300" spans="1:7">
      <c r="A300" s="307" t="s">
        <v>740</v>
      </c>
      <c r="B300" s="307" t="s">
        <v>992</v>
      </c>
      <c r="C300" s="308"/>
      <c r="D300" s="308"/>
      <c r="E300" s="309">
        <v>75360</v>
      </c>
      <c r="F300" s="310">
        <f t="shared" si="8"/>
        <v>3768000</v>
      </c>
      <c r="G300" s="310">
        <f t="shared" si="9"/>
        <v>1507200</v>
      </c>
    </row>
    <row r="301" spans="1:7">
      <c r="A301" s="307" t="s">
        <v>740</v>
      </c>
      <c r="B301" s="307" t="s">
        <v>993</v>
      </c>
      <c r="C301" s="308"/>
      <c r="D301" s="308"/>
      <c r="E301" s="309">
        <v>76270</v>
      </c>
      <c r="F301" s="310">
        <f t="shared" si="8"/>
        <v>3813500</v>
      </c>
      <c r="G301" s="310">
        <f t="shared" si="9"/>
        <v>1525400</v>
      </c>
    </row>
    <row r="302" spans="1:7">
      <c r="A302" s="307" t="s">
        <v>740</v>
      </c>
      <c r="B302" s="307" t="s">
        <v>752</v>
      </c>
      <c r="C302" s="308"/>
      <c r="D302" s="308"/>
      <c r="E302" s="309">
        <v>97630</v>
      </c>
      <c r="F302" s="310">
        <f t="shared" si="8"/>
        <v>4881500</v>
      </c>
      <c r="G302" s="310">
        <f t="shared" si="9"/>
        <v>1952600.0000000002</v>
      </c>
    </row>
    <row r="303" spans="1:7">
      <c r="A303" s="307" t="s">
        <v>740</v>
      </c>
      <c r="B303" s="307" t="s">
        <v>994</v>
      </c>
      <c r="C303" s="308"/>
      <c r="D303" s="308"/>
      <c r="E303" s="309">
        <v>79900</v>
      </c>
      <c r="F303" s="310">
        <f t="shared" si="8"/>
        <v>3995000</v>
      </c>
      <c r="G303" s="310">
        <f t="shared" si="9"/>
        <v>1598000</v>
      </c>
    </row>
    <row r="304" spans="1:7">
      <c r="A304" s="307" t="s">
        <v>740</v>
      </c>
      <c r="B304" s="307" t="s">
        <v>995</v>
      </c>
      <c r="C304" s="308"/>
      <c r="D304" s="308"/>
      <c r="E304" s="309">
        <v>79900</v>
      </c>
      <c r="F304" s="310">
        <f t="shared" si="8"/>
        <v>3995000</v>
      </c>
      <c r="G304" s="310">
        <f t="shared" si="9"/>
        <v>1598000</v>
      </c>
    </row>
    <row r="305" spans="1:7">
      <c r="A305" s="307" t="s">
        <v>740</v>
      </c>
      <c r="B305" s="307" t="s">
        <v>996</v>
      </c>
      <c r="C305" s="308"/>
      <c r="D305" s="308"/>
      <c r="E305" s="309">
        <v>104540</v>
      </c>
      <c r="F305" s="310">
        <f t="shared" si="8"/>
        <v>5227000</v>
      </c>
      <c r="G305" s="310">
        <f t="shared" si="9"/>
        <v>2090800.0000000002</v>
      </c>
    </row>
    <row r="306" spans="1:7">
      <c r="A306" s="307" t="s">
        <v>740</v>
      </c>
      <c r="B306" s="307" t="s">
        <v>997</v>
      </c>
      <c r="C306" s="308"/>
      <c r="D306" s="308"/>
      <c r="E306" s="309">
        <v>112810</v>
      </c>
      <c r="F306" s="310">
        <f t="shared" si="8"/>
        <v>5640500</v>
      </c>
      <c r="G306" s="310">
        <f t="shared" si="9"/>
        <v>2256200.0000000005</v>
      </c>
    </row>
    <row r="307" spans="1:7">
      <c r="A307" s="307" t="s">
        <v>740</v>
      </c>
      <c r="B307" s="307" t="s">
        <v>998</v>
      </c>
      <c r="C307" s="308"/>
      <c r="D307" s="308"/>
      <c r="E307" s="309">
        <v>141720</v>
      </c>
      <c r="F307" s="310">
        <f t="shared" si="8"/>
        <v>7086000</v>
      </c>
      <c r="G307" s="310">
        <f t="shared" si="9"/>
        <v>2834400</v>
      </c>
    </row>
    <row r="308" spans="1:7">
      <c r="A308" s="307" t="s">
        <v>740</v>
      </c>
      <c r="B308" s="307" t="s">
        <v>999</v>
      </c>
      <c r="C308" s="308"/>
      <c r="D308" s="308"/>
      <c r="E308" s="309">
        <v>112900</v>
      </c>
      <c r="F308" s="310">
        <f t="shared" si="8"/>
        <v>5645000</v>
      </c>
      <c r="G308" s="310">
        <f t="shared" si="9"/>
        <v>2258000</v>
      </c>
    </row>
    <row r="309" spans="1:7">
      <c r="A309" s="307" t="s">
        <v>740</v>
      </c>
      <c r="B309" s="307" t="s">
        <v>1000</v>
      </c>
      <c r="C309" s="308"/>
      <c r="D309" s="308"/>
      <c r="E309" s="309">
        <v>121810</v>
      </c>
      <c r="F309" s="310">
        <f t="shared" si="8"/>
        <v>6090500</v>
      </c>
      <c r="G309" s="310">
        <f t="shared" si="9"/>
        <v>2436200.0000000005</v>
      </c>
    </row>
    <row r="310" spans="1:7">
      <c r="A310" s="307" t="s">
        <v>740</v>
      </c>
      <c r="B310" s="307" t="s">
        <v>1001</v>
      </c>
      <c r="C310" s="308"/>
      <c r="D310" s="308"/>
      <c r="E310" s="309">
        <v>120360</v>
      </c>
      <c r="F310" s="310">
        <f t="shared" si="8"/>
        <v>6018000</v>
      </c>
      <c r="G310" s="310">
        <f t="shared" si="9"/>
        <v>2407200.0000000005</v>
      </c>
    </row>
    <row r="311" spans="1:7">
      <c r="A311" s="307" t="s">
        <v>740</v>
      </c>
      <c r="B311" s="307" t="s">
        <v>1002</v>
      </c>
      <c r="C311" s="308"/>
      <c r="D311" s="308"/>
      <c r="E311" s="309">
        <v>162540</v>
      </c>
      <c r="F311" s="310">
        <f t="shared" si="8"/>
        <v>8127000</v>
      </c>
      <c r="G311" s="310">
        <f t="shared" si="9"/>
        <v>3250800</v>
      </c>
    </row>
    <row r="312" spans="1:7">
      <c r="A312" s="307" t="s">
        <v>740</v>
      </c>
      <c r="B312" s="307" t="s">
        <v>1003</v>
      </c>
      <c r="C312" s="308"/>
      <c r="D312" s="308"/>
      <c r="E312" s="309">
        <v>164540</v>
      </c>
      <c r="F312" s="310">
        <f t="shared" si="8"/>
        <v>8227000</v>
      </c>
      <c r="G312" s="310">
        <f t="shared" si="9"/>
        <v>3290800</v>
      </c>
    </row>
    <row r="313" spans="1:7">
      <c r="A313" s="307" t="s">
        <v>740</v>
      </c>
      <c r="B313" s="307" t="s">
        <v>1004</v>
      </c>
      <c r="C313" s="308"/>
      <c r="D313" s="308"/>
      <c r="E313" s="309">
        <v>167900</v>
      </c>
      <c r="F313" s="310">
        <f t="shared" si="8"/>
        <v>8395000</v>
      </c>
      <c r="G313" s="310">
        <f t="shared" si="9"/>
        <v>3358000</v>
      </c>
    </row>
    <row r="314" spans="1:7">
      <c r="A314" s="307" t="s">
        <v>740</v>
      </c>
      <c r="B314" s="307" t="s">
        <v>1005</v>
      </c>
      <c r="C314" s="308"/>
      <c r="D314" s="308"/>
      <c r="E314" s="309">
        <v>79000</v>
      </c>
      <c r="F314" s="310">
        <f t="shared" si="8"/>
        <v>3950000</v>
      </c>
      <c r="G314" s="310">
        <f t="shared" si="9"/>
        <v>1580000</v>
      </c>
    </row>
    <row r="315" spans="1:7">
      <c r="A315" s="307" t="s">
        <v>740</v>
      </c>
      <c r="B315" s="307" t="s">
        <v>1006</v>
      </c>
      <c r="C315" s="308"/>
      <c r="D315" s="308"/>
      <c r="E315" s="309">
        <v>79900</v>
      </c>
      <c r="F315" s="310">
        <f t="shared" si="8"/>
        <v>3995000</v>
      </c>
      <c r="G315" s="310">
        <f t="shared" si="9"/>
        <v>1598000</v>
      </c>
    </row>
    <row r="316" spans="1:7">
      <c r="A316" s="307" t="s">
        <v>740</v>
      </c>
      <c r="B316" s="307" t="s">
        <v>1007</v>
      </c>
      <c r="C316" s="308"/>
      <c r="D316" s="308"/>
      <c r="E316" s="309">
        <v>49720</v>
      </c>
      <c r="F316" s="310">
        <f t="shared" si="8"/>
        <v>2486000</v>
      </c>
      <c r="G316" s="310">
        <f t="shared" si="9"/>
        <v>994400</v>
      </c>
    </row>
    <row r="317" spans="1:7">
      <c r="A317" s="307" t="s">
        <v>740</v>
      </c>
      <c r="B317" s="307" t="s">
        <v>1008</v>
      </c>
      <c r="C317" s="308"/>
      <c r="D317" s="308"/>
      <c r="E317" s="309">
        <v>68000</v>
      </c>
      <c r="F317" s="310">
        <f t="shared" si="8"/>
        <v>3400000</v>
      </c>
      <c r="G317" s="310">
        <f t="shared" si="9"/>
        <v>1360000</v>
      </c>
    </row>
    <row r="318" spans="1:7">
      <c r="A318" s="307" t="s">
        <v>740</v>
      </c>
      <c r="B318" s="307" t="s">
        <v>1009</v>
      </c>
      <c r="C318" s="308"/>
      <c r="D318" s="308"/>
      <c r="E318" s="309">
        <v>46360</v>
      </c>
      <c r="F318" s="310">
        <f t="shared" si="8"/>
        <v>2318000</v>
      </c>
      <c r="G318" s="310">
        <f t="shared" si="9"/>
        <v>927200</v>
      </c>
    </row>
    <row r="319" spans="1:7">
      <c r="A319" s="307" t="s">
        <v>740</v>
      </c>
      <c r="B319" s="307" t="s">
        <v>1010</v>
      </c>
      <c r="C319" s="308"/>
      <c r="D319" s="308"/>
      <c r="E319" s="309">
        <v>53180</v>
      </c>
      <c r="F319" s="310">
        <f t="shared" si="8"/>
        <v>2659000</v>
      </c>
      <c r="G319" s="310">
        <f t="shared" si="9"/>
        <v>1063600</v>
      </c>
    </row>
    <row r="320" spans="1:7">
      <c r="A320" s="307" t="s">
        <v>740</v>
      </c>
      <c r="B320" s="307" t="s">
        <v>1011</v>
      </c>
      <c r="C320" s="308"/>
      <c r="D320" s="308"/>
      <c r="E320" s="309">
        <v>68000</v>
      </c>
      <c r="F320" s="310">
        <f t="shared" si="8"/>
        <v>3400000</v>
      </c>
      <c r="G320" s="310">
        <f t="shared" si="9"/>
        <v>1360000</v>
      </c>
    </row>
    <row r="321" spans="1:7">
      <c r="A321" s="307" t="s">
        <v>740</v>
      </c>
      <c r="B321" s="307" t="s">
        <v>1012</v>
      </c>
      <c r="C321" s="308"/>
      <c r="D321" s="308"/>
      <c r="E321" s="309">
        <v>46360</v>
      </c>
      <c r="F321" s="310">
        <f t="shared" si="8"/>
        <v>2318000</v>
      </c>
      <c r="G321" s="310">
        <f t="shared" si="9"/>
        <v>927200</v>
      </c>
    </row>
    <row r="322" spans="1:7">
      <c r="A322" s="307" t="s">
        <v>740</v>
      </c>
      <c r="B322" s="307" t="s">
        <v>1013</v>
      </c>
      <c r="C322" s="308"/>
      <c r="D322" s="308"/>
      <c r="E322" s="309">
        <v>58630</v>
      </c>
      <c r="F322" s="310">
        <f t="shared" si="8"/>
        <v>2931500</v>
      </c>
      <c r="G322" s="310">
        <f t="shared" si="9"/>
        <v>1172600.0000000002</v>
      </c>
    </row>
    <row r="323" spans="1:7">
      <c r="A323" s="307" t="s">
        <v>740</v>
      </c>
      <c r="B323" s="307" t="s">
        <v>1014</v>
      </c>
      <c r="C323" s="308"/>
      <c r="D323" s="308"/>
      <c r="E323" s="309">
        <v>56450</v>
      </c>
      <c r="F323" s="310">
        <f t="shared" si="8"/>
        <v>2822500</v>
      </c>
      <c r="G323" s="310">
        <f t="shared" si="9"/>
        <v>1129000</v>
      </c>
    </row>
    <row r="324" spans="1:7">
      <c r="A324" s="307" t="s">
        <v>740</v>
      </c>
      <c r="B324" s="307" t="s">
        <v>1015</v>
      </c>
      <c r="C324" s="308"/>
      <c r="D324" s="308"/>
      <c r="E324" s="309">
        <v>50450</v>
      </c>
      <c r="F324" s="310">
        <f t="shared" ref="F324:F387" si="10">+E324*5%*1000</f>
        <v>2522500</v>
      </c>
      <c r="G324" s="310">
        <f t="shared" ref="G324:G387" si="11">+E324*2%*1000</f>
        <v>1009000</v>
      </c>
    </row>
    <row r="325" spans="1:7">
      <c r="A325" s="307" t="s">
        <v>740</v>
      </c>
      <c r="B325" s="307" t="s">
        <v>1016</v>
      </c>
      <c r="C325" s="308"/>
      <c r="D325" s="308"/>
      <c r="E325" s="309">
        <v>54900</v>
      </c>
      <c r="F325" s="310">
        <f t="shared" si="10"/>
        <v>2745000</v>
      </c>
      <c r="G325" s="310">
        <f t="shared" si="11"/>
        <v>1098000</v>
      </c>
    </row>
    <row r="326" spans="1:7">
      <c r="A326" s="307" t="s">
        <v>740</v>
      </c>
      <c r="B326" s="307" t="s">
        <v>1017</v>
      </c>
      <c r="C326" s="308"/>
      <c r="D326" s="308"/>
      <c r="E326" s="309">
        <v>52000</v>
      </c>
      <c r="F326" s="310">
        <f t="shared" si="10"/>
        <v>2600000</v>
      </c>
      <c r="G326" s="310">
        <f t="shared" si="11"/>
        <v>1040000</v>
      </c>
    </row>
    <row r="327" spans="1:7">
      <c r="A327" s="307" t="s">
        <v>740</v>
      </c>
      <c r="B327" s="307" t="s">
        <v>1018</v>
      </c>
      <c r="C327" s="308"/>
      <c r="D327" s="308"/>
      <c r="E327" s="309">
        <v>61360</v>
      </c>
      <c r="F327" s="310">
        <f t="shared" si="10"/>
        <v>3068000</v>
      </c>
      <c r="G327" s="310">
        <f t="shared" si="11"/>
        <v>1227200</v>
      </c>
    </row>
    <row r="328" spans="1:7">
      <c r="A328" s="307" t="s">
        <v>740</v>
      </c>
      <c r="B328" s="307" t="s">
        <v>1019</v>
      </c>
      <c r="C328" s="308"/>
      <c r="D328" s="308"/>
      <c r="E328" s="309">
        <v>59180</v>
      </c>
      <c r="F328" s="310">
        <f t="shared" si="10"/>
        <v>2959000</v>
      </c>
      <c r="G328" s="310">
        <f t="shared" si="11"/>
        <v>1183600.0000000002</v>
      </c>
    </row>
    <row r="329" spans="1:7">
      <c r="A329" s="307" t="s">
        <v>740</v>
      </c>
      <c r="B329" s="307" t="s">
        <v>1020</v>
      </c>
      <c r="C329" s="308"/>
      <c r="D329" s="308"/>
      <c r="E329" s="309">
        <v>68090</v>
      </c>
      <c r="F329" s="310">
        <f t="shared" si="10"/>
        <v>3404500</v>
      </c>
      <c r="G329" s="310">
        <f t="shared" si="11"/>
        <v>1361800</v>
      </c>
    </row>
    <row r="330" spans="1:7">
      <c r="A330" s="307" t="s">
        <v>740</v>
      </c>
      <c r="B330" s="307" t="s">
        <v>1021</v>
      </c>
      <c r="C330" s="308"/>
      <c r="D330" s="308"/>
      <c r="E330" s="309">
        <v>69450</v>
      </c>
      <c r="F330" s="310">
        <f t="shared" si="10"/>
        <v>3472500</v>
      </c>
      <c r="G330" s="310">
        <f t="shared" si="11"/>
        <v>1389000</v>
      </c>
    </row>
    <row r="331" spans="1:7">
      <c r="A331" s="307" t="s">
        <v>740</v>
      </c>
      <c r="B331" s="307" t="s">
        <v>1022</v>
      </c>
      <c r="C331" s="308"/>
      <c r="D331" s="308"/>
      <c r="E331" s="309">
        <v>68090</v>
      </c>
      <c r="F331" s="310">
        <f t="shared" si="10"/>
        <v>3404500</v>
      </c>
      <c r="G331" s="310">
        <f t="shared" si="11"/>
        <v>1361800</v>
      </c>
    </row>
    <row r="332" spans="1:7">
      <c r="A332" s="307" t="s">
        <v>740</v>
      </c>
      <c r="B332" s="307" t="s">
        <v>1023</v>
      </c>
      <c r="C332" s="308"/>
      <c r="D332" s="308"/>
      <c r="E332" s="309">
        <v>70720</v>
      </c>
      <c r="F332" s="310">
        <f t="shared" si="10"/>
        <v>3536000</v>
      </c>
      <c r="G332" s="310">
        <f t="shared" si="11"/>
        <v>1414400</v>
      </c>
    </row>
    <row r="333" spans="1:7">
      <c r="A333" s="307" t="s">
        <v>740</v>
      </c>
      <c r="B333" s="307" t="s">
        <v>1024</v>
      </c>
      <c r="C333" s="308"/>
      <c r="D333" s="308"/>
      <c r="E333" s="309">
        <v>72090</v>
      </c>
      <c r="F333" s="310">
        <f t="shared" si="10"/>
        <v>3604500</v>
      </c>
      <c r="G333" s="310">
        <f t="shared" si="11"/>
        <v>1441800</v>
      </c>
    </row>
    <row r="334" spans="1:7">
      <c r="A334" s="307" t="s">
        <v>740</v>
      </c>
      <c r="B334" s="307" t="s">
        <v>1025</v>
      </c>
      <c r="C334" s="308"/>
      <c r="D334" s="308"/>
      <c r="E334" s="309">
        <v>70720</v>
      </c>
      <c r="F334" s="310">
        <f t="shared" si="10"/>
        <v>3536000</v>
      </c>
      <c r="G334" s="310">
        <f t="shared" si="11"/>
        <v>1414400</v>
      </c>
    </row>
    <row r="335" spans="1:7">
      <c r="A335" s="307" t="s">
        <v>740</v>
      </c>
      <c r="B335" s="307" t="s">
        <v>1026</v>
      </c>
      <c r="C335" s="308"/>
      <c r="D335" s="308"/>
      <c r="E335" s="309">
        <v>69230</v>
      </c>
      <c r="F335" s="310">
        <f t="shared" si="10"/>
        <v>3461500</v>
      </c>
      <c r="G335" s="310">
        <f t="shared" si="11"/>
        <v>1384600.0000000002</v>
      </c>
    </row>
    <row r="336" spans="1:7">
      <c r="A336" s="307" t="s">
        <v>740</v>
      </c>
      <c r="B336" s="307" t="s">
        <v>1027</v>
      </c>
      <c r="C336" s="308"/>
      <c r="D336" s="308"/>
      <c r="E336" s="309">
        <v>53040</v>
      </c>
      <c r="F336" s="310">
        <f t="shared" si="10"/>
        <v>2652000</v>
      </c>
      <c r="G336" s="310">
        <f t="shared" si="11"/>
        <v>1060800</v>
      </c>
    </row>
    <row r="337" spans="1:7">
      <c r="A337" s="307" t="s">
        <v>740</v>
      </c>
      <c r="B337" s="307" t="s">
        <v>1028</v>
      </c>
      <c r="C337" s="308"/>
      <c r="D337" s="308"/>
      <c r="E337" s="309">
        <v>54880</v>
      </c>
      <c r="F337" s="310">
        <f t="shared" si="10"/>
        <v>2744000</v>
      </c>
      <c r="G337" s="310">
        <f t="shared" si="11"/>
        <v>1097600.0000000002</v>
      </c>
    </row>
    <row r="338" spans="1:7">
      <c r="A338" s="311" t="s">
        <v>740</v>
      </c>
      <c r="B338" s="311" t="s">
        <v>1029</v>
      </c>
      <c r="C338" s="311" t="s">
        <v>1030</v>
      </c>
      <c r="D338" s="308"/>
      <c r="E338" s="315">
        <v>27000</v>
      </c>
      <c r="F338" s="310">
        <f t="shared" si="10"/>
        <v>1350000</v>
      </c>
      <c r="G338" s="310">
        <f t="shared" si="11"/>
        <v>540000</v>
      </c>
    </row>
    <row r="339" spans="1:7">
      <c r="A339" s="311" t="s">
        <v>740</v>
      </c>
      <c r="B339" s="311" t="s">
        <v>1031</v>
      </c>
      <c r="C339" s="311" t="s">
        <v>1030</v>
      </c>
      <c r="D339" s="308"/>
      <c r="E339" s="315">
        <v>30090</v>
      </c>
      <c r="F339" s="310">
        <f t="shared" si="10"/>
        <v>1504500</v>
      </c>
      <c r="G339" s="310">
        <f t="shared" si="11"/>
        <v>601800.00000000012</v>
      </c>
    </row>
    <row r="340" spans="1:7">
      <c r="A340" s="311" t="s">
        <v>740</v>
      </c>
      <c r="B340" s="311" t="s">
        <v>1032</v>
      </c>
      <c r="C340" s="311" t="s">
        <v>1033</v>
      </c>
      <c r="D340" s="308"/>
      <c r="E340" s="315">
        <v>32880</v>
      </c>
      <c r="F340" s="310">
        <f t="shared" si="10"/>
        <v>1644000</v>
      </c>
      <c r="G340" s="310">
        <f t="shared" si="11"/>
        <v>657600</v>
      </c>
    </row>
    <row r="341" spans="1:7">
      <c r="A341" s="311" t="s">
        <v>740</v>
      </c>
      <c r="B341" s="311" t="s">
        <v>757</v>
      </c>
      <c r="C341" s="311" t="s">
        <v>742</v>
      </c>
      <c r="D341" s="308"/>
      <c r="E341" s="315">
        <v>34570</v>
      </c>
      <c r="F341" s="310">
        <f t="shared" si="10"/>
        <v>1728500</v>
      </c>
      <c r="G341" s="310">
        <f t="shared" si="11"/>
        <v>691400</v>
      </c>
    </row>
    <row r="342" spans="1:7">
      <c r="A342" s="311" t="s">
        <v>740</v>
      </c>
      <c r="B342" s="311" t="s">
        <v>758</v>
      </c>
      <c r="C342" s="311" t="s">
        <v>1034</v>
      </c>
      <c r="D342" s="308"/>
      <c r="E342" s="315">
        <v>31180</v>
      </c>
      <c r="F342" s="310">
        <f t="shared" si="10"/>
        <v>1559000</v>
      </c>
      <c r="G342" s="310">
        <f t="shared" si="11"/>
        <v>623600</v>
      </c>
    </row>
    <row r="343" spans="1:7">
      <c r="A343" s="311" t="s">
        <v>740</v>
      </c>
      <c r="B343" s="311" t="s">
        <v>760</v>
      </c>
      <c r="C343" s="311" t="s">
        <v>742</v>
      </c>
      <c r="D343" s="308"/>
      <c r="E343" s="315">
        <v>31190</v>
      </c>
      <c r="F343" s="310">
        <f t="shared" si="10"/>
        <v>1559500</v>
      </c>
      <c r="G343" s="310">
        <f t="shared" si="11"/>
        <v>623800.00000000012</v>
      </c>
    </row>
    <row r="344" spans="1:7">
      <c r="A344" s="311" t="s">
        <v>740</v>
      </c>
      <c r="B344" s="311" t="s">
        <v>1035</v>
      </c>
      <c r="C344" s="311" t="s">
        <v>742</v>
      </c>
      <c r="D344" s="308"/>
      <c r="E344" s="315">
        <v>31190</v>
      </c>
      <c r="F344" s="310">
        <f t="shared" si="10"/>
        <v>1559500</v>
      </c>
      <c r="G344" s="310">
        <f t="shared" si="11"/>
        <v>623800.00000000012</v>
      </c>
    </row>
    <row r="345" spans="1:7">
      <c r="A345" s="311" t="s">
        <v>740</v>
      </c>
      <c r="B345" s="311" t="s">
        <v>1036</v>
      </c>
      <c r="C345" s="311" t="s">
        <v>742</v>
      </c>
      <c r="D345" s="308"/>
      <c r="E345" s="315">
        <v>27600</v>
      </c>
      <c r="F345" s="310">
        <f t="shared" si="10"/>
        <v>1380000</v>
      </c>
      <c r="G345" s="310">
        <f t="shared" si="11"/>
        <v>552000</v>
      </c>
    </row>
    <row r="346" spans="1:7">
      <c r="A346" s="311" t="s">
        <v>740</v>
      </c>
      <c r="B346" s="311" t="s">
        <v>197</v>
      </c>
      <c r="C346" s="311" t="s">
        <v>742</v>
      </c>
      <c r="D346" s="308"/>
      <c r="E346" s="315">
        <v>31500</v>
      </c>
      <c r="F346" s="310">
        <f t="shared" si="10"/>
        <v>1575000</v>
      </c>
      <c r="G346" s="310">
        <f t="shared" si="11"/>
        <v>630000</v>
      </c>
    </row>
    <row r="347" spans="1:7">
      <c r="A347" s="311" t="s">
        <v>740</v>
      </c>
      <c r="B347" s="311" t="s">
        <v>1037</v>
      </c>
      <c r="C347" s="311" t="s">
        <v>742</v>
      </c>
      <c r="D347" s="308"/>
      <c r="E347" s="315">
        <v>28390</v>
      </c>
      <c r="F347" s="310">
        <f t="shared" si="10"/>
        <v>1419500</v>
      </c>
      <c r="G347" s="310">
        <f t="shared" si="11"/>
        <v>567800.00000000012</v>
      </c>
    </row>
    <row r="348" spans="1:7">
      <c r="A348" s="311" t="s">
        <v>740</v>
      </c>
      <c r="B348" s="311" t="s">
        <v>1038</v>
      </c>
      <c r="C348" s="311" t="s">
        <v>742</v>
      </c>
      <c r="D348" s="308"/>
      <c r="E348" s="315">
        <v>31190</v>
      </c>
      <c r="F348" s="310">
        <f t="shared" si="10"/>
        <v>1559500</v>
      </c>
      <c r="G348" s="310">
        <f t="shared" si="11"/>
        <v>623800.00000000012</v>
      </c>
    </row>
    <row r="349" spans="1:7">
      <c r="A349" s="311" t="s">
        <v>740</v>
      </c>
      <c r="B349" s="311" t="s">
        <v>1039</v>
      </c>
      <c r="C349" s="311" t="s">
        <v>1040</v>
      </c>
      <c r="D349" s="308"/>
      <c r="E349" s="315">
        <v>32030</v>
      </c>
      <c r="F349" s="310">
        <f t="shared" si="10"/>
        <v>1601500</v>
      </c>
      <c r="G349" s="310">
        <f t="shared" si="11"/>
        <v>640600</v>
      </c>
    </row>
    <row r="350" spans="1:7">
      <c r="A350" s="311" t="s">
        <v>740</v>
      </c>
      <c r="B350" s="311" t="s">
        <v>1039</v>
      </c>
      <c r="C350" s="311" t="s">
        <v>1041</v>
      </c>
      <c r="D350" s="308"/>
      <c r="E350" s="315">
        <v>32030</v>
      </c>
      <c r="F350" s="310">
        <f t="shared" si="10"/>
        <v>1601500</v>
      </c>
      <c r="G350" s="310">
        <f t="shared" si="11"/>
        <v>640600</v>
      </c>
    </row>
    <row r="351" spans="1:7">
      <c r="A351" s="311" t="s">
        <v>740</v>
      </c>
      <c r="B351" s="311" t="s">
        <v>775</v>
      </c>
      <c r="C351" s="311" t="s">
        <v>1042</v>
      </c>
      <c r="D351" s="308"/>
      <c r="E351" s="315">
        <v>35000</v>
      </c>
      <c r="F351" s="310">
        <f t="shared" si="10"/>
        <v>1750000</v>
      </c>
      <c r="G351" s="310">
        <f t="shared" si="11"/>
        <v>700000</v>
      </c>
    </row>
    <row r="352" spans="1:7">
      <c r="A352" s="311" t="s">
        <v>740</v>
      </c>
      <c r="B352" s="311" t="s">
        <v>775</v>
      </c>
      <c r="C352" s="311" t="s">
        <v>753</v>
      </c>
      <c r="D352" s="308"/>
      <c r="E352" s="315">
        <v>35000</v>
      </c>
      <c r="F352" s="310">
        <f t="shared" si="10"/>
        <v>1750000</v>
      </c>
      <c r="G352" s="310">
        <f t="shared" si="11"/>
        <v>700000</v>
      </c>
    </row>
    <row r="353" spans="1:7">
      <c r="A353" s="311" t="s">
        <v>740</v>
      </c>
      <c r="B353" s="311" t="s">
        <v>778</v>
      </c>
      <c r="C353" s="311" t="s">
        <v>1043</v>
      </c>
      <c r="D353" s="308"/>
      <c r="E353" s="315">
        <v>35450</v>
      </c>
      <c r="F353" s="310">
        <f t="shared" si="10"/>
        <v>1772500</v>
      </c>
      <c r="G353" s="310">
        <f t="shared" si="11"/>
        <v>709000</v>
      </c>
    </row>
    <row r="354" spans="1:7">
      <c r="A354" s="311" t="s">
        <v>740</v>
      </c>
      <c r="B354" s="311" t="s">
        <v>779</v>
      </c>
      <c r="C354" s="311" t="s">
        <v>1043</v>
      </c>
      <c r="D354" s="308"/>
      <c r="E354" s="315">
        <v>39090</v>
      </c>
      <c r="F354" s="310">
        <f t="shared" si="10"/>
        <v>1954500</v>
      </c>
      <c r="G354" s="310">
        <f t="shared" si="11"/>
        <v>781800.00000000012</v>
      </c>
    </row>
    <row r="355" spans="1:7">
      <c r="A355" s="311" t="s">
        <v>740</v>
      </c>
      <c r="B355" s="311" t="s">
        <v>784</v>
      </c>
      <c r="C355" s="311" t="s">
        <v>753</v>
      </c>
      <c r="D355" s="308"/>
      <c r="E355" s="315">
        <v>38740</v>
      </c>
      <c r="F355" s="310">
        <f t="shared" si="10"/>
        <v>1937000</v>
      </c>
      <c r="G355" s="310">
        <f t="shared" si="11"/>
        <v>774800.00000000012</v>
      </c>
    </row>
    <row r="356" spans="1:7">
      <c r="A356" s="311" t="s">
        <v>740</v>
      </c>
      <c r="B356" s="311" t="s">
        <v>784</v>
      </c>
      <c r="C356" s="311" t="s">
        <v>1043</v>
      </c>
      <c r="D356" s="308"/>
      <c r="E356" s="315">
        <v>40310</v>
      </c>
      <c r="F356" s="310">
        <f t="shared" si="10"/>
        <v>2015500</v>
      </c>
      <c r="G356" s="310">
        <f t="shared" si="11"/>
        <v>806200</v>
      </c>
    </row>
    <row r="357" spans="1:7">
      <c r="A357" s="311" t="s">
        <v>740</v>
      </c>
      <c r="B357" s="311" t="s">
        <v>784</v>
      </c>
      <c r="C357" s="311" t="s">
        <v>1044</v>
      </c>
      <c r="D357" s="308"/>
      <c r="E357" s="315">
        <v>40750</v>
      </c>
      <c r="F357" s="310">
        <f t="shared" si="10"/>
        <v>2037500</v>
      </c>
      <c r="G357" s="310">
        <f t="shared" si="11"/>
        <v>815000</v>
      </c>
    </row>
    <row r="358" spans="1:7">
      <c r="A358" s="311" t="s">
        <v>740</v>
      </c>
      <c r="B358" s="311" t="s">
        <v>786</v>
      </c>
      <c r="C358" s="311" t="s">
        <v>753</v>
      </c>
      <c r="D358" s="308"/>
      <c r="E358" s="315">
        <v>42930</v>
      </c>
      <c r="F358" s="310">
        <f t="shared" si="10"/>
        <v>2146500</v>
      </c>
      <c r="G358" s="310">
        <f t="shared" si="11"/>
        <v>858600</v>
      </c>
    </row>
    <row r="359" spans="1:7">
      <c r="A359" s="311" t="s">
        <v>740</v>
      </c>
      <c r="B359" s="311" t="s">
        <v>786</v>
      </c>
      <c r="C359" s="311" t="s">
        <v>1043</v>
      </c>
      <c r="D359" s="308"/>
      <c r="E359" s="315">
        <v>40930</v>
      </c>
      <c r="F359" s="310">
        <f t="shared" si="10"/>
        <v>2046500</v>
      </c>
      <c r="G359" s="310">
        <f t="shared" si="11"/>
        <v>818600</v>
      </c>
    </row>
    <row r="360" spans="1:7">
      <c r="A360" s="311" t="s">
        <v>740</v>
      </c>
      <c r="B360" s="311" t="s">
        <v>1045</v>
      </c>
      <c r="C360" s="311" t="s">
        <v>753</v>
      </c>
      <c r="D360" s="308"/>
      <c r="E360" s="315">
        <v>39970</v>
      </c>
      <c r="F360" s="310">
        <f t="shared" si="10"/>
        <v>1998500</v>
      </c>
      <c r="G360" s="310">
        <f t="shared" si="11"/>
        <v>799400</v>
      </c>
    </row>
    <row r="361" spans="1:7">
      <c r="A361" s="311" t="s">
        <v>740</v>
      </c>
      <c r="B361" s="311" t="s">
        <v>1045</v>
      </c>
      <c r="C361" s="311" t="s">
        <v>1046</v>
      </c>
      <c r="D361" s="308"/>
      <c r="E361" s="315">
        <v>38670</v>
      </c>
      <c r="F361" s="310">
        <f t="shared" si="10"/>
        <v>1933500</v>
      </c>
      <c r="G361" s="310">
        <f t="shared" si="11"/>
        <v>773400</v>
      </c>
    </row>
    <row r="362" spans="1:7">
      <c r="A362" s="311" t="s">
        <v>740</v>
      </c>
      <c r="B362" s="311" t="s">
        <v>794</v>
      </c>
      <c r="C362" s="311" t="s">
        <v>753</v>
      </c>
      <c r="D362" s="308"/>
      <c r="E362" s="315">
        <v>46990</v>
      </c>
      <c r="F362" s="310">
        <f t="shared" si="10"/>
        <v>2349500</v>
      </c>
      <c r="G362" s="310">
        <f t="shared" si="11"/>
        <v>939800.00000000012</v>
      </c>
    </row>
    <row r="363" spans="1:7">
      <c r="A363" s="311" t="s">
        <v>740</v>
      </c>
      <c r="B363" s="311" t="s">
        <v>1047</v>
      </c>
      <c r="C363" s="311" t="s">
        <v>753</v>
      </c>
      <c r="D363" s="308"/>
      <c r="E363" s="315">
        <v>46990</v>
      </c>
      <c r="F363" s="310">
        <f t="shared" si="10"/>
        <v>2349500</v>
      </c>
      <c r="G363" s="310">
        <f t="shared" si="11"/>
        <v>939800.00000000012</v>
      </c>
    </row>
    <row r="364" spans="1:7">
      <c r="A364" s="311" t="s">
        <v>740</v>
      </c>
      <c r="B364" s="311" t="s">
        <v>1048</v>
      </c>
      <c r="C364" s="311" t="s">
        <v>753</v>
      </c>
      <c r="D364" s="308"/>
      <c r="E364" s="315">
        <v>46990</v>
      </c>
      <c r="F364" s="310">
        <f t="shared" si="10"/>
        <v>2349500</v>
      </c>
      <c r="G364" s="310">
        <f t="shared" si="11"/>
        <v>939800.00000000012</v>
      </c>
    </row>
    <row r="365" spans="1:7">
      <c r="A365" s="311" t="s">
        <v>740</v>
      </c>
      <c r="B365" s="311" t="s">
        <v>796</v>
      </c>
      <c r="C365" s="311" t="s">
        <v>1043</v>
      </c>
      <c r="D365" s="308"/>
      <c r="E365" s="315">
        <v>46990</v>
      </c>
      <c r="F365" s="310">
        <f t="shared" si="10"/>
        <v>2349500</v>
      </c>
      <c r="G365" s="310">
        <f t="shared" si="11"/>
        <v>939800.00000000012</v>
      </c>
    </row>
    <row r="366" spans="1:7">
      <c r="A366" s="311" t="s">
        <v>740</v>
      </c>
      <c r="B366" s="311" t="s">
        <v>796</v>
      </c>
      <c r="C366" s="311" t="s">
        <v>1049</v>
      </c>
      <c r="D366" s="308"/>
      <c r="E366" s="315">
        <v>39720</v>
      </c>
      <c r="F366" s="310">
        <f t="shared" si="10"/>
        <v>1986000</v>
      </c>
      <c r="G366" s="310">
        <f t="shared" si="11"/>
        <v>794400</v>
      </c>
    </row>
    <row r="367" spans="1:7">
      <c r="A367" s="311" t="s">
        <v>740</v>
      </c>
      <c r="B367" s="311" t="s">
        <v>276</v>
      </c>
      <c r="C367" s="311" t="s">
        <v>1049</v>
      </c>
      <c r="D367" s="308"/>
      <c r="E367" s="315">
        <v>41600</v>
      </c>
      <c r="F367" s="310">
        <f t="shared" si="10"/>
        <v>2080000</v>
      </c>
      <c r="G367" s="310">
        <f t="shared" si="11"/>
        <v>832000</v>
      </c>
    </row>
    <row r="368" spans="1:7">
      <c r="A368" s="311" t="s">
        <v>740</v>
      </c>
      <c r="B368" s="311" t="s">
        <v>799</v>
      </c>
      <c r="C368" s="311" t="s">
        <v>1043</v>
      </c>
      <c r="D368" s="308"/>
      <c r="E368" s="315">
        <v>47000</v>
      </c>
      <c r="F368" s="310">
        <f t="shared" si="10"/>
        <v>2350000</v>
      </c>
      <c r="G368" s="310">
        <f t="shared" si="11"/>
        <v>940000</v>
      </c>
    </row>
    <row r="369" spans="1:7">
      <c r="A369" s="311" t="s">
        <v>740</v>
      </c>
      <c r="B369" s="311" t="s">
        <v>799</v>
      </c>
      <c r="C369" s="311" t="s">
        <v>1049</v>
      </c>
      <c r="D369" s="308"/>
      <c r="E369" s="315">
        <v>45500</v>
      </c>
      <c r="F369" s="310">
        <f t="shared" si="10"/>
        <v>2275000</v>
      </c>
      <c r="G369" s="310">
        <f t="shared" si="11"/>
        <v>910000</v>
      </c>
    </row>
    <row r="370" spans="1:7">
      <c r="A370" s="311" t="s">
        <v>744</v>
      </c>
      <c r="B370" s="311" t="s">
        <v>198</v>
      </c>
      <c r="C370" s="311" t="s">
        <v>1049</v>
      </c>
      <c r="D370" s="308"/>
      <c r="E370" s="315">
        <v>36000</v>
      </c>
      <c r="F370" s="310">
        <f t="shared" si="10"/>
        <v>1800000</v>
      </c>
      <c r="G370" s="310">
        <f t="shared" si="11"/>
        <v>720000</v>
      </c>
    </row>
    <row r="371" spans="1:7">
      <c r="A371" s="311" t="s">
        <v>740</v>
      </c>
      <c r="B371" s="311" t="s">
        <v>1050</v>
      </c>
      <c r="C371" s="311" t="s">
        <v>1043</v>
      </c>
      <c r="D371" s="308"/>
      <c r="E371" s="315">
        <v>48000</v>
      </c>
      <c r="F371" s="310">
        <f t="shared" si="10"/>
        <v>2400000</v>
      </c>
      <c r="G371" s="310">
        <f t="shared" si="11"/>
        <v>960000</v>
      </c>
    </row>
    <row r="372" spans="1:7">
      <c r="A372" s="311" t="s">
        <v>740</v>
      </c>
      <c r="B372" s="311" t="s">
        <v>1051</v>
      </c>
      <c r="C372" s="311" t="s">
        <v>1049</v>
      </c>
      <c r="D372" s="308"/>
      <c r="E372" s="315">
        <v>37000</v>
      </c>
      <c r="F372" s="310">
        <f t="shared" si="10"/>
        <v>1850000</v>
      </c>
      <c r="G372" s="310">
        <f t="shared" si="11"/>
        <v>740000</v>
      </c>
    </row>
    <row r="373" spans="1:7">
      <c r="A373" s="311" t="s">
        <v>740</v>
      </c>
      <c r="B373" s="311" t="s">
        <v>1052</v>
      </c>
      <c r="C373" s="311" t="s">
        <v>1049</v>
      </c>
      <c r="D373" s="308"/>
      <c r="E373" s="315">
        <v>39100</v>
      </c>
      <c r="F373" s="310">
        <f t="shared" si="10"/>
        <v>1955000</v>
      </c>
      <c r="G373" s="310">
        <f t="shared" si="11"/>
        <v>782000</v>
      </c>
    </row>
    <row r="374" spans="1:7">
      <c r="A374" s="311" t="s">
        <v>740</v>
      </c>
      <c r="B374" s="311" t="s">
        <v>1053</v>
      </c>
      <c r="C374" s="311" t="s">
        <v>1049</v>
      </c>
      <c r="D374" s="308"/>
      <c r="E374" s="315">
        <v>61000</v>
      </c>
      <c r="F374" s="310">
        <f t="shared" si="10"/>
        <v>3050000</v>
      </c>
      <c r="G374" s="310">
        <f t="shared" si="11"/>
        <v>1220000</v>
      </c>
    </row>
    <row r="375" spans="1:7">
      <c r="A375" s="311" t="s">
        <v>740</v>
      </c>
      <c r="B375" s="311" t="s">
        <v>1054</v>
      </c>
      <c r="C375" s="311" t="s">
        <v>1055</v>
      </c>
      <c r="D375" s="308"/>
      <c r="E375" s="315">
        <v>61640</v>
      </c>
      <c r="F375" s="310">
        <f t="shared" si="10"/>
        <v>3082000</v>
      </c>
      <c r="G375" s="310">
        <f t="shared" si="11"/>
        <v>1232800</v>
      </c>
    </row>
    <row r="376" spans="1:7">
      <c r="A376" s="311" t="s">
        <v>740</v>
      </c>
      <c r="B376" s="311" t="s">
        <v>809</v>
      </c>
      <c r="C376" s="311" t="s">
        <v>1055</v>
      </c>
      <c r="D376" s="308"/>
      <c r="E376" s="315">
        <v>60740</v>
      </c>
      <c r="F376" s="310">
        <f t="shared" si="10"/>
        <v>3037000</v>
      </c>
      <c r="G376" s="310">
        <f t="shared" si="11"/>
        <v>1214800</v>
      </c>
    </row>
    <row r="377" spans="1:7">
      <c r="A377" s="316" t="s">
        <v>1056</v>
      </c>
      <c r="B377" s="316" t="s">
        <v>1057</v>
      </c>
      <c r="C377" s="316" t="s">
        <v>1058</v>
      </c>
      <c r="D377" s="308"/>
      <c r="E377" s="317">
        <v>53450</v>
      </c>
      <c r="F377" s="310">
        <f t="shared" si="10"/>
        <v>2672500</v>
      </c>
      <c r="G377" s="310">
        <f t="shared" si="11"/>
        <v>1069000</v>
      </c>
    </row>
    <row r="378" spans="1:7">
      <c r="A378" s="311" t="s">
        <v>740</v>
      </c>
      <c r="B378" s="311" t="s">
        <v>811</v>
      </c>
      <c r="C378" s="311" t="s">
        <v>1059</v>
      </c>
      <c r="D378" s="308"/>
      <c r="E378" s="315">
        <v>50320</v>
      </c>
      <c r="F378" s="310">
        <f t="shared" si="10"/>
        <v>2516000</v>
      </c>
      <c r="G378" s="310">
        <f t="shared" si="11"/>
        <v>1006400</v>
      </c>
    </row>
    <row r="379" spans="1:7">
      <c r="A379" s="311" t="s">
        <v>740</v>
      </c>
      <c r="B379" s="311" t="s">
        <v>816</v>
      </c>
      <c r="C379" s="311" t="s">
        <v>1059</v>
      </c>
      <c r="D379" s="308"/>
      <c r="E379" s="315">
        <v>49410</v>
      </c>
      <c r="F379" s="310">
        <f t="shared" si="10"/>
        <v>2470500</v>
      </c>
      <c r="G379" s="310">
        <f t="shared" si="11"/>
        <v>988200</v>
      </c>
    </row>
    <row r="380" spans="1:7">
      <c r="A380" s="311" t="s">
        <v>740</v>
      </c>
      <c r="B380" s="311" t="s">
        <v>1060</v>
      </c>
      <c r="C380" s="311" t="s">
        <v>1061</v>
      </c>
      <c r="D380" s="308"/>
      <c r="E380" s="315">
        <v>61440</v>
      </c>
      <c r="F380" s="310">
        <f t="shared" si="10"/>
        <v>3072000</v>
      </c>
      <c r="G380" s="310">
        <f t="shared" si="11"/>
        <v>1228800</v>
      </c>
    </row>
    <row r="381" spans="1:7">
      <c r="A381" s="311" t="s">
        <v>740</v>
      </c>
      <c r="B381" s="311" t="s">
        <v>817</v>
      </c>
      <c r="C381" s="311" t="s">
        <v>1061</v>
      </c>
      <c r="D381" s="308"/>
      <c r="E381" s="315">
        <v>58400</v>
      </c>
      <c r="F381" s="310">
        <f t="shared" si="10"/>
        <v>2920000</v>
      </c>
      <c r="G381" s="310">
        <f t="shared" si="11"/>
        <v>1168000</v>
      </c>
    </row>
    <row r="382" spans="1:7">
      <c r="A382" s="311" t="s">
        <v>740</v>
      </c>
      <c r="B382" s="311" t="s">
        <v>1062</v>
      </c>
      <c r="C382" s="311" t="s">
        <v>1061</v>
      </c>
      <c r="D382" s="308"/>
      <c r="E382" s="315">
        <v>58130</v>
      </c>
      <c r="F382" s="310">
        <f t="shared" si="10"/>
        <v>2906500</v>
      </c>
      <c r="G382" s="310">
        <f t="shared" si="11"/>
        <v>1162600.0000000002</v>
      </c>
    </row>
    <row r="383" spans="1:7">
      <c r="A383" s="311" t="s">
        <v>744</v>
      </c>
      <c r="B383" s="311" t="s">
        <v>818</v>
      </c>
      <c r="C383" s="311" t="s">
        <v>1063</v>
      </c>
      <c r="D383" s="308"/>
      <c r="E383" s="315">
        <v>58320</v>
      </c>
      <c r="F383" s="310">
        <f t="shared" si="10"/>
        <v>2916000</v>
      </c>
      <c r="G383" s="310">
        <f t="shared" si="11"/>
        <v>1166400</v>
      </c>
    </row>
    <row r="384" spans="1:7">
      <c r="A384" s="311" t="s">
        <v>744</v>
      </c>
      <c r="B384" s="311" t="s">
        <v>819</v>
      </c>
      <c r="C384" s="311" t="s">
        <v>1063</v>
      </c>
      <c r="D384" s="308"/>
      <c r="E384" s="315">
        <v>51810</v>
      </c>
      <c r="F384" s="310">
        <f t="shared" si="10"/>
        <v>2590500</v>
      </c>
      <c r="G384" s="310">
        <f t="shared" si="11"/>
        <v>1036200</v>
      </c>
    </row>
    <row r="385" spans="1:7">
      <c r="A385" s="311" t="s">
        <v>740</v>
      </c>
      <c r="B385" s="311" t="s">
        <v>821</v>
      </c>
      <c r="C385" s="311" t="s">
        <v>1059</v>
      </c>
      <c r="D385" s="308"/>
      <c r="E385" s="315">
        <v>47630</v>
      </c>
      <c r="F385" s="310">
        <f t="shared" si="10"/>
        <v>2381500</v>
      </c>
      <c r="G385" s="310">
        <f t="shared" si="11"/>
        <v>952600</v>
      </c>
    </row>
    <row r="386" spans="1:7">
      <c r="A386" s="311" t="s">
        <v>740</v>
      </c>
      <c r="B386" s="311" t="s">
        <v>1064</v>
      </c>
      <c r="C386" s="311" t="s">
        <v>1059</v>
      </c>
      <c r="D386" s="308"/>
      <c r="E386" s="315">
        <v>42120</v>
      </c>
      <c r="F386" s="310">
        <f t="shared" si="10"/>
        <v>2106000</v>
      </c>
      <c r="G386" s="310">
        <f t="shared" si="11"/>
        <v>842400</v>
      </c>
    </row>
    <row r="387" spans="1:7">
      <c r="A387" s="311" t="s">
        <v>744</v>
      </c>
      <c r="B387" s="311" t="s">
        <v>822</v>
      </c>
      <c r="C387" s="311" t="s">
        <v>1063</v>
      </c>
      <c r="D387" s="308"/>
      <c r="E387" s="315">
        <v>50260</v>
      </c>
      <c r="F387" s="310">
        <f t="shared" si="10"/>
        <v>2513000</v>
      </c>
      <c r="G387" s="310">
        <f t="shared" si="11"/>
        <v>1005200</v>
      </c>
    </row>
    <row r="388" spans="1:7">
      <c r="A388" s="311" t="s">
        <v>740</v>
      </c>
      <c r="B388" s="311" t="s">
        <v>1065</v>
      </c>
      <c r="C388" s="311" t="s">
        <v>1066</v>
      </c>
      <c r="D388" s="308"/>
      <c r="E388" s="315">
        <v>47470</v>
      </c>
      <c r="F388" s="310">
        <f t="shared" ref="F388:F451" si="12">+E388*5%*1000</f>
        <v>2373500</v>
      </c>
      <c r="G388" s="310">
        <f t="shared" ref="G388:G451" si="13">+E388*2%*1000</f>
        <v>949400</v>
      </c>
    </row>
    <row r="389" spans="1:7">
      <c r="A389" s="311" t="s">
        <v>740</v>
      </c>
      <c r="B389" s="311" t="s">
        <v>825</v>
      </c>
      <c r="C389" s="311" t="s">
        <v>1067</v>
      </c>
      <c r="D389" s="308"/>
      <c r="E389" s="315">
        <v>46750</v>
      </c>
      <c r="F389" s="310">
        <f t="shared" si="12"/>
        <v>2337500</v>
      </c>
      <c r="G389" s="310">
        <f t="shared" si="13"/>
        <v>935000</v>
      </c>
    </row>
    <row r="390" spans="1:7">
      <c r="A390" s="311" t="s">
        <v>740</v>
      </c>
      <c r="B390" s="311" t="s">
        <v>827</v>
      </c>
      <c r="C390" s="311" t="s">
        <v>1068</v>
      </c>
      <c r="D390" s="308"/>
      <c r="E390" s="315">
        <v>50790</v>
      </c>
      <c r="F390" s="310">
        <f t="shared" si="12"/>
        <v>2539500</v>
      </c>
      <c r="G390" s="310">
        <f t="shared" si="13"/>
        <v>1015800.0000000001</v>
      </c>
    </row>
    <row r="391" spans="1:7">
      <c r="A391" s="311" t="s">
        <v>740</v>
      </c>
      <c r="B391" s="311" t="s">
        <v>827</v>
      </c>
      <c r="C391" s="311" t="s">
        <v>1067</v>
      </c>
      <c r="D391" s="308"/>
      <c r="E391" s="315">
        <v>51490</v>
      </c>
      <c r="F391" s="310">
        <f t="shared" si="12"/>
        <v>2574500</v>
      </c>
      <c r="G391" s="310">
        <f t="shared" si="13"/>
        <v>1029800</v>
      </c>
    </row>
    <row r="392" spans="1:7">
      <c r="A392" s="311" t="s">
        <v>740</v>
      </c>
      <c r="B392" s="311" t="s">
        <v>828</v>
      </c>
      <c r="C392" s="311" t="s">
        <v>1067</v>
      </c>
      <c r="D392" s="308"/>
      <c r="E392" s="315">
        <v>47840</v>
      </c>
      <c r="F392" s="310">
        <f t="shared" si="12"/>
        <v>2392000</v>
      </c>
      <c r="G392" s="310">
        <f t="shared" si="13"/>
        <v>956800.00000000012</v>
      </c>
    </row>
    <row r="393" spans="1:7">
      <c r="A393" s="311" t="s">
        <v>740</v>
      </c>
      <c r="B393" s="311" t="s">
        <v>830</v>
      </c>
      <c r="C393" s="311" t="s">
        <v>1066</v>
      </c>
      <c r="D393" s="308"/>
      <c r="E393" s="315">
        <v>54800</v>
      </c>
      <c r="F393" s="310">
        <f t="shared" si="12"/>
        <v>2740000</v>
      </c>
      <c r="G393" s="310">
        <f t="shared" si="13"/>
        <v>1096000</v>
      </c>
    </row>
    <row r="394" spans="1:7">
      <c r="A394" s="311" t="s">
        <v>740</v>
      </c>
      <c r="B394" s="311" t="s">
        <v>830</v>
      </c>
      <c r="C394" s="311" t="s">
        <v>1068</v>
      </c>
      <c r="D394" s="308"/>
      <c r="E394" s="315">
        <v>54800</v>
      </c>
      <c r="F394" s="310">
        <f t="shared" si="12"/>
        <v>2740000</v>
      </c>
      <c r="G394" s="310">
        <f t="shared" si="13"/>
        <v>1096000</v>
      </c>
    </row>
    <row r="395" spans="1:7">
      <c r="A395" s="311" t="s">
        <v>740</v>
      </c>
      <c r="B395" s="311" t="s">
        <v>1069</v>
      </c>
      <c r="C395" s="311" t="s">
        <v>1070</v>
      </c>
      <c r="D395" s="308"/>
      <c r="E395" s="315">
        <v>54800</v>
      </c>
      <c r="F395" s="310">
        <f t="shared" si="12"/>
        <v>2740000</v>
      </c>
      <c r="G395" s="310">
        <f t="shared" si="13"/>
        <v>1096000</v>
      </c>
    </row>
    <row r="396" spans="1:7">
      <c r="A396" s="311" t="s">
        <v>740</v>
      </c>
      <c r="B396" s="311" t="s">
        <v>833</v>
      </c>
      <c r="C396" s="311" t="s">
        <v>1066</v>
      </c>
      <c r="D396" s="308"/>
      <c r="E396" s="315">
        <v>48870</v>
      </c>
      <c r="F396" s="310">
        <f t="shared" si="12"/>
        <v>2443500</v>
      </c>
      <c r="G396" s="310">
        <f t="shared" si="13"/>
        <v>977400</v>
      </c>
    </row>
    <row r="397" spans="1:7">
      <c r="A397" s="311" t="s">
        <v>740</v>
      </c>
      <c r="B397" s="311" t="s">
        <v>838</v>
      </c>
      <c r="C397" s="311" t="s">
        <v>1066</v>
      </c>
      <c r="D397" s="308"/>
      <c r="E397" s="315">
        <v>62130</v>
      </c>
      <c r="F397" s="310">
        <f t="shared" si="12"/>
        <v>3106500</v>
      </c>
      <c r="G397" s="310">
        <f t="shared" si="13"/>
        <v>1242600.0000000002</v>
      </c>
    </row>
    <row r="398" spans="1:7">
      <c r="A398" s="311" t="s">
        <v>740</v>
      </c>
      <c r="B398" s="311" t="s">
        <v>839</v>
      </c>
      <c r="C398" s="311" t="s">
        <v>1068</v>
      </c>
      <c r="D398" s="308"/>
      <c r="E398" s="315">
        <v>55940</v>
      </c>
      <c r="F398" s="310">
        <f t="shared" si="12"/>
        <v>2797000</v>
      </c>
      <c r="G398" s="310">
        <f t="shared" si="13"/>
        <v>1118800</v>
      </c>
    </row>
    <row r="399" spans="1:7">
      <c r="A399" s="311" t="s">
        <v>740</v>
      </c>
      <c r="B399" s="311" t="s">
        <v>840</v>
      </c>
      <c r="C399" s="311" t="s">
        <v>1066</v>
      </c>
      <c r="D399" s="308"/>
      <c r="E399" s="315">
        <v>54100</v>
      </c>
      <c r="F399" s="310">
        <f t="shared" si="12"/>
        <v>2705000</v>
      </c>
      <c r="G399" s="310">
        <f t="shared" si="13"/>
        <v>1082000</v>
      </c>
    </row>
    <row r="400" spans="1:7">
      <c r="A400" s="311" t="s">
        <v>740</v>
      </c>
      <c r="B400" s="311" t="s">
        <v>1071</v>
      </c>
      <c r="C400" s="311" t="s">
        <v>1072</v>
      </c>
      <c r="D400" s="308"/>
      <c r="E400" s="315">
        <v>63660</v>
      </c>
      <c r="F400" s="310">
        <f t="shared" si="12"/>
        <v>3183000</v>
      </c>
      <c r="G400" s="310">
        <f t="shared" si="13"/>
        <v>1273200</v>
      </c>
    </row>
    <row r="401" spans="1:7">
      <c r="A401" s="311" t="s">
        <v>740</v>
      </c>
      <c r="B401" s="311" t="s">
        <v>843</v>
      </c>
      <c r="C401" s="311" t="s">
        <v>1066</v>
      </c>
      <c r="D401" s="308"/>
      <c r="E401" s="315">
        <v>73300</v>
      </c>
      <c r="F401" s="310">
        <f t="shared" si="12"/>
        <v>3665000</v>
      </c>
      <c r="G401" s="310">
        <f t="shared" si="13"/>
        <v>1466000</v>
      </c>
    </row>
    <row r="402" spans="1:7">
      <c r="A402" s="311" t="s">
        <v>740</v>
      </c>
      <c r="B402" s="311" t="s">
        <v>847</v>
      </c>
      <c r="C402" s="311" t="s">
        <v>1068</v>
      </c>
      <c r="D402" s="308"/>
      <c r="E402" s="315">
        <v>60910</v>
      </c>
      <c r="F402" s="310">
        <f t="shared" si="12"/>
        <v>3045500</v>
      </c>
      <c r="G402" s="310">
        <f t="shared" si="13"/>
        <v>1218200</v>
      </c>
    </row>
    <row r="403" spans="1:7">
      <c r="A403" s="311" t="s">
        <v>740</v>
      </c>
      <c r="B403" s="311" t="s">
        <v>847</v>
      </c>
      <c r="C403" s="311" t="s">
        <v>1067</v>
      </c>
      <c r="D403" s="308"/>
      <c r="E403" s="315">
        <v>53330</v>
      </c>
      <c r="F403" s="310">
        <f t="shared" si="12"/>
        <v>2666500</v>
      </c>
      <c r="G403" s="310">
        <f t="shared" si="13"/>
        <v>1066600</v>
      </c>
    </row>
    <row r="404" spans="1:7">
      <c r="A404" s="311" t="s">
        <v>740</v>
      </c>
      <c r="B404" s="311" t="s">
        <v>850</v>
      </c>
      <c r="C404" s="311" t="s">
        <v>1068</v>
      </c>
      <c r="D404" s="308"/>
      <c r="E404" s="315">
        <v>60040</v>
      </c>
      <c r="F404" s="310">
        <f t="shared" si="12"/>
        <v>3002000</v>
      </c>
      <c r="G404" s="310">
        <f t="shared" si="13"/>
        <v>1200800</v>
      </c>
    </row>
    <row r="405" spans="1:7">
      <c r="A405" s="311" t="s">
        <v>740</v>
      </c>
      <c r="B405" s="311" t="s">
        <v>850</v>
      </c>
      <c r="C405" s="311" t="s">
        <v>1067</v>
      </c>
      <c r="D405" s="308"/>
      <c r="E405" s="315">
        <v>53330</v>
      </c>
      <c r="F405" s="310">
        <f t="shared" si="12"/>
        <v>2666500</v>
      </c>
      <c r="G405" s="310">
        <f t="shared" si="13"/>
        <v>1066600</v>
      </c>
    </row>
    <row r="406" spans="1:7">
      <c r="A406" s="311" t="s">
        <v>740</v>
      </c>
      <c r="B406" s="311" t="s">
        <v>1073</v>
      </c>
      <c r="C406" s="311" t="s">
        <v>1067</v>
      </c>
      <c r="D406" s="308"/>
      <c r="E406" s="315">
        <v>53330</v>
      </c>
      <c r="F406" s="310">
        <f t="shared" si="12"/>
        <v>2666500</v>
      </c>
      <c r="G406" s="310">
        <f t="shared" si="13"/>
        <v>1066600</v>
      </c>
    </row>
    <row r="407" spans="1:7">
      <c r="A407" s="311" t="s">
        <v>740</v>
      </c>
      <c r="B407" s="311" t="s">
        <v>852</v>
      </c>
      <c r="C407" s="311" t="s">
        <v>1068</v>
      </c>
      <c r="D407" s="308"/>
      <c r="E407" s="315">
        <v>56370</v>
      </c>
      <c r="F407" s="310">
        <f t="shared" si="12"/>
        <v>2818500</v>
      </c>
      <c r="G407" s="310">
        <f t="shared" si="13"/>
        <v>1127400</v>
      </c>
    </row>
    <row r="408" spans="1:7">
      <c r="A408" s="311" t="s">
        <v>740</v>
      </c>
      <c r="B408" s="311" t="s">
        <v>853</v>
      </c>
      <c r="C408" s="311" t="s">
        <v>1068</v>
      </c>
      <c r="D408" s="308"/>
      <c r="E408" s="315">
        <v>60230</v>
      </c>
      <c r="F408" s="310">
        <f t="shared" si="12"/>
        <v>3011500</v>
      </c>
      <c r="G408" s="310">
        <f t="shared" si="13"/>
        <v>1204600.0000000002</v>
      </c>
    </row>
    <row r="409" spans="1:7">
      <c r="A409" s="311" t="s">
        <v>740</v>
      </c>
      <c r="B409" s="311" t="s">
        <v>854</v>
      </c>
      <c r="C409" s="311" t="s">
        <v>1068</v>
      </c>
      <c r="D409" s="308"/>
      <c r="E409" s="315">
        <v>59510</v>
      </c>
      <c r="F409" s="310">
        <f t="shared" si="12"/>
        <v>2975500</v>
      </c>
      <c r="G409" s="310">
        <f t="shared" si="13"/>
        <v>1190200</v>
      </c>
    </row>
    <row r="410" spans="1:7">
      <c r="A410" s="311" t="s">
        <v>740</v>
      </c>
      <c r="B410" s="311" t="s">
        <v>1074</v>
      </c>
      <c r="C410" s="311" t="s">
        <v>1068</v>
      </c>
      <c r="D410" s="308"/>
      <c r="E410" s="315">
        <v>62560</v>
      </c>
      <c r="F410" s="310">
        <f t="shared" si="12"/>
        <v>3128000</v>
      </c>
      <c r="G410" s="310">
        <f t="shared" si="13"/>
        <v>1251200</v>
      </c>
    </row>
    <row r="411" spans="1:7">
      <c r="A411" s="311" t="s">
        <v>740</v>
      </c>
      <c r="B411" s="311" t="s">
        <v>855</v>
      </c>
      <c r="C411" s="311" t="s">
        <v>1068</v>
      </c>
      <c r="D411" s="308"/>
      <c r="E411" s="315">
        <v>58120</v>
      </c>
      <c r="F411" s="310">
        <f t="shared" si="12"/>
        <v>2906000</v>
      </c>
      <c r="G411" s="310">
        <f t="shared" si="13"/>
        <v>1162400</v>
      </c>
    </row>
    <row r="412" spans="1:7">
      <c r="A412" s="311" t="s">
        <v>740</v>
      </c>
      <c r="B412" s="311" t="s">
        <v>1075</v>
      </c>
      <c r="C412" s="311" t="s">
        <v>1068</v>
      </c>
      <c r="D412" s="308"/>
      <c r="E412" s="315">
        <v>62030</v>
      </c>
      <c r="F412" s="310">
        <f t="shared" si="12"/>
        <v>3101500</v>
      </c>
      <c r="G412" s="310">
        <f t="shared" si="13"/>
        <v>1240600.0000000002</v>
      </c>
    </row>
    <row r="413" spans="1:7">
      <c r="A413" s="311" t="s">
        <v>740</v>
      </c>
      <c r="B413" s="311" t="s">
        <v>1076</v>
      </c>
      <c r="C413" s="311" t="s">
        <v>1067</v>
      </c>
      <c r="D413" s="308"/>
      <c r="E413" s="315">
        <v>52730</v>
      </c>
      <c r="F413" s="310">
        <f t="shared" si="12"/>
        <v>2636500</v>
      </c>
      <c r="G413" s="310">
        <f t="shared" si="13"/>
        <v>1054600</v>
      </c>
    </row>
    <row r="414" spans="1:7">
      <c r="A414" s="311" t="s">
        <v>740</v>
      </c>
      <c r="B414" s="311" t="s">
        <v>856</v>
      </c>
      <c r="C414" s="311" t="s">
        <v>1067</v>
      </c>
      <c r="D414" s="308"/>
      <c r="E414" s="315">
        <v>50150</v>
      </c>
      <c r="F414" s="310">
        <f t="shared" si="12"/>
        <v>2507500</v>
      </c>
      <c r="G414" s="310">
        <f t="shared" si="13"/>
        <v>1003000</v>
      </c>
    </row>
    <row r="415" spans="1:7">
      <c r="A415" s="311" t="s">
        <v>740</v>
      </c>
      <c r="B415" s="311" t="s">
        <v>1077</v>
      </c>
      <c r="C415" s="311" t="s">
        <v>1067</v>
      </c>
      <c r="D415" s="308"/>
      <c r="E415" s="315">
        <v>49600</v>
      </c>
      <c r="F415" s="310">
        <f t="shared" si="12"/>
        <v>2480000</v>
      </c>
      <c r="G415" s="310">
        <f t="shared" si="13"/>
        <v>992000</v>
      </c>
    </row>
    <row r="416" spans="1:7">
      <c r="A416" s="311" t="s">
        <v>740</v>
      </c>
      <c r="B416" s="311" t="s">
        <v>1078</v>
      </c>
      <c r="C416" s="311" t="s">
        <v>1067</v>
      </c>
      <c r="D416" s="308"/>
      <c r="E416" s="315">
        <v>57290</v>
      </c>
      <c r="F416" s="310">
        <f t="shared" si="12"/>
        <v>2864500</v>
      </c>
      <c r="G416" s="310">
        <f t="shared" si="13"/>
        <v>1145800</v>
      </c>
    </row>
    <row r="417" spans="1:7">
      <c r="A417" s="311" t="s">
        <v>740</v>
      </c>
      <c r="B417" s="311" t="s">
        <v>1079</v>
      </c>
      <c r="C417" s="311" t="s">
        <v>1068</v>
      </c>
      <c r="D417" s="308"/>
      <c r="E417" s="315">
        <v>52360</v>
      </c>
      <c r="F417" s="310">
        <f t="shared" si="12"/>
        <v>2618000</v>
      </c>
      <c r="G417" s="310">
        <f t="shared" si="13"/>
        <v>1047200</v>
      </c>
    </row>
    <row r="418" spans="1:7">
      <c r="A418" s="311" t="s">
        <v>740</v>
      </c>
      <c r="B418" s="311" t="s">
        <v>864</v>
      </c>
      <c r="C418" s="311" t="s">
        <v>1068</v>
      </c>
      <c r="D418" s="308"/>
      <c r="E418" s="315">
        <v>95120</v>
      </c>
      <c r="F418" s="310">
        <f t="shared" si="12"/>
        <v>4756000</v>
      </c>
      <c r="G418" s="310">
        <f t="shared" si="13"/>
        <v>1902400</v>
      </c>
    </row>
    <row r="419" spans="1:7">
      <c r="A419" s="311" t="s">
        <v>740</v>
      </c>
      <c r="B419" s="311" t="s">
        <v>1080</v>
      </c>
      <c r="C419" s="311" t="s">
        <v>1068</v>
      </c>
      <c r="D419" s="308"/>
      <c r="E419" s="315">
        <v>95120</v>
      </c>
      <c r="F419" s="310">
        <f t="shared" si="12"/>
        <v>4756000</v>
      </c>
      <c r="G419" s="310">
        <f t="shared" si="13"/>
        <v>1902400</v>
      </c>
    </row>
    <row r="420" spans="1:7">
      <c r="A420" s="311" t="s">
        <v>740</v>
      </c>
      <c r="B420" s="311" t="s">
        <v>865</v>
      </c>
      <c r="C420" s="311" t="s">
        <v>1068</v>
      </c>
      <c r="D420" s="308"/>
      <c r="E420" s="315">
        <v>96300</v>
      </c>
      <c r="F420" s="310">
        <f t="shared" si="12"/>
        <v>4815000</v>
      </c>
      <c r="G420" s="310">
        <f t="shared" si="13"/>
        <v>1926000</v>
      </c>
    </row>
    <row r="421" spans="1:7">
      <c r="A421" s="311" t="s">
        <v>740</v>
      </c>
      <c r="B421" s="311" t="s">
        <v>865</v>
      </c>
      <c r="C421" s="311" t="s">
        <v>1081</v>
      </c>
      <c r="D421" s="308"/>
      <c r="E421" s="315">
        <v>99490</v>
      </c>
      <c r="F421" s="310">
        <f t="shared" si="12"/>
        <v>4974500</v>
      </c>
      <c r="G421" s="310">
        <f t="shared" si="13"/>
        <v>1989800</v>
      </c>
    </row>
    <row r="422" spans="1:7">
      <c r="A422" s="311" t="s">
        <v>740</v>
      </c>
      <c r="B422" s="311" t="s">
        <v>1082</v>
      </c>
      <c r="C422" s="311" t="s">
        <v>1067</v>
      </c>
      <c r="D422" s="308"/>
      <c r="E422" s="315">
        <v>53480</v>
      </c>
      <c r="F422" s="310">
        <f t="shared" si="12"/>
        <v>2674000</v>
      </c>
      <c r="G422" s="310">
        <f t="shared" si="13"/>
        <v>1069600</v>
      </c>
    </row>
    <row r="423" spans="1:7">
      <c r="A423" s="311" t="s">
        <v>740</v>
      </c>
      <c r="B423" s="311" t="s">
        <v>1083</v>
      </c>
      <c r="C423" s="311" t="s">
        <v>1067</v>
      </c>
      <c r="D423" s="308"/>
      <c r="E423" s="315">
        <v>55090</v>
      </c>
      <c r="F423" s="310">
        <f t="shared" si="12"/>
        <v>2754500</v>
      </c>
      <c r="G423" s="310">
        <f t="shared" si="13"/>
        <v>1101800</v>
      </c>
    </row>
    <row r="424" spans="1:7">
      <c r="A424" s="311" t="s">
        <v>744</v>
      </c>
      <c r="B424" s="311" t="s">
        <v>200</v>
      </c>
      <c r="C424" s="311" t="s">
        <v>746</v>
      </c>
      <c r="D424" s="308"/>
      <c r="E424" s="315">
        <v>56810</v>
      </c>
      <c r="F424" s="310">
        <f t="shared" si="12"/>
        <v>2840500</v>
      </c>
      <c r="G424" s="310">
        <f t="shared" si="13"/>
        <v>1136200</v>
      </c>
    </row>
    <row r="425" spans="1:7">
      <c r="A425" s="311" t="s">
        <v>740</v>
      </c>
      <c r="B425" s="311" t="s">
        <v>1084</v>
      </c>
      <c r="C425" s="311" t="s">
        <v>1067</v>
      </c>
      <c r="D425" s="308"/>
      <c r="E425" s="315">
        <v>59600</v>
      </c>
      <c r="F425" s="310">
        <f t="shared" si="12"/>
        <v>2980000</v>
      </c>
      <c r="G425" s="310">
        <f t="shared" si="13"/>
        <v>1192000</v>
      </c>
    </row>
    <row r="426" spans="1:7">
      <c r="A426" s="311" t="s">
        <v>740</v>
      </c>
      <c r="B426" s="311" t="s">
        <v>1085</v>
      </c>
      <c r="C426" s="311" t="s">
        <v>1067</v>
      </c>
      <c r="D426" s="308"/>
      <c r="E426" s="315">
        <v>45700</v>
      </c>
      <c r="F426" s="310">
        <f t="shared" si="12"/>
        <v>2285000</v>
      </c>
      <c r="G426" s="310">
        <f t="shared" si="13"/>
        <v>914000</v>
      </c>
    </row>
    <row r="427" spans="1:7">
      <c r="A427" s="311" t="s">
        <v>740</v>
      </c>
      <c r="B427" s="311" t="s">
        <v>1086</v>
      </c>
      <c r="C427" s="311" t="s">
        <v>1067</v>
      </c>
      <c r="D427" s="308"/>
      <c r="E427" s="315">
        <v>58290</v>
      </c>
      <c r="F427" s="310">
        <f t="shared" si="12"/>
        <v>2914500</v>
      </c>
      <c r="G427" s="310">
        <f t="shared" si="13"/>
        <v>1165800</v>
      </c>
    </row>
    <row r="428" spans="1:7">
      <c r="A428" s="311" t="s">
        <v>740</v>
      </c>
      <c r="B428" s="311" t="s">
        <v>871</v>
      </c>
      <c r="C428" s="311" t="s">
        <v>1067</v>
      </c>
      <c r="D428" s="308"/>
      <c r="E428" s="315">
        <v>56700</v>
      </c>
      <c r="F428" s="310">
        <f t="shared" si="12"/>
        <v>2835000</v>
      </c>
      <c r="G428" s="310">
        <f t="shared" si="13"/>
        <v>1134000</v>
      </c>
    </row>
    <row r="429" spans="1:7">
      <c r="A429" s="311" t="s">
        <v>744</v>
      </c>
      <c r="B429" s="311" t="s">
        <v>872</v>
      </c>
      <c r="C429" s="311" t="s">
        <v>746</v>
      </c>
      <c r="D429" s="308"/>
      <c r="E429" s="315">
        <v>58660</v>
      </c>
      <c r="F429" s="310">
        <f t="shared" si="12"/>
        <v>2933000</v>
      </c>
      <c r="G429" s="310">
        <f t="shared" si="13"/>
        <v>1173200</v>
      </c>
    </row>
    <row r="430" spans="1:7">
      <c r="A430" s="311" t="s">
        <v>740</v>
      </c>
      <c r="B430" s="311" t="s">
        <v>1087</v>
      </c>
      <c r="C430" s="311" t="s">
        <v>1067</v>
      </c>
      <c r="D430" s="308"/>
      <c r="E430" s="315">
        <v>69800</v>
      </c>
      <c r="F430" s="310">
        <f t="shared" si="12"/>
        <v>3490000</v>
      </c>
      <c r="G430" s="310">
        <f t="shared" si="13"/>
        <v>1396000</v>
      </c>
    </row>
    <row r="431" spans="1:7">
      <c r="A431" s="311" t="s">
        <v>740</v>
      </c>
      <c r="B431" s="311" t="s">
        <v>1088</v>
      </c>
      <c r="C431" s="311" t="s">
        <v>1067</v>
      </c>
      <c r="D431" s="308"/>
      <c r="E431" s="315">
        <v>59400</v>
      </c>
      <c r="F431" s="310">
        <f t="shared" si="12"/>
        <v>2970000</v>
      </c>
      <c r="G431" s="310">
        <f t="shared" si="13"/>
        <v>1188000</v>
      </c>
    </row>
    <row r="432" spans="1:7">
      <c r="A432" s="311" t="s">
        <v>740</v>
      </c>
      <c r="B432" s="311" t="s">
        <v>1089</v>
      </c>
      <c r="C432" s="311" t="s">
        <v>1067</v>
      </c>
      <c r="D432" s="308"/>
      <c r="E432" s="315">
        <v>74100</v>
      </c>
      <c r="F432" s="310">
        <f t="shared" si="12"/>
        <v>3705000</v>
      </c>
      <c r="G432" s="310">
        <f t="shared" si="13"/>
        <v>1482000</v>
      </c>
    </row>
    <row r="433" spans="1:7">
      <c r="A433" s="311" t="s">
        <v>740</v>
      </c>
      <c r="B433" s="311" t="s">
        <v>1090</v>
      </c>
      <c r="C433" s="311" t="s">
        <v>1068</v>
      </c>
      <c r="D433" s="308"/>
      <c r="E433" s="315">
        <v>97080</v>
      </c>
      <c r="F433" s="310">
        <f t="shared" si="12"/>
        <v>4854000</v>
      </c>
      <c r="G433" s="310">
        <f t="shared" si="13"/>
        <v>1941600.0000000002</v>
      </c>
    </row>
    <row r="434" spans="1:7">
      <c r="A434" s="311" t="s">
        <v>740</v>
      </c>
      <c r="B434" s="311" t="s">
        <v>1091</v>
      </c>
      <c r="C434" s="311" t="s">
        <v>1067</v>
      </c>
      <c r="D434" s="308"/>
      <c r="E434" s="315">
        <v>54900</v>
      </c>
      <c r="F434" s="310">
        <f t="shared" si="12"/>
        <v>2745000</v>
      </c>
      <c r="G434" s="310">
        <f t="shared" si="13"/>
        <v>1098000</v>
      </c>
    </row>
    <row r="435" spans="1:7">
      <c r="A435" s="311" t="s">
        <v>740</v>
      </c>
      <c r="B435" s="311" t="s">
        <v>1092</v>
      </c>
      <c r="C435" s="311" t="s">
        <v>1067</v>
      </c>
      <c r="D435" s="308"/>
      <c r="E435" s="315">
        <v>45780</v>
      </c>
      <c r="F435" s="310">
        <f t="shared" si="12"/>
        <v>2289000</v>
      </c>
      <c r="G435" s="310">
        <f t="shared" si="13"/>
        <v>915600</v>
      </c>
    </row>
    <row r="436" spans="1:7">
      <c r="A436" s="311" t="s">
        <v>740</v>
      </c>
      <c r="B436" s="311" t="s">
        <v>880</v>
      </c>
      <c r="C436" s="311" t="s">
        <v>1067</v>
      </c>
      <c r="D436" s="308"/>
      <c r="E436" s="315">
        <v>72880</v>
      </c>
      <c r="F436" s="310">
        <f t="shared" si="12"/>
        <v>3644000</v>
      </c>
      <c r="G436" s="310">
        <f t="shared" si="13"/>
        <v>1457600.0000000002</v>
      </c>
    </row>
    <row r="437" spans="1:7">
      <c r="A437" s="311" t="s">
        <v>740</v>
      </c>
      <c r="B437" s="311" t="s">
        <v>881</v>
      </c>
      <c r="C437" s="311" t="s">
        <v>1067</v>
      </c>
      <c r="D437" s="308"/>
      <c r="E437" s="315">
        <v>68870</v>
      </c>
      <c r="F437" s="310">
        <f t="shared" si="12"/>
        <v>3443500</v>
      </c>
      <c r="G437" s="310">
        <f t="shared" si="13"/>
        <v>1377400</v>
      </c>
    </row>
    <row r="438" spans="1:7">
      <c r="A438" s="311" t="s">
        <v>740</v>
      </c>
      <c r="B438" s="311" t="s">
        <v>1093</v>
      </c>
      <c r="C438" s="311" t="s">
        <v>1067</v>
      </c>
      <c r="D438" s="308"/>
      <c r="E438" s="315">
        <v>66600</v>
      </c>
      <c r="F438" s="310">
        <f t="shared" si="12"/>
        <v>3330000</v>
      </c>
      <c r="G438" s="310">
        <f t="shared" si="13"/>
        <v>1332000</v>
      </c>
    </row>
    <row r="439" spans="1:7">
      <c r="A439" s="311" t="s">
        <v>740</v>
      </c>
      <c r="B439" s="311" t="s">
        <v>1094</v>
      </c>
      <c r="C439" s="311" t="s">
        <v>1067</v>
      </c>
      <c r="D439" s="308"/>
      <c r="E439" s="315">
        <v>63200</v>
      </c>
      <c r="F439" s="310">
        <f t="shared" si="12"/>
        <v>3160000</v>
      </c>
      <c r="G439" s="310">
        <f t="shared" si="13"/>
        <v>1264000</v>
      </c>
    </row>
    <row r="440" spans="1:7">
      <c r="A440" s="311" t="s">
        <v>740</v>
      </c>
      <c r="B440" s="311" t="s">
        <v>886</v>
      </c>
      <c r="C440" s="311" t="s">
        <v>1067</v>
      </c>
      <c r="D440" s="308"/>
      <c r="E440" s="315">
        <v>64500</v>
      </c>
      <c r="F440" s="310">
        <f t="shared" si="12"/>
        <v>3225000</v>
      </c>
      <c r="G440" s="310">
        <f t="shared" si="13"/>
        <v>1290000</v>
      </c>
    </row>
    <row r="441" spans="1:7">
      <c r="A441" s="311" t="s">
        <v>740</v>
      </c>
      <c r="B441" s="311" t="s">
        <v>1095</v>
      </c>
      <c r="C441" s="311" t="s">
        <v>1067</v>
      </c>
      <c r="D441" s="308"/>
      <c r="E441" s="315">
        <v>82300</v>
      </c>
      <c r="F441" s="310">
        <f t="shared" si="12"/>
        <v>4115000</v>
      </c>
      <c r="G441" s="310">
        <f t="shared" si="13"/>
        <v>1646000</v>
      </c>
    </row>
    <row r="442" spans="1:7">
      <c r="A442" s="311" t="s">
        <v>740</v>
      </c>
      <c r="B442" s="311" t="s">
        <v>1096</v>
      </c>
      <c r="C442" s="311" t="s">
        <v>1067</v>
      </c>
      <c r="D442" s="308"/>
      <c r="E442" s="315">
        <v>82300</v>
      </c>
      <c r="F442" s="310">
        <f t="shared" si="12"/>
        <v>4115000</v>
      </c>
      <c r="G442" s="310">
        <f t="shared" si="13"/>
        <v>1646000</v>
      </c>
    </row>
    <row r="443" spans="1:7">
      <c r="A443" s="311" t="s">
        <v>740</v>
      </c>
      <c r="B443" s="311" t="s">
        <v>1097</v>
      </c>
      <c r="C443" s="311" t="s">
        <v>1067</v>
      </c>
      <c r="D443" s="308"/>
      <c r="E443" s="315">
        <v>71100</v>
      </c>
      <c r="F443" s="310">
        <f t="shared" si="12"/>
        <v>3555000</v>
      </c>
      <c r="G443" s="310">
        <f t="shared" si="13"/>
        <v>1422000</v>
      </c>
    </row>
    <row r="444" spans="1:7">
      <c r="A444" s="311" t="s">
        <v>740</v>
      </c>
      <c r="B444" s="311" t="s">
        <v>1098</v>
      </c>
      <c r="C444" s="311" t="s">
        <v>1067</v>
      </c>
      <c r="D444" s="308"/>
      <c r="E444" s="315">
        <v>82350</v>
      </c>
      <c r="F444" s="310">
        <f t="shared" si="12"/>
        <v>4117500</v>
      </c>
      <c r="G444" s="310">
        <f t="shared" si="13"/>
        <v>1647000</v>
      </c>
    </row>
    <row r="445" spans="1:7">
      <c r="A445" s="311" t="s">
        <v>740</v>
      </c>
      <c r="B445" s="311" t="s">
        <v>1099</v>
      </c>
      <c r="C445" s="311" t="s">
        <v>1100</v>
      </c>
      <c r="D445" s="308"/>
      <c r="E445" s="315">
        <v>165000</v>
      </c>
      <c r="F445" s="310">
        <f t="shared" si="12"/>
        <v>8250000</v>
      </c>
      <c r="G445" s="310">
        <f t="shared" si="13"/>
        <v>3300000</v>
      </c>
    </row>
    <row r="446" spans="1:7">
      <c r="A446" s="311" t="s">
        <v>740</v>
      </c>
      <c r="B446" s="311" t="s">
        <v>1101</v>
      </c>
      <c r="C446" s="311" t="s">
        <v>1102</v>
      </c>
      <c r="D446" s="308"/>
      <c r="E446" s="315">
        <v>81070</v>
      </c>
      <c r="F446" s="310">
        <f t="shared" si="12"/>
        <v>4053500</v>
      </c>
      <c r="G446" s="310">
        <f t="shared" si="13"/>
        <v>1621400</v>
      </c>
    </row>
    <row r="447" spans="1:7">
      <c r="A447" s="311" t="s">
        <v>740</v>
      </c>
      <c r="B447" s="311" t="s">
        <v>905</v>
      </c>
      <c r="C447" s="311" t="s">
        <v>1103</v>
      </c>
      <c r="D447" s="308"/>
      <c r="E447" s="315">
        <v>100940</v>
      </c>
      <c r="F447" s="310">
        <f t="shared" si="12"/>
        <v>5047000</v>
      </c>
      <c r="G447" s="310">
        <f t="shared" si="13"/>
        <v>2018800</v>
      </c>
    </row>
    <row r="448" spans="1:7">
      <c r="A448" s="311" t="s">
        <v>740</v>
      </c>
      <c r="B448" s="311" t="s">
        <v>906</v>
      </c>
      <c r="C448" s="311" t="s">
        <v>1103</v>
      </c>
      <c r="D448" s="308"/>
      <c r="E448" s="315">
        <v>107350</v>
      </c>
      <c r="F448" s="310">
        <f t="shared" si="12"/>
        <v>5367500</v>
      </c>
      <c r="G448" s="310">
        <f t="shared" si="13"/>
        <v>2147000</v>
      </c>
    </row>
    <row r="449" spans="1:7">
      <c r="A449" s="311" t="s">
        <v>740</v>
      </c>
      <c r="B449" s="311" t="s">
        <v>906</v>
      </c>
      <c r="C449" s="311" t="s">
        <v>1104</v>
      </c>
      <c r="D449" s="308"/>
      <c r="E449" s="315">
        <v>92430</v>
      </c>
      <c r="F449" s="310">
        <f t="shared" si="12"/>
        <v>4621500</v>
      </c>
      <c r="G449" s="310">
        <f t="shared" si="13"/>
        <v>1848600.0000000002</v>
      </c>
    </row>
    <row r="450" spans="1:7">
      <c r="A450" s="311" t="s">
        <v>740</v>
      </c>
      <c r="B450" s="311" t="s">
        <v>1105</v>
      </c>
      <c r="C450" s="311" t="s">
        <v>1104</v>
      </c>
      <c r="D450" s="308"/>
      <c r="E450" s="315">
        <v>110790</v>
      </c>
      <c r="F450" s="310">
        <f t="shared" si="12"/>
        <v>5539500</v>
      </c>
      <c r="G450" s="310">
        <f t="shared" si="13"/>
        <v>2215800</v>
      </c>
    </row>
    <row r="451" spans="1:7">
      <c r="A451" s="311" t="s">
        <v>740</v>
      </c>
      <c r="B451" s="311" t="s">
        <v>1106</v>
      </c>
      <c r="C451" s="311" t="s">
        <v>1103</v>
      </c>
      <c r="D451" s="308"/>
      <c r="E451" s="315">
        <v>105570</v>
      </c>
      <c r="F451" s="310">
        <f t="shared" si="12"/>
        <v>5278500</v>
      </c>
      <c r="G451" s="310">
        <f t="shared" si="13"/>
        <v>2111400</v>
      </c>
    </row>
    <row r="452" spans="1:7">
      <c r="A452" s="311" t="s">
        <v>740</v>
      </c>
      <c r="B452" s="311" t="s">
        <v>910</v>
      </c>
      <c r="C452" s="311" t="s">
        <v>1103</v>
      </c>
      <c r="D452" s="308"/>
      <c r="E452" s="315">
        <v>105570</v>
      </c>
      <c r="F452" s="310">
        <f t="shared" ref="F452:F515" si="14">+E452*5%*1000</f>
        <v>5278500</v>
      </c>
      <c r="G452" s="310">
        <f t="shared" ref="G452:G515" si="15">+E452*2%*1000</f>
        <v>2111400</v>
      </c>
    </row>
    <row r="453" spans="1:7">
      <c r="A453" s="311" t="s">
        <v>740</v>
      </c>
      <c r="B453" s="311" t="s">
        <v>911</v>
      </c>
      <c r="C453" s="311" t="s">
        <v>1103</v>
      </c>
      <c r="D453" s="308"/>
      <c r="E453" s="315">
        <v>104050</v>
      </c>
      <c r="F453" s="310">
        <f t="shared" si="14"/>
        <v>5202500</v>
      </c>
      <c r="G453" s="310">
        <f t="shared" si="15"/>
        <v>2081000</v>
      </c>
    </row>
    <row r="454" spans="1:7">
      <c r="A454" s="311" t="s">
        <v>740</v>
      </c>
      <c r="B454" s="311" t="s">
        <v>1107</v>
      </c>
      <c r="C454" s="311" t="s">
        <v>1103</v>
      </c>
      <c r="D454" s="308"/>
      <c r="E454" s="315">
        <v>100580</v>
      </c>
      <c r="F454" s="310">
        <f t="shared" si="14"/>
        <v>5029000</v>
      </c>
      <c r="G454" s="310">
        <f t="shared" si="15"/>
        <v>2011600.0000000002</v>
      </c>
    </row>
    <row r="455" spans="1:7">
      <c r="A455" s="311" t="s">
        <v>740</v>
      </c>
      <c r="B455" s="311" t="s">
        <v>914</v>
      </c>
      <c r="C455" s="311" t="s">
        <v>1103</v>
      </c>
      <c r="D455" s="308"/>
      <c r="E455" s="315">
        <v>111750</v>
      </c>
      <c r="F455" s="310">
        <f t="shared" si="14"/>
        <v>5587500</v>
      </c>
      <c r="G455" s="310">
        <f t="shared" si="15"/>
        <v>2235000</v>
      </c>
    </row>
    <row r="456" spans="1:7">
      <c r="A456" s="311" t="s">
        <v>740</v>
      </c>
      <c r="B456" s="311" t="s">
        <v>1108</v>
      </c>
      <c r="C456" s="311" t="s">
        <v>1104</v>
      </c>
      <c r="D456" s="308"/>
      <c r="E456" s="315">
        <v>122940</v>
      </c>
      <c r="F456" s="310">
        <f t="shared" si="14"/>
        <v>6147000</v>
      </c>
      <c r="G456" s="310">
        <f t="shared" si="15"/>
        <v>2458800</v>
      </c>
    </row>
    <row r="457" spans="1:7">
      <c r="A457" s="311" t="s">
        <v>740</v>
      </c>
      <c r="B457" s="311" t="s">
        <v>917</v>
      </c>
      <c r="C457" s="311" t="s">
        <v>1103</v>
      </c>
      <c r="D457" s="308"/>
      <c r="E457" s="315">
        <v>151980</v>
      </c>
      <c r="F457" s="310">
        <f t="shared" si="14"/>
        <v>7599000</v>
      </c>
      <c r="G457" s="310">
        <f t="shared" si="15"/>
        <v>3039600</v>
      </c>
    </row>
    <row r="458" spans="1:7">
      <c r="A458" s="311" t="s">
        <v>740</v>
      </c>
      <c r="B458" s="311" t="s">
        <v>1109</v>
      </c>
      <c r="C458" s="311" t="s">
        <v>1103</v>
      </c>
      <c r="D458" s="308"/>
      <c r="E458" s="315">
        <v>124720</v>
      </c>
      <c r="F458" s="310">
        <f t="shared" si="14"/>
        <v>6236000</v>
      </c>
      <c r="G458" s="310">
        <f t="shared" si="15"/>
        <v>2494400</v>
      </c>
    </row>
    <row r="459" spans="1:7">
      <c r="A459" s="311" t="s">
        <v>740</v>
      </c>
      <c r="B459" s="311" t="s">
        <v>1110</v>
      </c>
      <c r="C459" s="311" t="s">
        <v>1103</v>
      </c>
      <c r="D459" s="308"/>
      <c r="E459" s="315">
        <v>120000</v>
      </c>
      <c r="F459" s="310">
        <f t="shared" si="14"/>
        <v>6000000</v>
      </c>
      <c r="G459" s="310">
        <f t="shared" si="15"/>
        <v>2400000</v>
      </c>
    </row>
    <row r="460" spans="1:7">
      <c r="A460" s="311" t="s">
        <v>740</v>
      </c>
      <c r="B460" s="311" t="s">
        <v>1110</v>
      </c>
      <c r="C460" s="311" t="s">
        <v>1111</v>
      </c>
      <c r="D460" s="308"/>
      <c r="E460" s="315">
        <v>124720</v>
      </c>
      <c r="F460" s="310">
        <f t="shared" si="14"/>
        <v>6236000</v>
      </c>
      <c r="G460" s="310">
        <f t="shared" si="15"/>
        <v>2494400</v>
      </c>
    </row>
    <row r="461" spans="1:7">
      <c r="A461" s="311" t="s">
        <v>740</v>
      </c>
      <c r="B461" s="311" t="s">
        <v>922</v>
      </c>
      <c r="C461" s="311" t="s">
        <v>1103</v>
      </c>
      <c r="D461" s="308"/>
      <c r="E461" s="315">
        <v>141200</v>
      </c>
      <c r="F461" s="310">
        <f t="shared" si="14"/>
        <v>7060000</v>
      </c>
      <c r="G461" s="310">
        <f t="shared" si="15"/>
        <v>2824000</v>
      </c>
    </row>
    <row r="462" spans="1:7">
      <c r="A462" s="311" t="s">
        <v>740</v>
      </c>
      <c r="B462" s="311" t="s">
        <v>924</v>
      </c>
      <c r="C462" s="311" t="s">
        <v>1103</v>
      </c>
      <c r="D462" s="308"/>
      <c r="E462" s="315">
        <v>121250</v>
      </c>
      <c r="F462" s="310">
        <f t="shared" si="14"/>
        <v>6062500</v>
      </c>
      <c r="G462" s="310">
        <f t="shared" si="15"/>
        <v>2425000</v>
      </c>
    </row>
    <row r="463" spans="1:7">
      <c r="A463" s="311" t="s">
        <v>740</v>
      </c>
      <c r="B463" s="311" t="s">
        <v>924</v>
      </c>
      <c r="C463" s="311" t="s">
        <v>1104</v>
      </c>
      <c r="D463" s="308"/>
      <c r="E463" s="315">
        <v>105890</v>
      </c>
      <c r="F463" s="310">
        <f t="shared" si="14"/>
        <v>5294500</v>
      </c>
      <c r="G463" s="310">
        <f t="shared" si="15"/>
        <v>2117800</v>
      </c>
    </row>
    <row r="464" spans="1:7">
      <c r="A464" s="311" t="s">
        <v>740</v>
      </c>
      <c r="B464" s="311" t="s">
        <v>1112</v>
      </c>
      <c r="C464" s="311" t="s">
        <v>1099</v>
      </c>
      <c r="D464" s="308"/>
      <c r="E464" s="315">
        <v>120270</v>
      </c>
      <c r="F464" s="310">
        <f t="shared" si="14"/>
        <v>6013500</v>
      </c>
      <c r="G464" s="310">
        <f t="shared" si="15"/>
        <v>2405400</v>
      </c>
    </row>
    <row r="465" spans="1:7">
      <c r="A465" s="311" t="s">
        <v>740</v>
      </c>
      <c r="B465" s="311" t="s">
        <v>927</v>
      </c>
      <c r="C465" s="311" t="s">
        <v>1104</v>
      </c>
      <c r="D465" s="308"/>
      <c r="E465" s="315">
        <v>97900</v>
      </c>
      <c r="F465" s="310">
        <f t="shared" si="14"/>
        <v>4895000</v>
      </c>
      <c r="G465" s="310">
        <f t="shared" si="15"/>
        <v>1958000</v>
      </c>
    </row>
    <row r="466" spans="1:7">
      <c r="A466" s="316" t="s">
        <v>1056</v>
      </c>
      <c r="B466" s="316" t="s">
        <v>1113</v>
      </c>
      <c r="C466" s="316" t="s">
        <v>1114</v>
      </c>
      <c r="D466" s="308"/>
      <c r="E466" s="317">
        <v>109580</v>
      </c>
      <c r="F466" s="310">
        <f t="shared" si="14"/>
        <v>5479000</v>
      </c>
      <c r="G466" s="310">
        <f t="shared" si="15"/>
        <v>2191600</v>
      </c>
    </row>
    <row r="467" spans="1:7">
      <c r="A467" s="311" t="s">
        <v>740</v>
      </c>
      <c r="B467" s="311" t="s">
        <v>929</v>
      </c>
      <c r="C467" s="311" t="s">
        <v>1103</v>
      </c>
      <c r="D467" s="308"/>
      <c r="E467" s="315">
        <v>160000</v>
      </c>
      <c r="F467" s="310">
        <f t="shared" si="14"/>
        <v>8000000</v>
      </c>
      <c r="G467" s="310">
        <f t="shared" si="15"/>
        <v>3200000</v>
      </c>
    </row>
    <row r="468" spans="1:7">
      <c r="A468" s="311" t="s">
        <v>740</v>
      </c>
      <c r="B468" s="311" t="s">
        <v>933</v>
      </c>
      <c r="C468" s="311" t="s">
        <v>1104</v>
      </c>
      <c r="D468" s="308"/>
      <c r="E468" s="315">
        <v>111000</v>
      </c>
      <c r="F468" s="310">
        <f t="shared" si="14"/>
        <v>5550000</v>
      </c>
      <c r="G468" s="310">
        <f t="shared" si="15"/>
        <v>2220000</v>
      </c>
    </row>
    <row r="469" spans="1:7">
      <c r="A469" s="311" t="s">
        <v>740</v>
      </c>
      <c r="B469" s="311" t="s">
        <v>1115</v>
      </c>
      <c r="C469" s="311" t="s">
        <v>1104</v>
      </c>
      <c r="D469" s="308"/>
      <c r="E469" s="315">
        <v>111000</v>
      </c>
      <c r="F469" s="310">
        <f t="shared" si="14"/>
        <v>5550000</v>
      </c>
      <c r="G469" s="310">
        <f t="shared" si="15"/>
        <v>2220000</v>
      </c>
    </row>
    <row r="470" spans="1:7">
      <c r="A470" s="311" t="s">
        <v>740</v>
      </c>
      <c r="B470" s="311" t="s">
        <v>1116</v>
      </c>
      <c r="C470" s="311" t="s">
        <v>1103</v>
      </c>
      <c r="D470" s="308"/>
      <c r="E470" s="315">
        <v>124720</v>
      </c>
      <c r="F470" s="310">
        <f t="shared" si="14"/>
        <v>6236000</v>
      </c>
      <c r="G470" s="310">
        <f t="shared" si="15"/>
        <v>2494400</v>
      </c>
    </row>
    <row r="471" spans="1:7">
      <c r="A471" s="311" t="s">
        <v>740</v>
      </c>
      <c r="B471" s="311" t="s">
        <v>938</v>
      </c>
      <c r="C471" s="311" t="s">
        <v>1104</v>
      </c>
      <c r="D471" s="308"/>
      <c r="E471" s="315">
        <v>109000</v>
      </c>
      <c r="F471" s="310">
        <f t="shared" si="14"/>
        <v>5450000</v>
      </c>
      <c r="G471" s="310">
        <f t="shared" si="15"/>
        <v>2180000</v>
      </c>
    </row>
    <row r="472" spans="1:7">
      <c r="A472" s="311" t="s">
        <v>740</v>
      </c>
      <c r="B472" s="311" t="s">
        <v>939</v>
      </c>
      <c r="C472" s="311" t="s">
        <v>1104</v>
      </c>
      <c r="D472" s="308"/>
      <c r="E472" s="315">
        <v>111010</v>
      </c>
      <c r="F472" s="310">
        <f t="shared" si="14"/>
        <v>5550500</v>
      </c>
      <c r="G472" s="310">
        <f t="shared" si="15"/>
        <v>2220200.0000000005</v>
      </c>
    </row>
    <row r="473" spans="1:7">
      <c r="A473" s="311" t="s">
        <v>740</v>
      </c>
      <c r="B473" s="311" t="s">
        <v>1117</v>
      </c>
      <c r="C473" s="311" t="s">
        <v>1104</v>
      </c>
      <c r="D473" s="308"/>
      <c r="E473" s="315">
        <v>109000</v>
      </c>
      <c r="F473" s="310">
        <f t="shared" si="14"/>
        <v>5450000</v>
      </c>
      <c r="G473" s="310">
        <f t="shared" si="15"/>
        <v>2180000</v>
      </c>
    </row>
    <row r="474" spans="1:7">
      <c r="A474" s="311" t="s">
        <v>740</v>
      </c>
      <c r="B474" s="311" t="s">
        <v>1118</v>
      </c>
      <c r="C474" s="311" t="s">
        <v>1104</v>
      </c>
      <c r="D474" s="308"/>
      <c r="E474" s="315">
        <v>124000</v>
      </c>
      <c r="F474" s="310">
        <f t="shared" si="14"/>
        <v>6200000</v>
      </c>
      <c r="G474" s="310">
        <f t="shared" si="15"/>
        <v>2480000</v>
      </c>
    </row>
    <row r="475" spans="1:7">
      <c r="A475" s="311" t="s">
        <v>740</v>
      </c>
      <c r="B475" s="311" t="s">
        <v>1119</v>
      </c>
      <c r="C475" s="311" t="s">
        <v>1104</v>
      </c>
      <c r="D475" s="308"/>
      <c r="E475" s="315">
        <v>115000</v>
      </c>
      <c r="F475" s="310">
        <f t="shared" si="14"/>
        <v>5750000</v>
      </c>
      <c r="G475" s="310">
        <f t="shared" si="15"/>
        <v>2300000</v>
      </c>
    </row>
    <row r="476" spans="1:7">
      <c r="A476" s="311" t="s">
        <v>740</v>
      </c>
      <c r="B476" s="311" t="s">
        <v>1120</v>
      </c>
      <c r="C476" s="311" t="s">
        <v>1104</v>
      </c>
      <c r="D476" s="308"/>
      <c r="E476" s="315">
        <v>193660</v>
      </c>
      <c r="F476" s="310">
        <f t="shared" si="14"/>
        <v>9683000</v>
      </c>
      <c r="G476" s="310">
        <f t="shared" si="15"/>
        <v>3873200.0000000005</v>
      </c>
    </row>
    <row r="477" spans="1:7">
      <c r="A477" s="311" t="s">
        <v>740</v>
      </c>
      <c r="B477" s="311" t="s">
        <v>1121</v>
      </c>
      <c r="C477" s="311" t="s">
        <v>1104</v>
      </c>
      <c r="D477" s="308"/>
      <c r="E477" s="315">
        <v>103810</v>
      </c>
      <c r="F477" s="310">
        <f t="shared" si="14"/>
        <v>5190500</v>
      </c>
      <c r="G477" s="310">
        <f t="shared" si="15"/>
        <v>2076199.9999999998</v>
      </c>
    </row>
    <row r="478" spans="1:7">
      <c r="A478" s="311" t="s">
        <v>740</v>
      </c>
      <c r="B478" s="311" t="s">
        <v>1122</v>
      </c>
      <c r="C478" s="311" t="s">
        <v>1104</v>
      </c>
      <c r="D478" s="308"/>
      <c r="E478" s="315">
        <v>119120</v>
      </c>
      <c r="F478" s="310">
        <f t="shared" si="14"/>
        <v>5956000</v>
      </c>
      <c r="G478" s="310">
        <f t="shared" si="15"/>
        <v>2382400</v>
      </c>
    </row>
    <row r="479" spans="1:7">
      <c r="A479" s="311" t="s">
        <v>740</v>
      </c>
      <c r="B479" s="311" t="s">
        <v>1123</v>
      </c>
      <c r="C479" s="311" t="s">
        <v>1104</v>
      </c>
      <c r="D479" s="308"/>
      <c r="E479" s="315">
        <v>117640</v>
      </c>
      <c r="F479" s="310">
        <f t="shared" si="14"/>
        <v>5882000</v>
      </c>
      <c r="G479" s="310">
        <f t="shared" si="15"/>
        <v>2352800</v>
      </c>
    </row>
    <row r="480" spans="1:7">
      <c r="A480" s="311" t="s">
        <v>740</v>
      </c>
      <c r="B480" s="311" t="s">
        <v>1124</v>
      </c>
      <c r="C480" s="311" t="s">
        <v>1104</v>
      </c>
      <c r="D480" s="308"/>
      <c r="E480" s="315">
        <v>177370</v>
      </c>
      <c r="F480" s="310">
        <f t="shared" si="14"/>
        <v>8868500</v>
      </c>
      <c r="G480" s="310">
        <f t="shared" si="15"/>
        <v>3547400</v>
      </c>
    </row>
    <row r="481" spans="1:7">
      <c r="A481" s="311" t="s">
        <v>740</v>
      </c>
      <c r="B481" s="311" t="s">
        <v>945</v>
      </c>
      <c r="C481" s="311" t="s">
        <v>1066</v>
      </c>
      <c r="D481" s="308"/>
      <c r="E481" s="315">
        <v>70020</v>
      </c>
      <c r="F481" s="310">
        <f t="shared" si="14"/>
        <v>3501000</v>
      </c>
      <c r="G481" s="310">
        <f t="shared" si="15"/>
        <v>1400400</v>
      </c>
    </row>
    <row r="482" spans="1:7">
      <c r="A482" s="311" t="s">
        <v>740</v>
      </c>
      <c r="B482" s="311" t="s">
        <v>1125</v>
      </c>
      <c r="C482" s="311" t="s">
        <v>1066</v>
      </c>
      <c r="D482" s="308"/>
      <c r="E482" s="315">
        <v>79020</v>
      </c>
      <c r="F482" s="310">
        <f t="shared" si="14"/>
        <v>3951000</v>
      </c>
      <c r="G482" s="310">
        <f t="shared" si="15"/>
        <v>1580400</v>
      </c>
    </row>
    <row r="483" spans="1:7">
      <c r="A483" s="316" t="s">
        <v>1056</v>
      </c>
      <c r="B483" s="316" t="s">
        <v>1126</v>
      </c>
      <c r="C483" s="316" t="s">
        <v>1127</v>
      </c>
      <c r="D483" s="308"/>
      <c r="E483" s="317">
        <v>276610</v>
      </c>
      <c r="F483" s="310">
        <f t="shared" si="14"/>
        <v>13830500</v>
      </c>
      <c r="G483" s="310">
        <f t="shared" si="15"/>
        <v>5532200</v>
      </c>
    </row>
    <row r="484" spans="1:7">
      <c r="A484" s="311" t="s">
        <v>740</v>
      </c>
      <c r="B484" s="311" t="s">
        <v>1128</v>
      </c>
      <c r="C484" s="311" t="s">
        <v>1129</v>
      </c>
      <c r="D484" s="308"/>
      <c r="E484" s="315">
        <v>40450</v>
      </c>
      <c r="F484" s="310">
        <f t="shared" si="14"/>
        <v>2022500</v>
      </c>
      <c r="G484" s="310">
        <f t="shared" si="15"/>
        <v>809000</v>
      </c>
    </row>
    <row r="485" spans="1:7">
      <c r="A485" s="316" t="s">
        <v>1056</v>
      </c>
      <c r="B485" s="316" t="s">
        <v>1130</v>
      </c>
      <c r="C485" s="316" t="s">
        <v>1131</v>
      </c>
      <c r="D485" s="308"/>
      <c r="E485" s="317">
        <v>27620</v>
      </c>
      <c r="F485" s="310">
        <f t="shared" si="14"/>
        <v>1381000</v>
      </c>
      <c r="G485" s="310">
        <f t="shared" si="15"/>
        <v>552400</v>
      </c>
    </row>
    <row r="486" spans="1:7">
      <c r="A486" s="311" t="s">
        <v>740</v>
      </c>
      <c r="B486" s="311" t="s">
        <v>948</v>
      </c>
      <c r="C486" s="311" t="s">
        <v>1132</v>
      </c>
      <c r="D486" s="308"/>
      <c r="E486" s="315">
        <v>43400</v>
      </c>
      <c r="F486" s="310">
        <f t="shared" si="14"/>
        <v>2170000</v>
      </c>
      <c r="G486" s="310">
        <f t="shared" si="15"/>
        <v>868000</v>
      </c>
    </row>
    <row r="487" spans="1:7">
      <c r="A487" s="311" t="s">
        <v>740</v>
      </c>
      <c r="B487" s="311" t="s">
        <v>951</v>
      </c>
      <c r="C487" s="311" t="s">
        <v>1132</v>
      </c>
      <c r="D487" s="308"/>
      <c r="E487" s="315">
        <v>42560</v>
      </c>
      <c r="F487" s="310">
        <f t="shared" si="14"/>
        <v>2128000</v>
      </c>
      <c r="G487" s="310">
        <f t="shared" si="15"/>
        <v>851200</v>
      </c>
    </row>
    <row r="488" spans="1:7">
      <c r="A488" s="311" t="s">
        <v>740</v>
      </c>
      <c r="B488" s="311" t="s">
        <v>951</v>
      </c>
      <c r="C488" s="311" t="s">
        <v>1133</v>
      </c>
      <c r="D488" s="308"/>
      <c r="E488" s="315">
        <v>40450</v>
      </c>
      <c r="F488" s="310">
        <f t="shared" si="14"/>
        <v>2022500</v>
      </c>
      <c r="G488" s="310">
        <f t="shared" si="15"/>
        <v>809000</v>
      </c>
    </row>
    <row r="489" spans="1:7">
      <c r="A489" s="316" t="s">
        <v>1056</v>
      </c>
      <c r="B489" s="316" t="s">
        <v>203</v>
      </c>
      <c r="C489" s="316" t="s">
        <v>1134</v>
      </c>
      <c r="D489" s="308"/>
      <c r="E489" s="317">
        <v>40340</v>
      </c>
      <c r="F489" s="310">
        <f t="shared" si="14"/>
        <v>2017000</v>
      </c>
      <c r="G489" s="310">
        <f t="shared" si="15"/>
        <v>806800.00000000012</v>
      </c>
    </row>
    <row r="490" spans="1:7">
      <c r="A490" s="311" t="s">
        <v>740</v>
      </c>
      <c r="B490" s="311" t="s">
        <v>952</v>
      </c>
      <c r="C490" s="311" t="s">
        <v>1132</v>
      </c>
      <c r="D490" s="308"/>
      <c r="E490" s="315">
        <v>43090</v>
      </c>
      <c r="F490" s="310">
        <f t="shared" si="14"/>
        <v>2154500</v>
      </c>
      <c r="G490" s="310">
        <f t="shared" si="15"/>
        <v>861800.00000000012</v>
      </c>
    </row>
    <row r="491" spans="1:7">
      <c r="A491" s="311" t="s">
        <v>740</v>
      </c>
      <c r="B491" s="311" t="s">
        <v>952</v>
      </c>
      <c r="C491" s="311" t="s">
        <v>1133</v>
      </c>
      <c r="D491" s="308"/>
      <c r="E491" s="315">
        <v>44530</v>
      </c>
      <c r="F491" s="310">
        <f t="shared" si="14"/>
        <v>2226500</v>
      </c>
      <c r="G491" s="310">
        <f t="shared" si="15"/>
        <v>890600</v>
      </c>
    </row>
    <row r="492" spans="1:7">
      <c r="A492" s="316" t="s">
        <v>1056</v>
      </c>
      <c r="B492" s="316" t="s">
        <v>1135</v>
      </c>
      <c r="C492" s="316" t="s">
        <v>1136</v>
      </c>
      <c r="D492" s="308"/>
      <c r="E492" s="317">
        <v>34080</v>
      </c>
      <c r="F492" s="310">
        <f t="shared" si="14"/>
        <v>1704000</v>
      </c>
      <c r="G492" s="310">
        <f t="shared" si="15"/>
        <v>681600</v>
      </c>
    </row>
    <row r="493" spans="1:7">
      <c r="A493" s="311" t="s">
        <v>740</v>
      </c>
      <c r="B493" s="311" t="s">
        <v>1137</v>
      </c>
      <c r="C493" s="311" t="s">
        <v>1138</v>
      </c>
      <c r="D493" s="308"/>
      <c r="E493" s="315">
        <v>60710</v>
      </c>
      <c r="F493" s="310">
        <f t="shared" si="14"/>
        <v>3035500</v>
      </c>
      <c r="G493" s="310">
        <f t="shared" si="15"/>
        <v>1214200</v>
      </c>
    </row>
    <row r="494" spans="1:7">
      <c r="A494" s="311" t="s">
        <v>740</v>
      </c>
      <c r="B494" s="311" t="s">
        <v>955</v>
      </c>
      <c r="C494" s="311" t="s">
        <v>1139</v>
      </c>
      <c r="D494" s="308"/>
      <c r="E494" s="315">
        <v>60710</v>
      </c>
      <c r="F494" s="310">
        <f t="shared" si="14"/>
        <v>3035500</v>
      </c>
      <c r="G494" s="310">
        <f t="shared" si="15"/>
        <v>1214200</v>
      </c>
    </row>
    <row r="495" spans="1:7">
      <c r="A495" s="311" t="s">
        <v>740</v>
      </c>
      <c r="B495" s="311" t="s">
        <v>957</v>
      </c>
      <c r="C495" s="311" t="s">
        <v>1139</v>
      </c>
      <c r="D495" s="308"/>
      <c r="E495" s="315">
        <v>67620</v>
      </c>
      <c r="F495" s="310">
        <f t="shared" si="14"/>
        <v>3381000</v>
      </c>
      <c r="G495" s="310">
        <f t="shared" si="15"/>
        <v>1352400</v>
      </c>
    </row>
    <row r="496" spans="1:7">
      <c r="A496" s="311" t="s">
        <v>740</v>
      </c>
      <c r="B496" s="311" t="s">
        <v>959</v>
      </c>
      <c r="C496" s="311" t="s">
        <v>1139</v>
      </c>
      <c r="D496" s="308"/>
      <c r="E496" s="315">
        <v>60840</v>
      </c>
      <c r="F496" s="310">
        <f t="shared" si="14"/>
        <v>3042000</v>
      </c>
      <c r="G496" s="310">
        <f t="shared" si="15"/>
        <v>1216800</v>
      </c>
    </row>
    <row r="497" spans="1:7">
      <c r="A497" s="311" t="s">
        <v>740</v>
      </c>
      <c r="B497" s="311" t="s">
        <v>1140</v>
      </c>
      <c r="C497" s="311" t="s">
        <v>1139</v>
      </c>
      <c r="D497" s="308"/>
      <c r="E497" s="315">
        <v>61300</v>
      </c>
      <c r="F497" s="310">
        <f t="shared" si="14"/>
        <v>3065000</v>
      </c>
      <c r="G497" s="310">
        <f t="shared" si="15"/>
        <v>1226000</v>
      </c>
    </row>
    <row r="498" spans="1:7">
      <c r="A498" s="316" t="s">
        <v>1056</v>
      </c>
      <c r="B498" s="316" t="s">
        <v>226</v>
      </c>
      <c r="C498" s="316" t="s">
        <v>1141</v>
      </c>
      <c r="D498" s="308"/>
      <c r="E498" s="317">
        <v>52390</v>
      </c>
      <c r="F498" s="310">
        <f t="shared" si="14"/>
        <v>2619500</v>
      </c>
      <c r="G498" s="310">
        <f t="shared" si="15"/>
        <v>1047800</v>
      </c>
    </row>
    <row r="499" spans="1:7">
      <c r="A499" s="311" t="s">
        <v>740</v>
      </c>
      <c r="B499" s="311" t="s">
        <v>960</v>
      </c>
      <c r="C499" s="311" t="s">
        <v>1139</v>
      </c>
      <c r="D499" s="308"/>
      <c r="E499" s="315">
        <v>61900</v>
      </c>
      <c r="F499" s="310">
        <f t="shared" si="14"/>
        <v>3095000</v>
      </c>
      <c r="G499" s="310">
        <f t="shared" si="15"/>
        <v>1238000</v>
      </c>
    </row>
    <row r="500" spans="1:7">
      <c r="A500" s="311" t="s">
        <v>740</v>
      </c>
      <c r="B500" s="311" t="s">
        <v>962</v>
      </c>
      <c r="C500" s="311" t="s">
        <v>1142</v>
      </c>
      <c r="D500" s="308"/>
      <c r="E500" s="315">
        <v>76330</v>
      </c>
      <c r="F500" s="310">
        <f t="shared" si="14"/>
        <v>3816500</v>
      </c>
      <c r="G500" s="310">
        <f t="shared" si="15"/>
        <v>1526600.0000000002</v>
      </c>
    </row>
    <row r="501" spans="1:7">
      <c r="A501" s="311" t="s">
        <v>740</v>
      </c>
      <c r="B501" s="311" t="s">
        <v>966</v>
      </c>
      <c r="C501" s="311" t="s">
        <v>1142</v>
      </c>
      <c r="D501" s="308"/>
      <c r="E501" s="315">
        <v>84540</v>
      </c>
      <c r="F501" s="310">
        <f t="shared" si="14"/>
        <v>4227000</v>
      </c>
      <c r="G501" s="310">
        <f t="shared" si="15"/>
        <v>1690800</v>
      </c>
    </row>
    <row r="502" spans="1:7">
      <c r="A502" s="311" t="s">
        <v>740</v>
      </c>
      <c r="B502" s="311" t="s">
        <v>967</v>
      </c>
      <c r="C502" s="311" t="s">
        <v>1142</v>
      </c>
      <c r="D502" s="308"/>
      <c r="E502" s="315">
        <v>77310</v>
      </c>
      <c r="F502" s="310">
        <f t="shared" si="14"/>
        <v>3865500</v>
      </c>
      <c r="G502" s="310">
        <f t="shared" si="15"/>
        <v>1546200</v>
      </c>
    </row>
    <row r="503" spans="1:7">
      <c r="A503" s="311" t="s">
        <v>740</v>
      </c>
      <c r="B503" s="311" t="s">
        <v>967</v>
      </c>
      <c r="C503" s="311" t="s">
        <v>751</v>
      </c>
      <c r="D503" s="308"/>
      <c r="E503" s="315">
        <v>86040</v>
      </c>
      <c r="F503" s="310">
        <f t="shared" si="14"/>
        <v>4302000</v>
      </c>
      <c r="G503" s="310">
        <f t="shared" si="15"/>
        <v>1720800</v>
      </c>
    </row>
    <row r="504" spans="1:7">
      <c r="A504" s="311" t="s">
        <v>740</v>
      </c>
      <c r="B504" s="311" t="s">
        <v>968</v>
      </c>
      <c r="C504" s="311" t="s">
        <v>1142</v>
      </c>
      <c r="D504" s="308"/>
      <c r="E504" s="315">
        <v>113180</v>
      </c>
      <c r="F504" s="310">
        <f t="shared" si="14"/>
        <v>5659000</v>
      </c>
      <c r="G504" s="310">
        <f t="shared" si="15"/>
        <v>2263600</v>
      </c>
    </row>
    <row r="505" spans="1:7">
      <c r="A505" s="311" t="s">
        <v>740</v>
      </c>
      <c r="B505" s="311" t="s">
        <v>970</v>
      </c>
      <c r="C505" s="311" t="s">
        <v>1142</v>
      </c>
      <c r="D505" s="308"/>
      <c r="E505" s="315">
        <v>103820</v>
      </c>
      <c r="F505" s="310">
        <f t="shared" si="14"/>
        <v>5191000</v>
      </c>
      <c r="G505" s="310">
        <f t="shared" si="15"/>
        <v>2076400</v>
      </c>
    </row>
    <row r="506" spans="1:7">
      <c r="A506" s="311" t="s">
        <v>740</v>
      </c>
      <c r="B506" s="311" t="s">
        <v>750</v>
      </c>
      <c r="C506" s="311" t="s">
        <v>1142</v>
      </c>
      <c r="D506" s="308"/>
      <c r="E506" s="315">
        <v>101240</v>
      </c>
      <c r="F506" s="310">
        <f t="shared" si="14"/>
        <v>5062000</v>
      </c>
      <c r="G506" s="310">
        <f t="shared" si="15"/>
        <v>2024800</v>
      </c>
    </row>
    <row r="507" spans="1:7">
      <c r="A507" s="311" t="s">
        <v>744</v>
      </c>
      <c r="B507" s="311" t="s">
        <v>1143</v>
      </c>
      <c r="C507" s="311" t="s">
        <v>751</v>
      </c>
      <c r="D507" s="308"/>
      <c r="E507" s="315">
        <v>71340</v>
      </c>
      <c r="F507" s="310">
        <f t="shared" si="14"/>
        <v>3567000</v>
      </c>
      <c r="G507" s="310">
        <f t="shared" si="15"/>
        <v>1426800</v>
      </c>
    </row>
    <row r="508" spans="1:7">
      <c r="A508" s="311" t="s">
        <v>740</v>
      </c>
      <c r="B508" s="311" t="s">
        <v>1144</v>
      </c>
      <c r="C508" s="311" t="s">
        <v>1145</v>
      </c>
      <c r="D508" s="308"/>
      <c r="E508" s="315">
        <v>188100</v>
      </c>
      <c r="F508" s="310">
        <f t="shared" si="14"/>
        <v>9405000</v>
      </c>
      <c r="G508" s="310">
        <f t="shared" si="15"/>
        <v>3762000</v>
      </c>
    </row>
    <row r="509" spans="1:7">
      <c r="A509" s="311" t="s">
        <v>740</v>
      </c>
      <c r="B509" s="311" t="s">
        <v>1144</v>
      </c>
      <c r="C509" s="311" t="s">
        <v>1146</v>
      </c>
      <c r="D509" s="308"/>
      <c r="E509" s="315">
        <v>188100</v>
      </c>
      <c r="F509" s="310">
        <f t="shared" si="14"/>
        <v>9405000</v>
      </c>
      <c r="G509" s="310">
        <f t="shared" si="15"/>
        <v>3762000</v>
      </c>
    </row>
    <row r="510" spans="1:7">
      <c r="A510" s="311" t="s">
        <v>740</v>
      </c>
      <c r="B510" s="311" t="s">
        <v>1144</v>
      </c>
      <c r="C510" s="311" t="s">
        <v>1147</v>
      </c>
      <c r="D510" s="308"/>
      <c r="E510" s="315">
        <v>210000</v>
      </c>
      <c r="F510" s="310">
        <f t="shared" si="14"/>
        <v>10500000</v>
      </c>
      <c r="G510" s="310">
        <f t="shared" si="15"/>
        <v>4200000</v>
      </c>
    </row>
    <row r="511" spans="1:7">
      <c r="A511" s="311" t="s">
        <v>740</v>
      </c>
      <c r="B511" s="311" t="s">
        <v>1148</v>
      </c>
      <c r="C511" s="311" t="s">
        <v>1145</v>
      </c>
      <c r="D511" s="308"/>
      <c r="E511" s="315">
        <v>176440</v>
      </c>
      <c r="F511" s="310">
        <f t="shared" si="14"/>
        <v>8822000</v>
      </c>
      <c r="G511" s="310">
        <f t="shared" si="15"/>
        <v>3528800</v>
      </c>
    </row>
    <row r="512" spans="1:7">
      <c r="A512" s="311" t="s">
        <v>740</v>
      </c>
      <c r="B512" s="311" t="s">
        <v>1149</v>
      </c>
      <c r="C512" s="311" t="s">
        <v>1150</v>
      </c>
      <c r="D512" s="308"/>
      <c r="E512" s="315">
        <v>203630</v>
      </c>
      <c r="F512" s="310">
        <f t="shared" si="14"/>
        <v>10181500</v>
      </c>
      <c r="G512" s="310">
        <f t="shared" si="15"/>
        <v>4072600</v>
      </c>
    </row>
    <row r="513" spans="1:7">
      <c r="A513" s="316" t="s">
        <v>1056</v>
      </c>
      <c r="B513" s="316" t="s">
        <v>1151</v>
      </c>
      <c r="C513" s="316" t="s">
        <v>1152</v>
      </c>
      <c r="D513" s="308"/>
      <c r="E513" s="317">
        <v>128240</v>
      </c>
      <c r="F513" s="310">
        <f t="shared" si="14"/>
        <v>6412000</v>
      </c>
      <c r="G513" s="310">
        <f t="shared" si="15"/>
        <v>2564800</v>
      </c>
    </row>
    <row r="514" spans="1:7">
      <c r="A514" s="311" t="s">
        <v>740</v>
      </c>
      <c r="B514" s="311" t="s">
        <v>1153</v>
      </c>
      <c r="C514" s="311" t="s">
        <v>1147</v>
      </c>
      <c r="D514" s="308"/>
      <c r="E514" s="315">
        <v>191000</v>
      </c>
      <c r="F514" s="310">
        <f t="shared" si="14"/>
        <v>9550000</v>
      </c>
      <c r="G514" s="310">
        <f t="shared" si="15"/>
        <v>3820000</v>
      </c>
    </row>
    <row r="515" spans="1:7">
      <c r="A515" s="311" t="s">
        <v>740</v>
      </c>
      <c r="B515" s="311" t="s">
        <v>978</v>
      </c>
      <c r="C515" s="311" t="s">
        <v>1145</v>
      </c>
      <c r="D515" s="308"/>
      <c r="E515" s="315">
        <v>167940</v>
      </c>
      <c r="F515" s="310">
        <f t="shared" si="14"/>
        <v>8397000</v>
      </c>
      <c r="G515" s="310">
        <f t="shared" si="15"/>
        <v>3358800</v>
      </c>
    </row>
    <row r="516" spans="1:7">
      <c r="A516" s="316" t="s">
        <v>1056</v>
      </c>
      <c r="B516" s="316" t="s">
        <v>1154</v>
      </c>
      <c r="C516" s="316" t="s">
        <v>1155</v>
      </c>
      <c r="D516" s="308"/>
      <c r="E516" s="317">
        <v>42520</v>
      </c>
      <c r="F516" s="310">
        <f t="shared" ref="F516:F579" si="16">+E516*5%*1000</f>
        <v>2126000</v>
      </c>
      <c r="G516" s="310">
        <f t="shared" ref="G516:G579" si="17">+E516*2%*1000</f>
        <v>850400</v>
      </c>
    </row>
    <row r="517" spans="1:7">
      <c r="A517" s="311" t="s">
        <v>740</v>
      </c>
      <c r="B517" s="311" t="s">
        <v>1156</v>
      </c>
      <c r="C517" s="311" t="s">
        <v>1156</v>
      </c>
      <c r="D517" s="308"/>
      <c r="E517" s="315">
        <v>132270</v>
      </c>
      <c r="F517" s="310">
        <f t="shared" si="16"/>
        <v>6613500</v>
      </c>
      <c r="G517" s="310">
        <f t="shared" si="17"/>
        <v>2645400</v>
      </c>
    </row>
    <row r="518" spans="1:7">
      <c r="A518" s="311" t="s">
        <v>740</v>
      </c>
      <c r="B518" s="311" t="s">
        <v>984</v>
      </c>
      <c r="C518" s="311" t="s">
        <v>753</v>
      </c>
      <c r="D518" s="308"/>
      <c r="E518" s="315">
        <v>132270</v>
      </c>
      <c r="F518" s="310">
        <f t="shared" si="16"/>
        <v>6613500</v>
      </c>
      <c r="G518" s="310">
        <f t="shared" si="17"/>
        <v>2645400</v>
      </c>
    </row>
    <row r="519" spans="1:7">
      <c r="A519" s="311" t="s">
        <v>740</v>
      </c>
      <c r="B519" s="311" t="s">
        <v>1157</v>
      </c>
      <c r="C519" s="311" t="s">
        <v>1042</v>
      </c>
      <c r="D519" s="308"/>
      <c r="E519" s="315">
        <v>132270</v>
      </c>
      <c r="F519" s="310">
        <f t="shared" si="16"/>
        <v>6613500</v>
      </c>
      <c r="G519" s="310">
        <f t="shared" si="17"/>
        <v>2645400</v>
      </c>
    </row>
    <row r="520" spans="1:7">
      <c r="A520" s="311" t="s">
        <v>740</v>
      </c>
      <c r="B520" s="311" t="s">
        <v>986</v>
      </c>
      <c r="C520" s="311" t="s">
        <v>1059</v>
      </c>
      <c r="D520" s="308"/>
      <c r="E520" s="315">
        <v>81100</v>
      </c>
      <c r="F520" s="310">
        <f t="shared" si="16"/>
        <v>4055000</v>
      </c>
      <c r="G520" s="310">
        <f t="shared" si="17"/>
        <v>1622000</v>
      </c>
    </row>
    <row r="521" spans="1:7">
      <c r="A521" s="311" t="s">
        <v>740</v>
      </c>
      <c r="B521" s="311" t="s">
        <v>990</v>
      </c>
      <c r="C521" s="311" t="s">
        <v>1067</v>
      </c>
      <c r="D521" s="308"/>
      <c r="E521" s="315">
        <v>135000</v>
      </c>
      <c r="F521" s="310">
        <f t="shared" si="16"/>
        <v>6750000</v>
      </c>
      <c r="G521" s="310">
        <f t="shared" si="17"/>
        <v>2700000</v>
      </c>
    </row>
    <row r="522" spans="1:7">
      <c r="A522" s="311" t="s">
        <v>740</v>
      </c>
      <c r="B522" s="311" t="s">
        <v>1158</v>
      </c>
      <c r="C522" s="311" t="s">
        <v>1067</v>
      </c>
      <c r="D522" s="308"/>
      <c r="E522" s="315">
        <v>139000</v>
      </c>
      <c r="F522" s="310">
        <f t="shared" si="16"/>
        <v>6950000</v>
      </c>
      <c r="G522" s="310">
        <f t="shared" si="17"/>
        <v>2780000</v>
      </c>
    </row>
    <row r="523" spans="1:7">
      <c r="A523" s="311" t="s">
        <v>740</v>
      </c>
      <c r="B523" s="311" t="s">
        <v>991</v>
      </c>
      <c r="C523" s="311" t="s">
        <v>1159</v>
      </c>
      <c r="D523" s="308"/>
      <c r="E523" s="315">
        <v>45450</v>
      </c>
      <c r="F523" s="310">
        <f t="shared" si="16"/>
        <v>2272500</v>
      </c>
      <c r="G523" s="310">
        <f t="shared" si="17"/>
        <v>909000</v>
      </c>
    </row>
    <row r="524" spans="1:7">
      <c r="A524" s="311" t="s">
        <v>740</v>
      </c>
      <c r="B524" s="311" t="s">
        <v>991</v>
      </c>
      <c r="C524" s="311" t="s">
        <v>742</v>
      </c>
      <c r="D524" s="308"/>
      <c r="E524" s="315">
        <v>51370</v>
      </c>
      <c r="F524" s="310">
        <f t="shared" si="16"/>
        <v>2568500</v>
      </c>
      <c r="G524" s="310">
        <f t="shared" si="17"/>
        <v>1027400.0000000001</v>
      </c>
    </row>
    <row r="525" spans="1:7">
      <c r="A525" s="311" t="s">
        <v>740</v>
      </c>
      <c r="B525" s="311" t="s">
        <v>992</v>
      </c>
      <c r="C525" s="311" t="s">
        <v>753</v>
      </c>
      <c r="D525" s="308"/>
      <c r="E525" s="315">
        <v>78090</v>
      </c>
      <c r="F525" s="310">
        <f t="shared" si="16"/>
        <v>3904500</v>
      </c>
      <c r="G525" s="310">
        <f t="shared" si="17"/>
        <v>1561800</v>
      </c>
    </row>
    <row r="526" spans="1:7">
      <c r="A526" s="311" t="s">
        <v>740</v>
      </c>
      <c r="B526" s="311" t="s">
        <v>993</v>
      </c>
      <c r="C526" s="311" t="s">
        <v>1043</v>
      </c>
      <c r="D526" s="308"/>
      <c r="E526" s="315">
        <v>64220</v>
      </c>
      <c r="F526" s="310">
        <f t="shared" si="16"/>
        <v>3211000</v>
      </c>
      <c r="G526" s="310">
        <f t="shared" si="17"/>
        <v>1284400</v>
      </c>
    </row>
    <row r="527" spans="1:7">
      <c r="A527" s="311" t="s">
        <v>740</v>
      </c>
      <c r="B527" s="311" t="s">
        <v>994</v>
      </c>
      <c r="C527" s="311" t="s">
        <v>1059</v>
      </c>
      <c r="D527" s="308"/>
      <c r="E527" s="315">
        <v>89800</v>
      </c>
      <c r="F527" s="310">
        <f t="shared" si="16"/>
        <v>4490000</v>
      </c>
      <c r="G527" s="310">
        <f t="shared" si="17"/>
        <v>1796000</v>
      </c>
    </row>
    <row r="528" spans="1:7">
      <c r="A528" s="311" t="s">
        <v>740</v>
      </c>
      <c r="B528" s="311" t="s">
        <v>1160</v>
      </c>
      <c r="C528" s="311" t="s">
        <v>1059</v>
      </c>
      <c r="D528" s="308"/>
      <c r="E528" s="315">
        <v>67730</v>
      </c>
      <c r="F528" s="310">
        <f t="shared" si="16"/>
        <v>3386500</v>
      </c>
      <c r="G528" s="310">
        <f t="shared" si="17"/>
        <v>1354600.0000000002</v>
      </c>
    </row>
    <row r="529" spans="1:7">
      <c r="A529" s="311" t="s">
        <v>740</v>
      </c>
      <c r="B529" s="311" t="s">
        <v>1161</v>
      </c>
      <c r="C529" s="311" t="s">
        <v>1059</v>
      </c>
      <c r="D529" s="308"/>
      <c r="E529" s="315">
        <v>99900</v>
      </c>
      <c r="F529" s="310">
        <f t="shared" si="16"/>
        <v>4995000</v>
      </c>
      <c r="G529" s="310">
        <f t="shared" si="17"/>
        <v>1998000</v>
      </c>
    </row>
    <row r="530" spans="1:7">
      <c r="A530" s="311" t="s">
        <v>740</v>
      </c>
      <c r="B530" s="311" t="s">
        <v>1162</v>
      </c>
      <c r="C530" s="311" t="s">
        <v>1163</v>
      </c>
      <c r="D530" s="308"/>
      <c r="E530" s="315">
        <v>72370</v>
      </c>
      <c r="F530" s="310">
        <f t="shared" si="16"/>
        <v>3618500</v>
      </c>
      <c r="G530" s="310">
        <f t="shared" si="17"/>
        <v>1447400</v>
      </c>
    </row>
    <row r="531" spans="1:7">
      <c r="A531" s="311" t="s">
        <v>740</v>
      </c>
      <c r="B531" s="311" t="s">
        <v>997</v>
      </c>
      <c r="C531" s="311" t="s">
        <v>1067</v>
      </c>
      <c r="D531" s="308"/>
      <c r="E531" s="315">
        <v>90450</v>
      </c>
      <c r="F531" s="310">
        <f t="shared" si="16"/>
        <v>4522500</v>
      </c>
      <c r="G531" s="310">
        <f t="shared" si="17"/>
        <v>1809000</v>
      </c>
    </row>
    <row r="532" spans="1:7">
      <c r="A532" s="311" t="s">
        <v>740</v>
      </c>
      <c r="B532" s="311" t="s">
        <v>998</v>
      </c>
      <c r="C532" s="311" t="s">
        <v>1068</v>
      </c>
      <c r="D532" s="308"/>
      <c r="E532" s="315">
        <v>141720</v>
      </c>
      <c r="F532" s="310">
        <f t="shared" si="16"/>
        <v>7086000</v>
      </c>
      <c r="G532" s="310">
        <f t="shared" si="17"/>
        <v>2834400</v>
      </c>
    </row>
    <row r="533" spans="1:7">
      <c r="A533" s="311" t="s">
        <v>740</v>
      </c>
      <c r="B533" s="311" t="s">
        <v>1164</v>
      </c>
      <c r="C533" s="311" t="s">
        <v>1068</v>
      </c>
      <c r="D533" s="308"/>
      <c r="E533" s="315">
        <v>141720</v>
      </c>
      <c r="F533" s="310">
        <f t="shared" si="16"/>
        <v>7086000</v>
      </c>
      <c r="G533" s="310">
        <f t="shared" si="17"/>
        <v>2834400</v>
      </c>
    </row>
    <row r="534" spans="1:7">
      <c r="A534" s="311" t="s">
        <v>740</v>
      </c>
      <c r="B534" s="311" t="s">
        <v>1000</v>
      </c>
      <c r="C534" s="311" t="s">
        <v>1067</v>
      </c>
      <c r="D534" s="308"/>
      <c r="E534" s="315">
        <v>96510</v>
      </c>
      <c r="F534" s="310">
        <f t="shared" si="16"/>
        <v>4825500</v>
      </c>
      <c r="G534" s="310">
        <f t="shared" si="17"/>
        <v>1930200</v>
      </c>
    </row>
    <row r="535" spans="1:7">
      <c r="A535" s="311" t="s">
        <v>740</v>
      </c>
      <c r="B535" s="311" t="s">
        <v>1002</v>
      </c>
      <c r="C535" s="311" t="s">
        <v>1104</v>
      </c>
      <c r="D535" s="308"/>
      <c r="E535" s="315">
        <v>148090</v>
      </c>
      <c r="F535" s="310">
        <f t="shared" si="16"/>
        <v>7404500</v>
      </c>
      <c r="G535" s="310">
        <f t="shared" si="17"/>
        <v>2961800</v>
      </c>
    </row>
    <row r="536" spans="1:7">
      <c r="A536" s="311" t="s">
        <v>740</v>
      </c>
      <c r="B536" s="311" t="s">
        <v>1165</v>
      </c>
      <c r="C536" s="311" t="s">
        <v>1104</v>
      </c>
      <c r="D536" s="308"/>
      <c r="E536" s="315">
        <v>122000</v>
      </c>
      <c r="F536" s="310">
        <f t="shared" si="16"/>
        <v>6100000</v>
      </c>
      <c r="G536" s="310">
        <f t="shared" si="17"/>
        <v>2440000</v>
      </c>
    </row>
    <row r="537" spans="1:7">
      <c r="A537" s="311" t="s">
        <v>740</v>
      </c>
      <c r="B537" s="311" t="s">
        <v>1003</v>
      </c>
      <c r="C537" s="311" t="s">
        <v>1104</v>
      </c>
      <c r="D537" s="308"/>
      <c r="E537" s="315">
        <v>134150</v>
      </c>
      <c r="F537" s="310">
        <f t="shared" si="16"/>
        <v>6707500</v>
      </c>
      <c r="G537" s="310">
        <f t="shared" si="17"/>
        <v>2683000</v>
      </c>
    </row>
    <row r="538" spans="1:7">
      <c r="A538" s="311" t="s">
        <v>740</v>
      </c>
      <c r="B538" s="311" t="s">
        <v>1004</v>
      </c>
      <c r="C538" s="311" t="s">
        <v>1103</v>
      </c>
      <c r="D538" s="308"/>
      <c r="E538" s="315">
        <v>167900</v>
      </c>
      <c r="F538" s="310">
        <f t="shared" si="16"/>
        <v>8395000</v>
      </c>
      <c r="G538" s="310">
        <f t="shared" si="17"/>
        <v>3358000</v>
      </c>
    </row>
    <row r="539" spans="1:7">
      <c r="A539" s="311" t="s">
        <v>740</v>
      </c>
      <c r="B539" s="311" t="s">
        <v>1166</v>
      </c>
      <c r="C539" s="311" t="s">
        <v>1104</v>
      </c>
      <c r="D539" s="308"/>
      <c r="E539" s="315">
        <v>154000</v>
      </c>
      <c r="F539" s="310">
        <f t="shared" si="16"/>
        <v>7700000</v>
      </c>
      <c r="G539" s="310">
        <f t="shared" si="17"/>
        <v>3080000</v>
      </c>
    </row>
    <row r="540" spans="1:7">
      <c r="A540" s="311" t="s">
        <v>740</v>
      </c>
      <c r="B540" s="311" t="s">
        <v>1167</v>
      </c>
      <c r="C540" s="311" t="s">
        <v>1139</v>
      </c>
      <c r="D540" s="308"/>
      <c r="E540" s="315">
        <v>71170</v>
      </c>
      <c r="F540" s="310">
        <f t="shared" si="16"/>
        <v>3558500</v>
      </c>
      <c r="G540" s="310">
        <f t="shared" si="17"/>
        <v>1423400</v>
      </c>
    </row>
    <row r="541" spans="1:7">
      <c r="A541" s="311" t="s">
        <v>740</v>
      </c>
      <c r="B541" s="311" t="s">
        <v>1005</v>
      </c>
      <c r="C541" s="311" t="s">
        <v>1139</v>
      </c>
      <c r="D541" s="308"/>
      <c r="E541" s="315">
        <v>70900</v>
      </c>
      <c r="F541" s="310">
        <f t="shared" si="16"/>
        <v>3545000</v>
      </c>
      <c r="G541" s="310">
        <f t="shared" si="17"/>
        <v>1418000</v>
      </c>
    </row>
    <row r="542" spans="1:7">
      <c r="A542" s="311" t="s">
        <v>740</v>
      </c>
      <c r="B542" s="311" t="s">
        <v>1168</v>
      </c>
      <c r="C542" s="311" t="s">
        <v>1139</v>
      </c>
      <c r="D542" s="308"/>
      <c r="E542" s="315">
        <v>62120</v>
      </c>
      <c r="F542" s="310">
        <f t="shared" si="16"/>
        <v>3106000</v>
      </c>
      <c r="G542" s="310">
        <f t="shared" si="17"/>
        <v>1242400</v>
      </c>
    </row>
    <row r="543" spans="1:7">
      <c r="A543" s="316" t="s">
        <v>1056</v>
      </c>
      <c r="B543" s="316" t="s">
        <v>1169</v>
      </c>
      <c r="C543" s="316" t="s">
        <v>1170</v>
      </c>
      <c r="D543" s="308"/>
      <c r="E543" s="317">
        <v>31860</v>
      </c>
      <c r="F543" s="310">
        <f t="shared" si="16"/>
        <v>1593000</v>
      </c>
      <c r="G543" s="310">
        <f t="shared" si="17"/>
        <v>637200</v>
      </c>
    </row>
    <row r="544" spans="1:7">
      <c r="A544" s="316" t="s">
        <v>1056</v>
      </c>
      <c r="B544" s="316" t="s">
        <v>1171</v>
      </c>
      <c r="C544" s="316" t="s">
        <v>1172</v>
      </c>
      <c r="D544" s="308"/>
      <c r="E544" s="317">
        <v>3270</v>
      </c>
      <c r="F544" s="310">
        <f t="shared" si="16"/>
        <v>163500</v>
      </c>
      <c r="G544" s="310">
        <f t="shared" si="17"/>
        <v>65400.000000000007</v>
      </c>
    </row>
    <row r="545" spans="1:7">
      <c r="A545" s="311" t="s">
        <v>740</v>
      </c>
      <c r="B545" s="311" t="s">
        <v>1007</v>
      </c>
      <c r="C545" s="311" t="s">
        <v>1173</v>
      </c>
      <c r="D545" s="308"/>
      <c r="E545" s="315">
        <v>51630</v>
      </c>
      <c r="F545" s="310">
        <f t="shared" si="16"/>
        <v>2581500</v>
      </c>
      <c r="G545" s="310">
        <f t="shared" si="17"/>
        <v>1032599.9999999999</v>
      </c>
    </row>
    <row r="546" spans="1:7">
      <c r="A546" s="311" t="s">
        <v>740</v>
      </c>
      <c r="B546" s="311" t="s">
        <v>1174</v>
      </c>
      <c r="C546" s="311" t="s">
        <v>1173</v>
      </c>
      <c r="D546" s="308"/>
      <c r="E546" s="315">
        <v>53810</v>
      </c>
      <c r="F546" s="310">
        <f t="shared" si="16"/>
        <v>2690500</v>
      </c>
      <c r="G546" s="310">
        <f t="shared" si="17"/>
        <v>1076200</v>
      </c>
    </row>
    <row r="547" spans="1:7">
      <c r="A547" s="311" t="s">
        <v>740</v>
      </c>
      <c r="B547" s="311" t="s">
        <v>1175</v>
      </c>
      <c r="C547" s="311" t="s">
        <v>1176</v>
      </c>
      <c r="D547" s="308"/>
      <c r="E547" s="315">
        <v>67970</v>
      </c>
      <c r="F547" s="310">
        <f t="shared" si="16"/>
        <v>3398500</v>
      </c>
      <c r="G547" s="310">
        <f t="shared" si="17"/>
        <v>1359400</v>
      </c>
    </row>
    <row r="548" spans="1:7">
      <c r="A548" s="311" t="s">
        <v>740</v>
      </c>
      <c r="B548" s="311" t="s">
        <v>1011</v>
      </c>
      <c r="C548" s="311" t="s">
        <v>1177</v>
      </c>
      <c r="D548" s="308"/>
      <c r="E548" s="315">
        <v>66640</v>
      </c>
      <c r="F548" s="310">
        <f t="shared" si="16"/>
        <v>3332000</v>
      </c>
      <c r="G548" s="310">
        <f t="shared" si="17"/>
        <v>1332800</v>
      </c>
    </row>
    <row r="549" spans="1:7">
      <c r="A549" s="311" t="s">
        <v>740</v>
      </c>
      <c r="B549" s="311" t="s">
        <v>1011</v>
      </c>
      <c r="C549" s="311" t="s">
        <v>1173</v>
      </c>
      <c r="D549" s="308"/>
      <c r="E549" s="315">
        <v>66640</v>
      </c>
      <c r="F549" s="310">
        <f t="shared" si="16"/>
        <v>3332000</v>
      </c>
      <c r="G549" s="310">
        <f t="shared" si="17"/>
        <v>1332800</v>
      </c>
    </row>
    <row r="550" spans="1:7">
      <c r="A550" s="311" t="s">
        <v>740</v>
      </c>
      <c r="B550" s="311" t="s">
        <v>1013</v>
      </c>
      <c r="C550" s="311" t="s">
        <v>1177</v>
      </c>
      <c r="D550" s="308"/>
      <c r="E550" s="315">
        <v>55680</v>
      </c>
      <c r="F550" s="310">
        <f t="shared" si="16"/>
        <v>2784000</v>
      </c>
      <c r="G550" s="310">
        <f t="shared" si="17"/>
        <v>1113600.0000000002</v>
      </c>
    </row>
    <row r="551" spans="1:7">
      <c r="A551" s="311" t="s">
        <v>740</v>
      </c>
      <c r="B551" s="311" t="s">
        <v>1014</v>
      </c>
      <c r="C551" s="311" t="s">
        <v>1177</v>
      </c>
      <c r="D551" s="308"/>
      <c r="E551" s="315">
        <v>45360</v>
      </c>
      <c r="F551" s="310">
        <f t="shared" si="16"/>
        <v>2268000</v>
      </c>
      <c r="G551" s="310">
        <f t="shared" si="17"/>
        <v>907200</v>
      </c>
    </row>
    <row r="552" spans="1:7">
      <c r="A552" s="311" t="s">
        <v>740</v>
      </c>
      <c r="B552" s="311" t="s">
        <v>1178</v>
      </c>
      <c r="C552" s="311" t="s">
        <v>1179</v>
      </c>
      <c r="D552" s="308"/>
      <c r="E552" s="315">
        <v>49000</v>
      </c>
      <c r="F552" s="310">
        <f t="shared" si="16"/>
        <v>2450000</v>
      </c>
      <c r="G552" s="310">
        <f t="shared" si="17"/>
        <v>980000</v>
      </c>
    </row>
    <row r="553" spans="1:7">
      <c r="A553" s="311" t="s">
        <v>740</v>
      </c>
      <c r="B553" s="311" t="s">
        <v>1180</v>
      </c>
      <c r="C553" s="311" t="s">
        <v>1173</v>
      </c>
      <c r="D553" s="308"/>
      <c r="E553" s="315">
        <v>50960</v>
      </c>
      <c r="F553" s="310">
        <f t="shared" si="16"/>
        <v>2548000</v>
      </c>
      <c r="G553" s="310">
        <f t="shared" si="17"/>
        <v>1019200</v>
      </c>
    </row>
    <row r="554" spans="1:7">
      <c r="A554" s="311" t="s">
        <v>740</v>
      </c>
      <c r="B554" s="311" t="s">
        <v>1018</v>
      </c>
      <c r="C554" s="311" t="s">
        <v>1177</v>
      </c>
      <c r="D554" s="308"/>
      <c r="E554" s="315">
        <v>60130</v>
      </c>
      <c r="F554" s="310">
        <f t="shared" si="16"/>
        <v>3006500</v>
      </c>
      <c r="G554" s="310">
        <f t="shared" si="17"/>
        <v>1202600.0000000002</v>
      </c>
    </row>
    <row r="555" spans="1:7">
      <c r="A555" s="311" t="s">
        <v>740</v>
      </c>
      <c r="B555" s="311" t="s">
        <v>1019</v>
      </c>
      <c r="C555" s="311" t="s">
        <v>1177</v>
      </c>
      <c r="D555" s="308"/>
      <c r="E555" s="315">
        <v>47550</v>
      </c>
      <c r="F555" s="310">
        <f t="shared" si="16"/>
        <v>2377500</v>
      </c>
      <c r="G555" s="310">
        <f t="shared" si="17"/>
        <v>951000</v>
      </c>
    </row>
    <row r="556" spans="1:7">
      <c r="A556" s="311" t="s">
        <v>740</v>
      </c>
      <c r="B556" s="311" t="s">
        <v>1181</v>
      </c>
      <c r="C556" s="311" t="s">
        <v>1179</v>
      </c>
      <c r="D556" s="308"/>
      <c r="E556" s="315">
        <v>54300</v>
      </c>
      <c r="F556" s="310">
        <f t="shared" si="16"/>
        <v>2715000</v>
      </c>
      <c r="G556" s="310">
        <f t="shared" si="17"/>
        <v>1086000</v>
      </c>
    </row>
    <row r="557" spans="1:7">
      <c r="A557" s="311" t="s">
        <v>740</v>
      </c>
      <c r="B557" s="311" t="s">
        <v>1182</v>
      </c>
      <c r="C557" s="311" t="s">
        <v>1179</v>
      </c>
      <c r="D557" s="308"/>
      <c r="E557" s="315">
        <v>63800</v>
      </c>
      <c r="F557" s="310">
        <f t="shared" si="16"/>
        <v>3190000</v>
      </c>
      <c r="G557" s="310">
        <f t="shared" si="17"/>
        <v>1276000</v>
      </c>
    </row>
    <row r="558" spans="1:7">
      <c r="A558" s="311" t="s">
        <v>740</v>
      </c>
      <c r="B558" s="311" t="s">
        <v>1022</v>
      </c>
      <c r="C558" s="311" t="s">
        <v>1177</v>
      </c>
      <c r="D558" s="308"/>
      <c r="E558" s="315">
        <v>68150</v>
      </c>
      <c r="F558" s="310">
        <f t="shared" si="16"/>
        <v>3407500</v>
      </c>
      <c r="G558" s="310">
        <f t="shared" si="17"/>
        <v>1363000</v>
      </c>
    </row>
    <row r="559" spans="1:7">
      <c r="A559" s="311" t="s">
        <v>740</v>
      </c>
      <c r="B559" s="311" t="s">
        <v>1025</v>
      </c>
      <c r="C559" s="311" t="s">
        <v>1177</v>
      </c>
      <c r="D559" s="308"/>
      <c r="E559" s="315">
        <v>64380</v>
      </c>
      <c r="F559" s="310">
        <f t="shared" si="16"/>
        <v>3219000</v>
      </c>
      <c r="G559" s="310">
        <f t="shared" si="17"/>
        <v>1287600.0000000002</v>
      </c>
    </row>
    <row r="560" spans="1:7">
      <c r="A560" s="316" t="s">
        <v>1183</v>
      </c>
      <c r="B560" s="316" t="s">
        <v>1057</v>
      </c>
      <c r="C560" s="316" t="s">
        <v>1184</v>
      </c>
      <c r="D560" s="308"/>
      <c r="E560" s="317">
        <v>34620</v>
      </c>
      <c r="F560" s="310">
        <f t="shared" si="16"/>
        <v>1731000</v>
      </c>
      <c r="G560" s="310">
        <f t="shared" si="17"/>
        <v>692400</v>
      </c>
    </row>
    <row r="561" spans="1:7">
      <c r="A561" s="316" t="s">
        <v>1183</v>
      </c>
      <c r="B561" s="316" t="s">
        <v>1185</v>
      </c>
      <c r="C561" s="316" t="s">
        <v>1186</v>
      </c>
      <c r="D561" s="308"/>
      <c r="E561" s="317">
        <v>31230</v>
      </c>
      <c r="F561" s="310">
        <f t="shared" si="16"/>
        <v>1561500</v>
      </c>
      <c r="G561" s="310">
        <f t="shared" si="17"/>
        <v>624600</v>
      </c>
    </row>
    <row r="562" spans="1:7">
      <c r="A562" s="307" t="s">
        <v>1187</v>
      </c>
      <c r="B562" s="307" t="s">
        <v>1188</v>
      </c>
      <c r="C562" s="308"/>
      <c r="D562" s="308"/>
      <c r="E562" s="309">
        <v>490900</v>
      </c>
      <c r="F562" s="310">
        <f t="shared" si="16"/>
        <v>24545000</v>
      </c>
      <c r="G562" s="310">
        <f t="shared" si="17"/>
        <v>9818000</v>
      </c>
    </row>
    <row r="563" spans="1:7">
      <c r="A563" s="307" t="s">
        <v>1187</v>
      </c>
      <c r="B563" s="307" t="s">
        <v>1189</v>
      </c>
      <c r="C563" s="308"/>
      <c r="D563" s="308"/>
      <c r="E563" s="309">
        <v>490900</v>
      </c>
      <c r="F563" s="310">
        <f t="shared" si="16"/>
        <v>24545000</v>
      </c>
      <c r="G563" s="310">
        <f t="shared" si="17"/>
        <v>9818000</v>
      </c>
    </row>
    <row r="564" spans="1:7">
      <c r="A564" s="307" t="s">
        <v>1187</v>
      </c>
      <c r="B564" s="311" t="s">
        <v>1190</v>
      </c>
      <c r="C564" s="308"/>
      <c r="D564" s="308"/>
      <c r="E564" s="309">
        <v>254540</v>
      </c>
      <c r="F564" s="310">
        <f t="shared" si="16"/>
        <v>12727000</v>
      </c>
      <c r="G564" s="310">
        <f t="shared" si="17"/>
        <v>5090800</v>
      </c>
    </row>
    <row r="565" spans="1:7">
      <c r="A565" s="307" t="s">
        <v>1187</v>
      </c>
      <c r="B565" s="307" t="s">
        <v>1191</v>
      </c>
      <c r="C565" s="308"/>
      <c r="D565" s="308"/>
      <c r="E565" s="309">
        <v>245450</v>
      </c>
      <c r="F565" s="310">
        <f t="shared" si="16"/>
        <v>12272500</v>
      </c>
      <c r="G565" s="310">
        <f t="shared" si="17"/>
        <v>4909000</v>
      </c>
    </row>
    <row r="566" spans="1:7">
      <c r="A566" s="307" t="s">
        <v>1187</v>
      </c>
      <c r="B566" s="307" t="s">
        <v>1192</v>
      </c>
      <c r="C566" s="308"/>
      <c r="D566" s="308"/>
      <c r="E566" s="309">
        <v>527270</v>
      </c>
      <c r="F566" s="310">
        <f t="shared" si="16"/>
        <v>26363500</v>
      </c>
      <c r="G566" s="310">
        <f t="shared" si="17"/>
        <v>10545400</v>
      </c>
    </row>
    <row r="567" spans="1:7">
      <c r="A567" s="307" t="s">
        <v>1187</v>
      </c>
      <c r="B567" s="307" t="s">
        <v>1193</v>
      </c>
      <c r="C567" s="308"/>
      <c r="D567" s="308"/>
      <c r="E567" s="309">
        <v>527270</v>
      </c>
      <c r="F567" s="310">
        <f t="shared" si="16"/>
        <v>26363500</v>
      </c>
      <c r="G567" s="310">
        <f t="shared" si="17"/>
        <v>10545400</v>
      </c>
    </row>
    <row r="568" spans="1:7">
      <c r="A568" s="307" t="s">
        <v>1187</v>
      </c>
      <c r="B568" s="307" t="s">
        <v>1194</v>
      </c>
      <c r="C568" s="308"/>
      <c r="D568" s="308"/>
      <c r="E568" s="309">
        <v>262720</v>
      </c>
      <c r="F568" s="310">
        <f t="shared" si="16"/>
        <v>13136000</v>
      </c>
      <c r="G568" s="310">
        <f t="shared" si="17"/>
        <v>5254400.0000000009</v>
      </c>
    </row>
    <row r="569" spans="1:7">
      <c r="A569" s="307" t="s">
        <v>1187</v>
      </c>
      <c r="B569" s="307" t="s">
        <v>1195</v>
      </c>
      <c r="C569" s="308"/>
      <c r="D569" s="308"/>
      <c r="E569" s="309">
        <v>240900</v>
      </c>
      <c r="F569" s="310">
        <f t="shared" si="16"/>
        <v>12045000</v>
      </c>
      <c r="G569" s="310">
        <f t="shared" si="17"/>
        <v>4818000</v>
      </c>
    </row>
    <row r="570" spans="1:7">
      <c r="A570" s="307" t="s">
        <v>1187</v>
      </c>
      <c r="B570" s="307" t="s">
        <v>1196</v>
      </c>
      <c r="C570" s="308"/>
      <c r="D570" s="308"/>
      <c r="E570" s="309">
        <v>240000</v>
      </c>
      <c r="F570" s="310">
        <f t="shared" si="16"/>
        <v>12000000</v>
      </c>
      <c r="G570" s="310">
        <f t="shared" si="17"/>
        <v>4800000</v>
      </c>
    </row>
    <row r="571" spans="1:7">
      <c r="A571" s="307" t="s">
        <v>1187</v>
      </c>
      <c r="B571" s="307" t="s">
        <v>1197</v>
      </c>
      <c r="C571" s="308"/>
      <c r="D571" s="308"/>
      <c r="E571" s="309">
        <v>262280</v>
      </c>
      <c r="F571" s="310">
        <f t="shared" si="16"/>
        <v>13114000</v>
      </c>
      <c r="G571" s="310">
        <f t="shared" si="17"/>
        <v>5245600</v>
      </c>
    </row>
    <row r="572" spans="1:7">
      <c r="A572" s="307" t="s">
        <v>1187</v>
      </c>
      <c r="B572" s="307" t="s">
        <v>1198</v>
      </c>
      <c r="C572" s="308"/>
      <c r="D572" s="308"/>
      <c r="E572" s="309">
        <v>240770</v>
      </c>
      <c r="F572" s="310">
        <f t="shared" si="16"/>
        <v>12038500</v>
      </c>
      <c r="G572" s="310">
        <f t="shared" si="17"/>
        <v>4815400.0000000009</v>
      </c>
    </row>
    <row r="573" spans="1:7">
      <c r="A573" s="307" t="s">
        <v>1187</v>
      </c>
      <c r="B573" s="307" t="s">
        <v>1126</v>
      </c>
      <c r="C573" s="308"/>
      <c r="D573" s="308"/>
      <c r="E573" s="309">
        <v>201310</v>
      </c>
      <c r="F573" s="310">
        <f t="shared" si="16"/>
        <v>10065500</v>
      </c>
      <c r="G573" s="310">
        <f t="shared" si="17"/>
        <v>4026200.0000000005</v>
      </c>
    </row>
    <row r="574" spans="1:7">
      <c r="A574" s="307" t="s">
        <v>1187</v>
      </c>
      <c r="B574" s="307" t="s">
        <v>1199</v>
      </c>
      <c r="C574" s="308"/>
      <c r="D574" s="308"/>
      <c r="E574" s="309">
        <v>216880</v>
      </c>
      <c r="F574" s="310">
        <f t="shared" si="16"/>
        <v>10844000</v>
      </c>
      <c r="G574" s="310">
        <f t="shared" si="17"/>
        <v>4337600</v>
      </c>
    </row>
    <row r="575" spans="1:7">
      <c r="A575" s="307" t="s">
        <v>1187</v>
      </c>
      <c r="B575" s="307" t="s">
        <v>1200</v>
      </c>
      <c r="C575" s="308"/>
      <c r="D575" s="308"/>
      <c r="E575" s="309">
        <v>336360</v>
      </c>
      <c r="F575" s="310">
        <f t="shared" si="16"/>
        <v>16818000</v>
      </c>
      <c r="G575" s="310">
        <f t="shared" si="17"/>
        <v>6727200</v>
      </c>
    </row>
    <row r="576" spans="1:7">
      <c r="A576" s="307" t="s">
        <v>1187</v>
      </c>
      <c r="B576" s="307" t="s">
        <v>1201</v>
      </c>
      <c r="C576" s="308"/>
      <c r="D576" s="308"/>
      <c r="E576" s="309">
        <v>246020</v>
      </c>
      <c r="F576" s="310">
        <f t="shared" si="16"/>
        <v>12301000</v>
      </c>
      <c r="G576" s="310">
        <f t="shared" si="17"/>
        <v>4920400.0000000009</v>
      </c>
    </row>
    <row r="577" spans="1:7">
      <c r="A577" s="307" t="s">
        <v>1187</v>
      </c>
      <c r="B577" s="307" t="s">
        <v>1202</v>
      </c>
      <c r="C577" s="308"/>
      <c r="D577" s="308"/>
      <c r="E577" s="309">
        <v>225800</v>
      </c>
      <c r="F577" s="310">
        <f t="shared" si="16"/>
        <v>11290000</v>
      </c>
      <c r="G577" s="310">
        <f t="shared" si="17"/>
        <v>4516000</v>
      </c>
    </row>
    <row r="578" spans="1:7">
      <c r="A578" s="307" t="s">
        <v>1187</v>
      </c>
      <c r="B578" s="307" t="s">
        <v>1203</v>
      </c>
      <c r="C578" s="308"/>
      <c r="D578" s="308"/>
      <c r="E578" s="309">
        <v>322720</v>
      </c>
      <c r="F578" s="310">
        <f t="shared" si="16"/>
        <v>16136000</v>
      </c>
      <c r="G578" s="310">
        <f t="shared" si="17"/>
        <v>6454400.0000000009</v>
      </c>
    </row>
    <row r="579" spans="1:7">
      <c r="A579" s="307" t="s">
        <v>1187</v>
      </c>
      <c r="B579" s="307" t="s">
        <v>1204</v>
      </c>
      <c r="C579" s="308"/>
      <c r="D579" s="308"/>
      <c r="E579" s="309">
        <v>255160</v>
      </c>
      <c r="F579" s="310">
        <f t="shared" si="16"/>
        <v>12758000</v>
      </c>
      <c r="G579" s="310">
        <f t="shared" si="17"/>
        <v>5103200</v>
      </c>
    </row>
    <row r="580" spans="1:7">
      <c r="A580" s="307" t="s">
        <v>1187</v>
      </c>
      <c r="B580" s="307" t="s">
        <v>1205</v>
      </c>
      <c r="C580" s="308"/>
      <c r="D580" s="308"/>
      <c r="E580" s="309">
        <v>265880</v>
      </c>
      <c r="F580" s="310">
        <f t="shared" ref="F580:F643" si="18">+E580*5%*1000</f>
        <v>13294000</v>
      </c>
      <c r="G580" s="310">
        <f t="shared" ref="G580:G643" si="19">+E580*2%*1000</f>
        <v>5317600</v>
      </c>
    </row>
    <row r="581" spans="1:7">
      <c r="A581" s="307" t="s">
        <v>1187</v>
      </c>
      <c r="B581" s="307" t="s">
        <v>1206</v>
      </c>
      <c r="C581" s="308"/>
      <c r="D581" s="308"/>
      <c r="E581" s="309">
        <v>342720</v>
      </c>
      <c r="F581" s="310">
        <f t="shared" si="18"/>
        <v>17136000</v>
      </c>
      <c r="G581" s="310">
        <f t="shared" si="19"/>
        <v>6854400.0000000009</v>
      </c>
    </row>
    <row r="582" spans="1:7">
      <c r="A582" s="307" t="s">
        <v>1187</v>
      </c>
      <c r="B582" s="307" t="s">
        <v>1207</v>
      </c>
      <c r="C582" s="308"/>
      <c r="D582" s="308"/>
      <c r="E582" s="309">
        <v>345450</v>
      </c>
      <c r="F582" s="310">
        <f t="shared" si="18"/>
        <v>17272500</v>
      </c>
      <c r="G582" s="310">
        <f t="shared" si="19"/>
        <v>6909000</v>
      </c>
    </row>
    <row r="583" spans="1:7">
      <c r="A583" s="307" t="s">
        <v>1187</v>
      </c>
      <c r="B583" s="307" t="s">
        <v>1208</v>
      </c>
      <c r="C583" s="308"/>
      <c r="D583" s="308"/>
      <c r="E583" s="309">
        <v>229090</v>
      </c>
      <c r="F583" s="310">
        <f t="shared" si="18"/>
        <v>11454500</v>
      </c>
      <c r="G583" s="310">
        <f t="shared" si="19"/>
        <v>4581800</v>
      </c>
    </row>
    <row r="584" spans="1:7">
      <c r="A584" s="307" t="s">
        <v>1187</v>
      </c>
      <c r="B584" s="307" t="s">
        <v>1209</v>
      </c>
      <c r="C584" s="308"/>
      <c r="D584" s="308"/>
      <c r="E584" s="309">
        <v>260900</v>
      </c>
      <c r="F584" s="310">
        <f t="shared" si="18"/>
        <v>13045000</v>
      </c>
      <c r="G584" s="310">
        <f t="shared" si="19"/>
        <v>5218000</v>
      </c>
    </row>
    <row r="585" spans="1:7">
      <c r="A585" s="307" t="s">
        <v>1187</v>
      </c>
      <c r="B585" s="307" t="s">
        <v>1210</v>
      </c>
      <c r="C585" s="308"/>
      <c r="D585" s="308"/>
      <c r="E585" s="309">
        <v>227860</v>
      </c>
      <c r="F585" s="310">
        <f t="shared" si="18"/>
        <v>11393000</v>
      </c>
      <c r="G585" s="310">
        <f t="shared" si="19"/>
        <v>4557200</v>
      </c>
    </row>
    <row r="586" spans="1:7">
      <c r="A586" s="307" t="s">
        <v>1187</v>
      </c>
      <c r="B586" s="307" t="s">
        <v>1211</v>
      </c>
      <c r="C586" s="308"/>
      <c r="D586" s="308"/>
      <c r="E586" s="309">
        <v>262260</v>
      </c>
      <c r="F586" s="310">
        <f t="shared" si="18"/>
        <v>13113000</v>
      </c>
      <c r="G586" s="310">
        <f t="shared" si="19"/>
        <v>5245200</v>
      </c>
    </row>
    <row r="587" spans="1:7">
      <c r="A587" s="307" t="s">
        <v>1187</v>
      </c>
      <c r="B587" s="307" t="s">
        <v>1212</v>
      </c>
      <c r="C587" s="308"/>
      <c r="D587" s="308"/>
      <c r="E587" s="309">
        <v>440000</v>
      </c>
      <c r="F587" s="310">
        <f t="shared" si="18"/>
        <v>22000000</v>
      </c>
      <c r="G587" s="310">
        <f t="shared" si="19"/>
        <v>8800000</v>
      </c>
    </row>
    <row r="588" spans="1:7">
      <c r="A588" s="307" t="s">
        <v>1187</v>
      </c>
      <c r="B588" s="307" t="s">
        <v>1213</v>
      </c>
      <c r="C588" s="308"/>
      <c r="D588" s="308"/>
      <c r="E588" s="309">
        <v>470000</v>
      </c>
      <c r="F588" s="310">
        <f t="shared" si="18"/>
        <v>23500000</v>
      </c>
      <c r="G588" s="310">
        <f t="shared" si="19"/>
        <v>9400000</v>
      </c>
    </row>
    <row r="589" spans="1:7">
      <c r="A589" s="307" t="s">
        <v>1187</v>
      </c>
      <c r="B589" s="307" t="s">
        <v>1214</v>
      </c>
      <c r="C589" s="308"/>
      <c r="D589" s="308"/>
      <c r="E589" s="309">
        <v>451810</v>
      </c>
      <c r="F589" s="310">
        <f t="shared" si="18"/>
        <v>22590500</v>
      </c>
      <c r="G589" s="310">
        <f t="shared" si="19"/>
        <v>9036200</v>
      </c>
    </row>
    <row r="590" spans="1:7">
      <c r="A590" s="307" t="s">
        <v>1187</v>
      </c>
      <c r="B590" s="307" t="s">
        <v>1215</v>
      </c>
      <c r="C590" s="308"/>
      <c r="D590" s="308"/>
      <c r="E590" s="309">
        <v>268180</v>
      </c>
      <c r="F590" s="310">
        <f t="shared" si="18"/>
        <v>13409000</v>
      </c>
      <c r="G590" s="310">
        <f t="shared" si="19"/>
        <v>5363600</v>
      </c>
    </row>
    <row r="591" spans="1:7">
      <c r="A591" s="307" t="s">
        <v>1187</v>
      </c>
      <c r="B591" s="307" t="s">
        <v>1216</v>
      </c>
      <c r="C591" s="308"/>
      <c r="D591" s="308"/>
      <c r="E591" s="309">
        <v>288180</v>
      </c>
      <c r="F591" s="310">
        <f t="shared" si="18"/>
        <v>14409000</v>
      </c>
      <c r="G591" s="310">
        <f t="shared" si="19"/>
        <v>5763600</v>
      </c>
    </row>
    <row r="592" spans="1:7">
      <c r="A592" s="307" t="s">
        <v>1187</v>
      </c>
      <c r="B592" s="307" t="s">
        <v>1217</v>
      </c>
      <c r="C592" s="308"/>
      <c r="D592" s="308"/>
      <c r="E592" s="309">
        <v>277270</v>
      </c>
      <c r="F592" s="310">
        <f t="shared" si="18"/>
        <v>13863500</v>
      </c>
      <c r="G592" s="310">
        <f t="shared" si="19"/>
        <v>5545400.0000000009</v>
      </c>
    </row>
    <row r="593" spans="1:7">
      <c r="A593" s="307" t="s">
        <v>1187</v>
      </c>
      <c r="B593" s="307" t="s">
        <v>1218</v>
      </c>
      <c r="C593" s="308"/>
      <c r="D593" s="308"/>
      <c r="E593" s="309">
        <v>530000</v>
      </c>
      <c r="F593" s="310">
        <f t="shared" si="18"/>
        <v>26500000</v>
      </c>
      <c r="G593" s="310">
        <f t="shared" si="19"/>
        <v>10600000</v>
      </c>
    </row>
    <row r="594" spans="1:7">
      <c r="A594" s="311" t="s">
        <v>1187</v>
      </c>
      <c r="B594" s="311" t="s">
        <v>1219</v>
      </c>
      <c r="C594" s="311" t="s">
        <v>1220</v>
      </c>
      <c r="D594" s="308"/>
      <c r="E594" s="315">
        <v>490900</v>
      </c>
      <c r="F594" s="310">
        <f t="shared" si="18"/>
        <v>24545000</v>
      </c>
      <c r="G594" s="310">
        <f t="shared" si="19"/>
        <v>9818000</v>
      </c>
    </row>
    <row r="595" spans="1:7">
      <c r="A595" s="311" t="s">
        <v>1187</v>
      </c>
      <c r="B595" s="311" t="s">
        <v>1189</v>
      </c>
      <c r="C595" s="311" t="s">
        <v>1221</v>
      </c>
      <c r="D595" s="308"/>
      <c r="E595" s="315">
        <v>490900</v>
      </c>
      <c r="F595" s="310">
        <f t="shared" si="18"/>
        <v>24545000</v>
      </c>
      <c r="G595" s="310">
        <f t="shared" si="19"/>
        <v>9818000</v>
      </c>
    </row>
    <row r="596" spans="1:7">
      <c r="A596" s="311" t="s">
        <v>1187</v>
      </c>
      <c r="B596" s="311" t="s">
        <v>1222</v>
      </c>
      <c r="C596" s="311" t="s">
        <v>1223</v>
      </c>
      <c r="D596" s="308"/>
      <c r="E596" s="315">
        <v>310900</v>
      </c>
      <c r="F596" s="310">
        <f t="shared" si="18"/>
        <v>15545000</v>
      </c>
      <c r="G596" s="310">
        <f t="shared" si="19"/>
        <v>6218000</v>
      </c>
    </row>
    <row r="597" spans="1:7">
      <c r="A597" s="311" t="s">
        <v>1187</v>
      </c>
      <c r="B597" s="311" t="s">
        <v>1222</v>
      </c>
      <c r="C597" s="311" t="s">
        <v>1224</v>
      </c>
      <c r="D597" s="308"/>
      <c r="E597" s="315">
        <v>363630</v>
      </c>
      <c r="F597" s="310">
        <f t="shared" si="18"/>
        <v>18181500</v>
      </c>
      <c r="G597" s="310">
        <f t="shared" si="19"/>
        <v>7272600</v>
      </c>
    </row>
    <row r="598" spans="1:7">
      <c r="A598" s="316" t="s">
        <v>1187</v>
      </c>
      <c r="B598" s="316" t="s">
        <v>1222</v>
      </c>
      <c r="C598" s="316" t="s">
        <v>1225</v>
      </c>
      <c r="D598" s="308"/>
      <c r="E598" s="317">
        <v>106020</v>
      </c>
      <c r="F598" s="310">
        <f t="shared" si="18"/>
        <v>5301000</v>
      </c>
      <c r="G598" s="310">
        <f t="shared" si="19"/>
        <v>2120400</v>
      </c>
    </row>
    <row r="599" spans="1:7">
      <c r="A599" s="311" t="s">
        <v>1187</v>
      </c>
      <c r="B599" s="311" t="s">
        <v>1222</v>
      </c>
      <c r="C599" s="311" t="s">
        <v>1226</v>
      </c>
      <c r="D599" s="308"/>
      <c r="E599" s="315">
        <v>354540</v>
      </c>
      <c r="F599" s="310">
        <f t="shared" si="18"/>
        <v>17727000</v>
      </c>
      <c r="G599" s="310">
        <f t="shared" si="19"/>
        <v>7090800</v>
      </c>
    </row>
    <row r="600" spans="1:7">
      <c r="A600" s="316" t="s">
        <v>1227</v>
      </c>
      <c r="B600" s="316" t="s">
        <v>1222</v>
      </c>
      <c r="C600" s="316" t="s">
        <v>1228</v>
      </c>
      <c r="D600" s="308"/>
      <c r="E600" s="317">
        <v>252630</v>
      </c>
      <c r="F600" s="310">
        <f t="shared" si="18"/>
        <v>12631500</v>
      </c>
      <c r="G600" s="310">
        <f t="shared" si="19"/>
        <v>5052600</v>
      </c>
    </row>
    <row r="601" spans="1:7">
      <c r="A601" s="316" t="s">
        <v>1227</v>
      </c>
      <c r="B601" s="316" t="s">
        <v>1229</v>
      </c>
      <c r="C601" s="316" t="s">
        <v>1230</v>
      </c>
      <c r="D601" s="308"/>
      <c r="E601" s="317">
        <v>106020</v>
      </c>
      <c r="F601" s="310">
        <f t="shared" si="18"/>
        <v>5301000</v>
      </c>
      <c r="G601" s="310">
        <f t="shared" si="19"/>
        <v>2120400</v>
      </c>
    </row>
    <row r="602" spans="1:7">
      <c r="A602" s="316" t="s">
        <v>1227</v>
      </c>
      <c r="B602" s="316" t="s">
        <v>1222</v>
      </c>
      <c r="C602" s="316" t="s">
        <v>1231</v>
      </c>
      <c r="D602" s="308"/>
      <c r="E602" s="317">
        <v>365270</v>
      </c>
      <c r="F602" s="310">
        <f t="shared" si="18"/>
        <v>18263500</v>
      </c>
      <c r="G602" s="310">
        <f t="shared" si="19"/>
        <v>7305400.0000000009</v>
      </c>
    </row>
    <row r="603" spans="1:7">
      <c r="A603" s="316" t="s">
        <v>1227</v>
      </c>
      <c r="B603" s="316" t="s">
        <v>1222</v>
      </c>
      <c r="C603" s="316" t="s">
        <v>1232</v>
      </c>
      <c r="D603" s="308"/>
      <c r="E603" s="317">
        <v>280640</v>
      </c>
      <c r="F603" s="310">
        <f t="shared" si="18"/>
        <v>14032000</v>
      </c>
      <c r="G603" s="310">
        <f t="shared" si="19"/>
        <v>5612800</v>
      </c>
    </row>
    <row r="604" spans="1:7">
      <c r="A604" s="311" t="s">
        <v>1187</v>
      </c>
      <c r="B604" s="311" t="s">
        <v>1190</v>
      </c>
      <c r="C604" s="311" t="s">
        <v>1223</v>
      </c>
      <c r="D604" s="308"/>
      <c r="E604" s="315">
        <v>254540</v>
      </c>
      <c r="F604" s="310">
        <f t="shared" si="18"/>
        <v>12727000</v>
      </c>
      <c r="G604" s="310">
        <f t="shared" si="19"/>
        <v>5090800</v>
      </c>
    </row>
    <row r="605" spans="1:7">
      <c r="A605" s="316" t="s">
        <v>1227</v>
      </c>
      <c r="B605" s="316" t="s">
        <v>1233</v>
      </c>
      <c r="C605" s="316" t="s">
        <v>1234</v>
      </c>
      <c r="D605" s="308"/>
      <c r="E605" s="317">
        <v>329640</v>
      </c>
      <c r="F605" s="310">
        <f t="shared" si="18"/>
        <v>16482000</v>
      </c>
      <c r="G605" s="310">
        <f t="shared" si="19"/>
        <v>6592800</v>
      </c>
    </row>
    <row r="606" spans="1:7">
      <c r="A606" s="311" t="s">
        <v>1187</v>
      </c>
      <c r="B606" s="311" t="s">
        <v>1235</v>
      </c>
      <c r="C606" s="311" t="s">
        <v>1236</v>
      </c>
      <c r="D606" s="308"/>
      <c r="E606" s="315">
        <v>236360</v>
      </c>
      <c r="F606" s="310">
        <f t="shared" si="18"/>
        <v>11818000</v>
      </c>
      <c r="G606" s="310">
        <f t="shared" si="19"/>
        <v>4727200</v>
      </c>
    </row>
    <row r="607" spans="1:7">
      <c r="A607" s="311" t="s">
        <v>1187</v>
      </c>
      <c r="B607" s="311" t="s">
        <v>1237</v>
      </c>
      <c r="C607" s="311" t="s">
        <v>1238</v>
      </c>
      <c r="D607" s="308"/>
      <c r="E607" s="315">
        <v>257270</v>
      </c>
      <c r="F607" s="310">
        <f t="shared" si="18"/>
        <v>12863500</v>
      </c>
      <c r="G607" s="310">
        <f t="shared" si="19"/>
        <v>5145400.0000000009</v>
      </c>
    </row>
    <row r="608" spans="1:7">
      <c r="A608" s="311" t="s">
        <v>1187</v>
      </c>
      <c r="B608" s="311" t="s">
        <v>1239</v>
      </c>
      <c r="C608" s="311" t="s">
        <v>1238</v>
      </c>
      <c r="D608" s="308"/>
      <c r="E608" s="315">
        <v>209090</v>
      </c>
      <c r="F608" s="310">
        <f t="shared" si="18"/>
        <v>10454500</v>
      </c>
      <c r="G608" s="310">
        <f t="shared" si="19"/>
        <v>4181800</v>
      </c>
    </row>
    <row r="609" spans="1:7">
      <c r="A609" s="311" t="s">
        <v>1187</v>
      </c>
      <c r="B609" s="311" t="s">
        <v>1240</v>
      </c>
      <c r="C609" s="311" t="s">
        <v>1241</v>
      </c>
      <c r="D609" s="308"/>
      <c r="E609" s="315">
        <v>249910</v>
      </c>
      <c r="F609" s="310">
        <f t="shared" si="18"/>
        <v>12495500</v>
      </c>
      <c r="G609" s="310">
        <f t="shared" si="19"/>
        <v>4998200</v>
      </c>
    </row>
    <row r="610" spans="1:7">
      <c r="A610" s="311" t="s">
        <v>1187</v>
      </c>
      <c r="B610" s="311" t="s">
        <v>1240</v>
      </c>
      <c r="C610" s="311" t="s">
        <v>1242</v>
      </c>
      <c r="D610" s="308"/>
      <c r="E610" s="315">
        <v>249910</v>
      </c>
      <c r="F610" s="310">
        <f t="shared" si="18"/>
        <v>12495500</v>
      </c>
      <c r="G610" s="310">
        <f t="shared" si="19"/>
        <v>4998200</v>
      </c>
    </row>
    <row r="611" spans="1:7">
      <c r="A611" s="311" t="s">
        <v>1187</v>
      </c>
      <c r="B611" s="311" t="s">
        <v>1240</v>
      </c>
      <c r="C611" s="311" t="s">
        <v>1243</v>
      </c>
      <c r="D611" s="308"/>
      <c r="E611" s="315">
        <v>249910</v>
      </c>
      <c r="F611" s="310">
        <f t="shared" si="18"/>
        <v>12495500</v>
      </c>
      <c r="G611" s="310">
        <f t="shared" si="19"/>
        <v>4998200</v>
      </c>
    </row>
    <row r="612" spans="1:7">
      <c r="A612" s="311" t="s">
        <v>1187</v>
      </c>
      <c r="B612" s="311" t="s">
        <v>1240</v>
      </c>
      <c r="C612" s="311" t="s">
        <v>1244</v>
      </c>
      <c r="D612" s="308"/>
      <c r="E612" s="315">
        <v>249910</v>
      </c>
      <c r="F612" s="310">
        <f t="shared" si="18"/>
        <v>12495500</v>
      </c>
      <c r="G612" s="310">
        <f t="shared" si="19"/>
        <v>4998200</v>
      </c>
    </row>
    <row r="613" spans="1:7">
      <c r="A613" s="316" t="s">
        <v>1227</v>
      </c>
      <c r="B613" s="316" t="s">
        <v>1240</v>
      </c>
      <c r="C613" s="316" t="s">
        <v>1245</v>
      </c>
      <c r="D613" s="308"/>
      <c r="E613" s="317">
        <v>372540</v>
      </c>
      <c r="F613" s="310">
        <f t="shared" si="18"/>
        <v>18627000</v>
      </c>
      <c r="G613" s="310">
        <f t="shared" si="19"/>
        <v>7450800</v>
      </c>
    </row>
    <row r="614" spans="1:7">
      <c r="A614" s="311" t="s">
        <v>1187</v>
      </c>
      <c r="B614" s="311" t="s">
        <v>1196</v>
      </c>
      <c r="C614" s="311" t="s">
        <v>1238</v>
      </c>
      <c r="D614" s="308"/>
      <c r="E614" s="315">
        <v>258180</v>
      </c>
      <c r="F614" s="310">
        <f t="shared" si="18"/>
        <v>12909000</v>
      </c>
      <c r="G614" s="310">
        <f t="shared" si="19"/>
        <v>5163600</v>
      </c>
    </row>
    <row r="615" spans="1:7">
      <c r="A615" s="311" t="s">
        <v>1187</v>
      </c>
      <c r="B615" s="311" t="s">
        <v>1246</v>
      </c>
      <c r="C615" s="311" t="s">
        <v>1238</v>
      </c>
      <c r="D615" s="308"/>
      <c r="E615" s="315">
        <v>262300</v>
      </c>
      <c r="F615" s="310">
        <f t="shared" si="18"/>
        <v>13115000</v>
      </c>
      <c r="G615" s="310">
        <f t="shared" si="19"/>
        <v>5246000</v>
      </c>
    </row>
    <row r="616" spans="1:7">
      <c r="A616" s="311" t="s">
        <v>1187</v>
      </c>
      <c r="B616" s="311" t="s">
        <v>1247</v>
      </c>
      <c r="C616" s="311" t="s">
        <v>1248</v>
      </c>
      <c r="D616" s="308"/>
      <c r="E616" s="315">
        <v>245000</v>
      </c>
      <c r="F616" s="310">
        <f t="shared" si="18"/>
        <v>12250000</v>
      </c>
      <c r="G616" s="310">
        <f t="shared" si="19"/>
        <v>4900000</v>
      </c>
    </row>
    <row r="617" spans="1:7">
      <c r="A617" s="311" t="s">
        <v>1187</v>
      </c>
      <c r="B617" s="311" t="s">
        <v>1247</v>
      </c>
      <c r="C617" s="311" t="s">
        <v>1249</v>
      </c>
      <c r="D617" s="308"/>
      <c r="E617" s="315">
        <v>340000</v>
      </c>
      <c r="F617" s="310">
        <f t="shared" si="18"/>
        <v>17000000</v>
      </c>
      <c r="G617" s="310">
        <f t="shared" si="19"/>
        <v>6800000</v>
      </c>
    </row>
    <row r="618" spans="1:7">
      <c r="A618" s="311" t="s">
        <v>1187</v>
      </c>
      <c r="B618" s="311" t="s">
        <v>1247</v>
      </c>
      <c r="C618" s="311" t="s">
        <v>1250</v>
      </c>
      <c r="D618" s="308"/>
      <c r="E618" s="315">
        <v>336000</v>
      </c>
      <c r="F618" s="310">
        <f t="shared" si="18"/>
        <v>16800000</v>
      </c>
      <c r="G618" s="310">
        <f t="shared" si="19"/>
        <v>6720000</v>
      </c>
    </row>
    <row r="619" spans="1:7">
      <c r="A619" s="311" t="s">
        <v>1187</v>
      </c>
      <c r="B619" s="311" t="s">
        <v>1247</v>
      </c>
      <c r="C619" s="311" t="s">
        <v>1251</v>
      </c>
      <c r="D619" s="308"/>
      <c r="E619" s="315">
        <v>241810</v>
      </c>
      <c r="F619" s="310">
        <f t="shared" si="18"/>
        <v>12090500</v>
      </c>
      <c r="G619" s="310">
        <f t="shared" si="19"/>
        <v>4836200</v>
      </c>
    </row>
    <row r="620" spans="1:7">
      <c r="A620" s="311" t="s">
        <v>1187</v>
      </c>
      <c r="B620" s="311" t="s">
        <v>1247</v>
      </c>
      <c r="C620" s="311" t="s">
        <v>1252</v>
      </c>
      <c r="D620" s="308"/>
      <c r="E620" s="315">
        <v>241810</v>
      </c>
      <c r="F620" s="310">
        <f t="shared" si="18"/>
        <v>12090500</v>
      </c>
      <c r="G620" s="310">
        <f t="shared" si="19"/>
        <v>4836200</v>
      </c>
    </row>
    <row r="621" spans="1:7">
      <c r="A621" s="311" t="s">
        <v>1187</v>
      </c>
      <c r="B621" s="311" t="s">
        <v>1247</v>
      </c>
      <c r="C621" s="311" t="s">
        <v>1253</v>
      </c>
      <c r="D621" s="308"/>
      <c r="E621" s="315">
        <v>255270</v>
      </c>
      <c r="F621" s="310">
        <f t="shared" si="18"/>
        <v>12763500</v>
      </c>
      <c r="G621" s="310">
        <f t="shared" si="19"/>
        <v>5105400.0000000009</v>
      </c>
    </row>
    <row r="622" spans="1:7">
      <c r="A622" s="316" t="s">
        <v>1227</v>
      </c>
      <c r="B622" s="316" t="s">
        <v>1254</v>
      </c>
      <c r="C622" s="316" t="s">
        <v>1255</v>
      </c>
      <c r="D622" s="308"/>
      <c r="E622" s="317">
        <v>312040</v>
      </c>
      <c r="F622" s="310">
        <f t="shared" si="18"/>
        <v>15602000</v>
      </c>
      <c r="G622" s="310">
        <f t="shared" si="19"/>
        <v>6240800</v>
      </c>
    </row>
    <row r="623" spans="1:7">
      <c r="A623" s="316" t="s">
        <v>1227</v>
      </c>
      <c r="B623" s="316" t="s">
        <v>1247</v>
      </c>
      <c r="C623" s="316" t="s">
        <v>1256</v>
      </c>
      <c r="D623" s="308"/>
      <c r="E623" s="317">
        <v>53070</v>
      </c>
      <c r="F623" s="310">
        <f t="shared" si="18"/>
        <v>2653500</v>
      </c>
      <c r="G623" s="310">
        <f t="shared" si="19"/>
        <v>1061400</v>
      </c>
    </row>
    <row r="624" spans="1:7">
      <c r="A624" s="316" t="s">
        <v>1227</v>
      </c>
      <c r="B624" s="316" t="s">
        <v>1247</v>
      </c>
      <c r="C624" s="316" t="s">
        <v>1257</v>
      </c>
      <c r="D624" s="308"/>
      <c r="E624" s="317">
        <v>177830</v>
      </c>
      <c r="F624" s="310">
        <f t="shared" si="18"/>
        <v>8891500</v>
      </c>
      <c r="G624" s="310">
        <f t="shared" si="19"/>
        <v>3556600</v>
      </c>
    </row>
    <row r="625" spans="1:7">
      <c r="A625" s="316" t="s">
        <v>1187</v>
      </c>
      <c r="B625" s="316" t="s">
        <v>1247</v>
      </c>
      <c r="C625" s="316" t="s">
        <v>1258</v>
      </c>
      <c r="D625" s="308"/>
      <c r="E625" s="317">
        <v>49910</v>
      </c>
      <c r="F625" s="310">
        <f t="shared" si="18"/>
        <v>2495500</v>
      </c>
      <c r="G625" s="310">
        <f t="shared" si="19"/>
        <v>998200</v>
      </c>
    </row>
    <row r="626" spans="1:7">
      <c r="A626" s="316" t="s">
        <v>1187</v>
      </c>
      <c r="B626" s="316" t="s">
        <v>1247</v>
      </c>
      <c r="C626" s="316" t="s">
        <v>1259</v>
      </c>
      <c r="D626" s="308"/>
      <c r="E626" s="317">
        <v>65590</v>
      </c>
      <c r="F626" s="310">
        <f t="shared" si="18"/>
        <v>3279500</v>
      </c>
      <c r="G626" s="310">
        <f t="shared" si="19"/>
        <v>1311800</v>
      </c>
    </row>
    <row r="627" spans="1:7">
      <c r="A627" s="311" t="s">
        <v>1187</v>
      </c>
      <c r="B627" s="311" t="s">
        <v>1247</v>
      </c>
      <c r="C627" s="311" t="s">
        <v>1260</v>
      </c>
      <c r="D627" s="308"/>
      <c r="E627" s="315">
        <v>345450</v>
      </c>
      <c r="F627" s="310">
        <f t="shared" si="18"/>
        <v>17272500</v>
      </c>
      <c r="G627" s="310">
        <f t="shared" si="19"/>
        <v>6909000</v>
      </c>
    </row>
    <row r="628" spans="1:7">
      <c r="A628" s="311" t="s">
        <v>1187</v>
      </c>
      <c r="B628" s="311" t="s">
        <v>1247</v>
      </c>
      <c r="C628" s="311" t="s">
        <v>1261</v>
      </c>
      <c r="D628" s="308"/>
      <c r="E628" s="315">
        <v>254540</v>
      </c>
      <c r="F628" s="310">
        <f t="shared" si="18"/>
        <v>12727000</v>
      </c>
      <c r="G628" s="310">
        <f t="shared" si="19"/>
        <v>5090800</v>
      </c>
    </row>
    <row r="629" spans="1:7">
      <c r="A629" s="311" t="s">
        <v>1187</v>
      </c>
      <c r="B629" s="311" t="s">
        <v>1262</v>
      </c>
      <c r="C629" s="311" t="s">
        <v>1238</v>
      </c>
      <c r="D629" s="308"/>
      <c r="E629" s="315">
        <v>343630</v>
      </c>
      <c r="F629" s="310">
        <f t="shared" si="18"/>
        <v>17181500</v>
      </c>
      <c r="G629" s="310">
        <f t="shared" si="19"/>
        <v>6872600</v>
      </c>
    </row>
    <row r="630" spans="1:7">
      <c r="A630" s="311" t="s">
        <v>1187</v>
      </c>
      <c r="B630" s="311" t="s">
        <v>1198</v>
      </c>
      <c r="C630" s="311" t="s">
        <v>1238</v>
      </c>
      <c r="D630" s="308"/>
      <c r="E630" s="315">
        <v>255270</v>
      </c>
      <c r="F630" s="310">
        <f t="shared" si="18"/>
        <v>12763500</v>
      </c>
      <c r="G630" s="310">
        <f t="shared" si="19"/>
        <v>5105400.0000000009</v>
      </c>
    </row>
    <row r="631" spans="1:7">
      <c r="A631" s="316" t="s">
        <v>1227</v>
      </c>
      <c r="B631" s="316" t="s">
        <v>1263</v>
      </c>
      <c r="C631" s="316" t="s">
        <v>1264</v>
      </c>
      <c r="D631" s="308"/>
      <c r="E631" s="317">
        <v>369730</v>
      </c>
      <c r="F631" s="310">
        <f t="shared" si="18"/>
        <v>18486500</v>
      </c>
      <c r="G631" s="310">
        <f t="shared" si="19"/>
        <v>7394600</v>
      </c>
    </row>
    <row r="632" spans="1:7">
      <c r="A632" s="316" t="s">
        <v>1227</v>
      </c>
      <c r="B632" s="316" t="s">
        <v>1263</v>
      </c>
      <c r="C632" s="316" t="s">
        <v>1265</v>
      </c>
      <c r="D632" s="308"/>
      <c r="E632" s="317">
        <v>353690</v>
      </c>
      <c r="F632" s="310">
        <f t="shared" si="18"/>
        <v>17684500</v>
      </c>
      <c r="G632" s="310">
        <f t="shared" si="19"/>
        <v>7073800</v>
      </c>
    </row>
    <row r="633" spans="1:7">
      <c r="A633" s="311" t="s">
        <v>1187</v>
      </c>
      <c r="B633" s="311" t="s">
        <v>1263</v>
      </c>
      <c r="C633" s="311" t="s">
        <v>1266</v>
      </c>
      <c r="D633" s="308"/>
      <c r="E633" s="315">
        <v>260620</v>
      </c>
      <c r="F633" s="310">
        <f t="shared" si="18"/>
        <v>13031000</v>
      </c>
      <c r="G633" s="310">
        <f t="shared" si="19"/>
        <v>5212400.0000000009</v>
      </c>
    </row>
    <row r="634" spans="1:7">
      <c r="A634" s="316" t="s">
        <v>1227</v>
      </c>
      <c r="B634" s="316" t="s">
        <v>1263</v>
      </c>
      <c r="C634" s="316" t="s">
        <v>1267</v>
      </c>
      <c r="D634" s="308"/>
      <c r="E634" s="317">
        <v>346710</v>
      </c>
      <c r="F634" s="310">
        <f t="shared" si="18"/>
        <v>17335500</v>
      </c>
      <c r="G634" s="310">
        <f t="shared" si="19"/>
        <v>6934200</v>
      </c>
    </row>
    <row r="635" spans="1:7">
      <c r="A635" s="316" t="s">
        <v>1227</v>
      </c>
      <c r="B635" s="316" t="s">
        <v>1263</v>
      </c>
      <c r="C635" s="316" t="s">
        <v>1268</v>
      </c>
      <c r="D635" s="308"/>
      <c r="E635" s="317">
        <v>124730</v>
      </c>
      <c r="F635" s="310">
        <f t="shared" si="18"/>
        <v>6236500</v>
      </c>
      <c r="G635" s="310">
        <f t="shared" si="19"/>
        <v>2494600</v>
      </c>
    </row>
    <row r="636" spans="1:7">
      <c r="A636" s="316" t="s">
        <v>1187</v>
      </c>
      <c r="B636" s="311" t="s">
        <v>1263</v>
      </c>
      <c r="C636" s="316" t="s">
        <v>1269</v>
      </c>
      <c r="D636" s="308"/>
      <c r="E636" s="317">
        <v>115820</v>
      </c>
      <c r="F636" s="310">
        <f t="shared" si="18"/>
        <v>5791000</v>
      </c>
      <c r="G636" s="310">
        <f t="shared" si="19"/>
        <v>2316400</v>
      </c>
    </row>
    <row r="637" spans="1:7">
      <c r="A637" s="311" t="s">
        <v>1187</v>
      </c>
      <c r="B637" s="311" t="s">
        <v>1270</v>
      </c>
      <c r="C637" s="311" t="s">
        <v>1238</v>
      </c>
      <c r="D637" s="308"/>
      <c r="E637" s="315">
        <v>260620</v>
      </c>
      <c r="F637" s="310">
        <f t="shared" si="18"/>
        <v>13031000</v>
      </c>
      <c r="G637" s="310">
        <f t="shared" si="19"/>
        <v>5212400.0000000009</v>
      </c>
    </row>
    <row r="638" spans="1:7">
      <c r="A638" s="311" t="s">
        <v>1187</v>
      </c>
      <c r="B638" s="311" t="s">
        <v>1271</v>
      </c>
      <c r="C638" s="311" t="s">
        <v>1238</v>
      </c>
      <c r="D638" s="308"/>
      <c r="E638" s="315">
        <v>234540</v>
      </c>
      <c r="F638" s="310">
        <f t="shared" si="18"/>
        <v>11727000</v>
      </c>
      <c r="G638" s="310">
        <f t="shared" si="19"/>
        <v>4690800</v>
      </c>
    </row>
    <row r="639" spans="1:7">
      <c r="A639" s="311" t="s">
        <v>1187</v>
      </c>
      <c r="B639" s="311" t="s">
        <v>1272</v>
      </c>
      <c r="C639" s="311" t="s">
        <v>1238</v>
      </c>
      <c r="D639" s="308"/>
      <c r="E639" s="315">
        <v>253630</v>
      </c>
      <c r="F639" s="310">
        <f t="shared" si="18"/>
        <v>12681500</v>
      </c>
      <c r="G639" s="310">
        <f t="shared" si="19"/>
        <v>5072600</v>
      </c>
    </row>
    <row r="640" spans="1:7">
      <c r="A640" s="311" t="s">
        <v>1187</v>
      </c>
      <c r="B640" s="311" t="s">
        <v>1126</v>
      </c>
      <c r="C640" s="311" t="s">
        <v>1238</v>
      </c>
      <c r="D640" s="308"/>
      <c r="E640" s="315">
        <v>219000</v>
      </c>
      <c r="F640" s="310">
        <f t="shared" si="18"/>
        <v>10950000</v>
      </c>
      <c r="G640" s="310">
        <f t="shared" si="19"/>
        <v>4380000</v>
      </c>
    </row>
    <row r="641" spans="1:7">
      <c r="A641" s="316" t="s">
        <v>1227</v>
      </c>
      <c r="B641" s="316" t="s">
        <v>1273</v>
      </c>
      <c r="C641" s="316" t="s">
        <v>1274</v>
      </c>
      <c r="D641" s="308"/>
      <c r="E641" s="317">
        <v>222730</v>
      </c>
      <c r="F641" s="310">
        <f t="shared" si="18"/>
        <v>11136500</v>
      </c>
      <c r="G641" s="310">
        <f t="shared" si="19"/>
        <v>4454600</v>
      </c>
    </row>
    <row r="642" spans="1:7">
      <c r="A642" s="311" t="s">
        <v>1187</v>
      </c>
      <c r="B642" s="311" t="s">
        <v>1275</v>
      </c>
      <c r="C642" s="311" t="s">
        <v>1238</v>
      </c>
      <c r="D642" s="308"/>
      <c r="E642" s="315">
        <v>245000</v>
      </c>
      <c r="F642" s="310">
        <f t="shared" si="18"/>
        <v>12250000</v>
      </c>
      <c r="G642" s="310">
        <f t="shared" si="19"/>
        <v>4900000</v>
      </c>
    </row>
    <row r="643" spans="1:7">
      <c r="A643" s="311" t="s">
        <v>1187</v>
      </c>
      <c r="B643" s="311" t="s">
        <v>1199</v>
      </c>
      <c r="C643" s="311" t="s">
        <v>1238</v>
      </c>
      <c r="D643" s="308"/>
      <c r="E643" s="315">
        <v>240000</v>
      </c>
      <c r="F643" s="310">
        <f t="shared" si="18"/>
        <v>12000000</v>
      </c>
      <c r="G643" s="310">
        <f t="shared" si="19"/>
        <v>4800000</v>
      </c>
    </row>
    <row r="644" spans="1:7">
      <c r="A644" s="311" t="s">
        <v>1187</v>
      </c>
      <c r="B644" s="311" t="s">
        <v>1206</v>
      </c>
      <c r="C644" s="311" t="s">
        <v>1238</v>
      </c>
      <c r="D644" s="308"/>
      <c r="E644" s="315">
        <v>340900</v>
      </c>
      <c r="F644" s="310">
        <f t="shared" ref="F644:F707" si="20">+E644*5%*1000</f>
        <v>17045000</v>
      </c>
      <c r="G644" s="310">
        <f t="shared" ref="G644:G707" si="21">+E644*2%*1000</f>
        <v>6818000</v>
      </c>
    </row>
    <row r="645" spans="1:7">
      <c r="A645" s="316" t="s">
        <v>1227</v>
      </c>
      <c r="B645" s="316" t="s">
        <v>1276</v>
      </c>
      <c r="C645" s="316" t="s">
        <v>1277</v>
      </c>
      <c r="D645" s="308"/>
      <c r="E645" s="317">
        <v>363820</v>
      </c>
      <c r="F645" s="310">
        <f t="shared" si="20"/>
        <v>18191000</v>
      </c>
      <c r="G645" s="310">
        <f t="shared" si="21"/>
        <v>7276400.0000000009</v>
      </c>
    </row>
    <row r="646" spans="1:7">
      <c r="A646" s="311" t="s">
        <v>1187</v>
      </c>
      <c r="B646" s="311" t="s">
        <v>1278</v>
      </c>
      <c r="C646" s="311" t="s">
        <v>1279</v>
      </c>
      <c r="D646" s="308"/>
      <c r="E646" s="315">
        <v>236360</v>
      </c>
      <c r="F646" s="310">
        <f t="shared" si="20"/>
        <v>11818000</v>
      </c>
      <c r="G646" s="310">
        <f t="shared" si="21"/>
        <v>4727200</v>
      </c>
    </row>
    <row r="647" spans="1:7">
      <c r="A647" s="316" t="s">
        <v>1187</v>
      </c>
      <c r="B647" s="316" t="s">
        <v>1278</v>
      </c>
      <c r="C647" s="316" t="s">
        <v>1280</v>
      </c>
      <c r="D647" s="308"/>
      <c r="E647" s="317">
        <v>83420</v>
      </c>
      <c r="F647" s="310">
        <f t="shared" si="20"/>
        <v>4171000</v>
      </c>
      <c r="G647" s="310">
        <f t="shared" si="21"/>
        <v>1668400</v>
      </c>
    </row>
    <row r="648" spans="1:7">
      <c r="A648" s="311" t="s">
        <v>1187</v>
      </c>
      <c r="B648" s="311" t="s">
        <v>1278</v>
      </c>
      <c r="C648" s="311" t="s">
        <v>1281</v>
      </c>
      <c r="D648" s="308"/>
      <c r="E648" s="315">
        <v>240000</v>
      </c>
      <c r="F648" s="310">
        <f t="shared" si="20"/>
        <v>12000000</v>
      </c>
      <c r="G648" s="310">
        <f t="shared" si="21"/>
        <v>4800000</v>
      </c>
    </row>
    <row r="649" spans="1:7">
      <c r="A649" s="316" t="s">
        <v>1187</v>
      </c>
      <c r="B649" s="316" t="s">
        <v>1278</v>
      </c>
      <c r="C649" s="316" t="s">
        <v>1282</v>
      </c>
      <c r="D649" s="308"/>
      <c r="E649" s="317">
        <v>81610</v>
      </c>
      <c r="F649" s="310">
        <f t="shared" si="20"/>
        <v>4080500</v>
      </c>
      <c r="G649" s="310">
        <f t="shared" si="21"/>
        <v>1632200</v>
      </c>
    </row>
    <row r="650" spans="1:7">
      <c r="A650" s="311" t="s">
        <v>1187</v>
      </c>
      <c r="B650" s="311" t="s">
        <v>1210</v>
      </c>
      <c r="C650" s="311" t="s">
        <v>1238</v>
      </c>
      <c r="D650" s="308"/>
      <c r="E650" s="315">
        <v>232000</v>
      </c>
      <c r="F650" s="310">
        <f t="shared" si="20"/>
        <v>11600000</v>
      </c>
      <c r="G650" s="310">
        <f t="shared" si="21"/>
        <v>4640000</v>
      </c>
    </row>
    <row r="651" spans="1:7">
      <c r="A651" s="311" t="s">
        <v>1187</v>
      </c>
      <c r="B651" s="311" t="s">
        <v>1283</v>
      </c>
      <c r="C651" s="311" t="s">
        <v>1238</v>
      </c>
      <c r="D651" s="308"/>
      <c r="E651" s="315">
        <v>232000</v>
      </c>
      <c r="F651" s="310">
        <f t="shared" si="20"/>
        <v>11600000</v>
      </c>
      <c r="G651" s="310">
        <f t="shared" si="21"/>
        <v>4640000</v>
      </c>
    </row>
    <row r="652" spans="1:7">
      <c r="A652" s="311" t="s">
        <v>1187</v>
      </c>
      <c r="B652" s="311" t="s">
        <v>1211</v>
      </c>
      <c r="C652" s="311" t="s">
        <v>1238</v>
      </c>
      <c r="D652" s="308"/>
      <c r="E652" s="315">
        <v>265000</v>
      </c>
      <c r="F652" s="310">
        <f t="shared" si="20"/>
        <v>13250000</v>
      </c>
      <c r="G652" s="310">
        <f t="shared" si="21"/>
        <v>5300000</v>
      </c>
    </row>
    <row r="653" spans="1:7">
      <c r="A653" s="311" t="s">
        <v>1187</v>
      </c>
      <c r="B653" s="311" t="s">
        <v>1284</v>
      </c>
      <c r="C653" s="311" t="s">
        <v>1285</v>
      </c>
      <c r="D653" s="308"/>
      <c r="E653" s="315">
        <v>227000</v>
      </c>
      <c r="F653" s="310">
        <f t="shared" si="20"/>
        <v>11350000</v>
      </c>
      <c r="G653" s="310">
        <f t="shared" si="21"/>
        <v>4540000</v>
      </c>
    </row>
    <row r="654" spans="1:7">
      <c r="A654" s="311" t="s">
        <v>1187</v>
      </c>
      <c r="B654" s="311" t="s">
        <v>1212</v>
      </c>
      <c r="C654" s="311" t="s">
        <v>1286</v>
      </c>
      <c r="D654" s="308"/>
      <c r="E654" s="315">
        <v>440000</v>
      </c>
      <c r="F654" s="310">
        <f t="shared" si="20"/>
        <v>22000000</v>
      </c>
      <c r="G654" s="310">
        <f t="shared" si="21"/>
        <v>8800000</v>
      </c>
    </row>
    <row r="655" spans="1:7">
      <c r="A655" s="311" t="s">
        <v>1187</v>
      </c>
      <c r="B655" s="311" t="s">
        <v>1212</v>
      </c>
      <c r="C655" s="311" t="s">
        <v>1287</v>
      </c>
      <c r="D655" s="308"/>
      <c r="E655" s="315">
        <v>488510</v>
      </c>
      <c r="F655" s="310">
        <f t="shared" si="20"/>
        <v>24425500</v>
      </c>
      <c r="G655" s="310">
        <f t="shared" si="21"/>
        <v>9770200</v>
      </c>
    </row>
    <row r="656" spans="1:7">
      <c r="A656" s="316" t="s">
        <v>1227</v>
      </c>
      <c r="B656" s="316" t="s">
        <v>1212</v>
      </c>
      <c r="C656" s="316" t="s">
        <v>1288</v>
      </c>
      <c r="D656" s="308"/>
      <c r="E656" s="317">
        <v>463270</v>
      </c>
      <c r="F656" s="310">
        <f t="shared" si="20"/>
        <v>23163500</v>
      </c>
      <c r="G656" s="310">
        <f t="shared" si="21"/>
        <v>9265400</v>
      </c>
    </row>
    <row r="657" spans="1:7">
      <c r="A657" s="316" t="s">
        <v>1227</v>
      </c>
      <c r="B657" s="316" t="s">
        <v>1212</v>
      </c>
      <c r="C657" s="316" t="s">
        <v>1289</v>
      </c>
      <c r="D657" s="308"/>
      <c r="E657" s="317">
        <v>392000</v>
      </c>
      <c r="F657" s="310">
        <f t="shared" si="20"/>
        <v>19600000</v>
      </c>
      <c r="G657" s="310">
        <f t="shared" si="21"/>
        <v>7840000</v>
      </c>
    </row>
    <row r="658" spans="1:7">
      <c r="A658" s="316" t="s">
        <v>1227</v>
      </c>
      <c r="B658" s="316" t="s">
        <v>1212</v>
      </c>
      <c r="C658" s="316" t="s">
        <v>1290</v>
      </c>
      <c r="D658" s="308"/>
      <c r="E658" s="317">
        <v>138090</v>
      </c>
      <c r="F658" s="310">
        <f t="shared" si="20"/>
        <v>6904500</v>
      </c>
      <c r="G658" s="310">
        <f t="shared" si="21"/>
        <v>2761800</v>
      </c>
    </row>
    <row r="659" spans="1:7">
      <c r="A659" s="311" t="s">
        <v>1187</v>
      </c>
      <c r="B659" s="311" t="s">
        <v>1212</v>
      </c>
      <c r="C659" s="311" t="s">
        <v>1291</v>
      </c>
      <c r="D659" s="308"/>
      <c r="E659" s="315">
        <v>331810</v>
      </c>
      <c r="F659" s="310">
        <f t="shared" si="20"/>
        <v>16590500</v>
      </c>
      <c r="G659" s="310">
        <f t="shared" si="21"/>
        <v>6636200</v>
      </c>
    </row>
    <row r="660" spans="1:7">
      <c r="A660" s="311" t="s">
        <v>1187</v>
      </c>
      <c r="B660" s="311" t="s">
        <v>1212</v>
      </c>
      <c r="C660" s="311" t="s">
        <v>1292</v>
      </c>
      <c r="D660" s="308"/>
      <c r="E660" s="315">
        <v>363630</v>
      </c>
      <c r="F660" s="310">
        <f t="shared" si="20"/>
        <v>18181500</v>
      </c>
      <c r="G660" s="310">
        <f t="shared" si="21"/>
        <v>7272600</v>
      </c>
    </row>
    <row r="661" spans="1:7">
      <c r="A661" s="311" t="s">
        <v>1187</v>
      </c>
      <c r="B661" s="311" t="s">
        <v>1212</v>
      </c>
      <c r="C661" s="311" t="s">
        <v>1293</v>
      </c>
      <c r="D661" s="308"/>
      <c r="E661" s="315">
        <v>363630</v>
      </c>
      <c r="F661" s="310">
        <f t="shared" si="20"/>
        <v>18181500</v>
      </c>
      <c r="G661" s="310">
        <f t="shared" si="21"/>
        <v>7272600</v>
      </c>
    </row>
    <row r="662" spans="1:7">
      <c r="A662" s="316" t="s">
        <v>1227</v>
      </c>
      <c r="B662" s="316" t="s">
        <v>1212</v>
      </c>
      <c r="C662" s="316" t="s">
        <v>1294</v>
      </c>
      <c r="D662" s="308"/>
      <c r="E662" s="317">
        <v>294740</v>
      </c>
      <c r="F662" s="310">
        <f t="shared" si="20"/>
        <v>14737000</v>
      </c>
      <c r="G662" s="310">
        <f t="shared" si="21"/>
        <v>5894800</v>
      </c>
    </row>
    <row r="663" spans="1:7">
      <c r="A663" s="316" t="s">
        <v>1227</v>
      </c>
      <c r="B663" s="316" t="s">
        <v>1212</v>
      </c>
      <c r="C663" s="316" t="s">
        <v>1295</v>
      </c>
      <c r="D663" s="308"/>
      <c r="E663" s="317">
        <v>289550</v>
      </c>
      <c r="F663" s="310">
        <f t="shared" si="20"/>
        <v>14477500</v>
      </c>
      <c r="G663" s="310">
        <f t="shared" si="21"/>
        <v>5791000</v>
      </c>
    </row>
    <row r="664" spans="1:7">
      <c r="A664" s="311" t="s">
        <v>1187</v>
      </c>
      <c r="B664" s="311" t="s">
        <v>1213</v>
      </c>
      <c r="C664" s="311" t="s">
        <v>1286</v>
      </c>
      <c r="D664" s="308"/>
      <c r="E664" s="315">
        <v>436360</v>
      </c>
      <c r="F664" s="310">
        <f t="shared" si="20"/>
        <v>21818000</v>
      </c>
      <c r="G664" s="310">
        <f t="shared" si="21"/>
        <v>8727200</v>
      </c>
    </row>
    <row r="665" spans="1:7">
      <c r="A665" s="311" t="s">
        <v>1187</v>
      </c>
      <c r="B665" s="311" t="s">
        <v>1215</v>
      </c>
      <c r="C665" s="311" t="s">
        <v>1238</v>
      </c>
      <c r="D665" s="308"/>
      <c r="E665" s="315">
        <v>259000</v>
      </c>
      <c r="F665" s="310">
        <f t="shared" si="20"/>
        <v>12950000</v>
      </c>
      <c r="G665" s="310">
        <f t="shared" si="21"/>
        <v>5180000</v>
      </c>
    </row>
    <row r="666" spans="1:7">
      <c r="A666" s="311" t="s">
        <v>43</v>
      </c>
      <c r="B666" s="311" t="s">
        <v>1296</v>
      </c>
      <c r="C666" s="311" t="s">
        <v>1296</v>
      </c>
      <c r="D666" s="311" t="s">
        <v>1297</v>
      </c>
      <c r="E666" s="315">
        <v>38570</v>
      </c>
      <c r="F666" s="310">
        <f t="shared" si="20"/>
        <v>1928500</v>
      </c>
      <c r="G666" s="310">
        <f t="shared" si="21"/>
        <v>771400</v>
      </c>
    </row>
    <row r="667" spans="1:7">
      <c r="A667" s="311" t="s">
        <v>43</v>
      </c>
      <c r="B667" s="311" t="s">
        <v>1298</v>
      </c>
      <c r="C667" s="311" t="s">
        <v>1298</v>
      </c>
      <c r="D667" s="311" t="s">
        <v>1297</v>
      </c>
      <c r="E667" s="315">
        <v>34200</v>
      </c>
      <c r="F667" s="310">
        <f t="shared" si="20"/>
        <v>1710000</v>
      </c>
      <c r="G667" s="310">
        <f t="shared" si="21"/>
        <v>684000</v>
      </c>
    </row>
    <row r="668" spans="1:7">
      <c r="A668" s="311" t="s">
        <v>43</v>
      </c>
      <c r="B668" s="311" t="s">
        <v>1299</v>
      </c>
      <c r="C668" s="311" t="s">
        <v>1300</v>
      </c>
      <c r="D668" s="311" t="s">
        <v>747</v>
      </c>
      <c r="E668" s="315">
        <v>41400</v>
      </c>
      <c r="F668" s="310">
        <f t="shared" si="20"/>
        <v>2070000</v>
      </c>
      <c r="G668" s="310">
        <f t="shared" si="21"/>
        <v>828000</v>
      </c>
    </row>
    <row r="669" spans="1:7">
      <c r="A669" s="311" t="s">
        <v>43</v>
      </c>
      <c r="B669" s="311" t="s">
        <v>1299</v>
      </c>
      <c r="C669" s="311" t="s">
        <v>1301</v>
      </c>
      <c r="D669" s="311" t="s">
        <v>747</v>
      </c>
      <c r="E669" s="315">
        <v>40500</v>
      </c>
      <c r="F669" s="310">
        <f t="shared" si="20"/>
        <v>2025000</v>
      </c>
      <c r="G669" s="310">
        <f t="shared" si="21"/>
        <v>810000</v>
      </c>
    </row>
    <row r="670" spans="1:7">
      <c r="A670" s="311" t="s">
        <v>43</v>
      </c>
      <c r="B670" s="311" t="s">
        <v>1299</v>
      </c>
      <c r="C670" s="311" t="s">
        <v>1302</v>
      </c>
      <c r="D670" s="311" t="s">
        <v>747</v>
      </c>
      <c r="E670" s="315">
        <v>41040</v>
      </c>
      <c r="F670" s="310">
        <f t="shared" si="20"/>
        <v>2052000</v>
      </c>
      <c r="G670" s="310">
        <f t="shared" si="21"/>
        <v>820800.00000000012</v>
      </c>
    </row>
    <row r="671" spans="1:7">
      <c r="A671" s="318" t="s">
        <v>43</v>
      </c>
      <c r="B671" s="318" t="s">
        <v>1303</v>
      </c>
      <c r="C671" s="318" t="s">
        <v>1304</v>
      </c>
      <c r="D671" s="318" t="s">
        <v>747</v>
      </c>
      <c r="E671" s="319">
        <v>48320</v>
      </c>
      <c r="F671" s="310">
        <f t="shared" si="20"/>
        <v>2416000</v>
      </c>
      <c r="G671" s="310">
        <f t="shared" si="21"/>
        <v>966400</v>
      </c>
    </row>
    <row r="672" spans="1:7">
      <c r="A672" s="318" t="s">
        <v>43</v>
      </c>
      <c r="B672" s="318" t="s">
        <v>1305</v>
      </c>
      <c r="C672" s="318" t="s">
        <v>1306</v>
      </c>
      <c r="D672" s="318" t="s">
        <v>747</v>
      </c>
      <c r="E672" s="319">
        <v>51020</v>
      </c>
      <c r="F672" s="310">
        <f t="shared" si="20"/>
        <v>2551000</v>
      </c>
      <c r="G672" s="310">
        <f t="shared" si="21"/>
        <v>1020400</v>
      </c>
    </row>
    <row r="673" spans="1:7">
      <c r="A673" s="311" t="s">
        <v>43</v>
      </c>
      <c r="B673" s="311" t="s">
        <v>1307</v>
      </c>
      <c r="C673" s="311" t="s">
        <v>1308</v>
      </c>
      <c r="D673" s="311" t="s">
        <v>747</v>
      </c>
      <c r="E673" s="315">
        <v>42400</v>
      </c>
      <c r="F673" s="310">
        <f t="shared" si="20"/>
        <v>2120000</v>
      </c>
      <c r="G673" s="310">
        <f t="shared" si="21"/>
        <v>848000</v>
      </c>
    </row>
    <row r="674" spans="1:7">
      <c r="A674" s="318" t="s">
        <v>43</v>
      </c>
      <c r="B674" s="318" t="s">
        <v>1309</v>
      </c>
      <c r="C674" s="318" t="s">
        <v>1310</v>
      </c>
      <c r="D674" s="318" t="s">
        <v>747</v>
      </c>
      <c r="E674" s="319">
        <v>58730</v>
      </c>
      <c r="F674" s="310">
        <f t="shared" si="20"/>
        <v>2936500</v>
      </c>
      <c r="G674" s="310">
        <f t="shared" si="21"/>
        <v>1174600.0000000002</v>
      </c>
    </row>
    <row r="675" spans="1:7">
      <c r="A675" s="318" t="s">
        <v>43</v>
      </c>
      <c r="B675" s="318" t="s">
        <v>1311</v>
      </c>
      <c r="C675" s="318" t="s">
        <v>1312</v>
      </c>
      <c r="D675" s="318" t="s">
        <v>747</v>
      </c>
      <c r="E675" s="319">
        <v>61160</v>
      </c>
      <c r="F675" s="310">
        <f t="shared" si="20"/>
        <v>3058000</v>
      </c>
      <c r="G675" s="310">
        <f t="shared" si="21"/>
        <v>1223200</v>
      </c>
    </row>
    <row r="676" spans="1:7">
      <c r="A676" s="311" t="s">
        <v>43</v>
      </c>
      <c r="B676" s="311" t="s">
        <v>1313</v>
      </c>
      <c r="C676" s="311" t="s">
        <v>1314</v>
      </c>
      <c r="D676" s="311" t="s">
        <v>747</v>
      </c>
      <c r="E676" s="315">
        <v>56760</v>
      </c>
      <c r="F676" s="310">
        <f t="shared" si="20"/>
        <v>2838000</v>
      </c>
      <c r="G676" s="310">
        <f t="shared" si="21"/>
        <v>1135200</v>
      </c>
    </row>
    <row r="677" spans="1:7">
      <c r="A677" s="318" t="s">
        <v>43</v>
      </c>
      <c r="B677" s="318" t="s">
        <v>1315</v>
      </c>
      <c r="C677" s="318" t="s">
        <v>1316</v>
      </c>
      <c r="D677" s="318" t="s">
        <v>747</v>
      </c>
      <c r="E677" s="319">
        <v>64610</v>
      </c>
      <c r="F677" s="310">
        <f t="shared" si="20"/>
        <v>3230500</v>
      </c>
      <c r="G677" s="310">
        <f t="shared" si="21"/>
        <v>1292200</v>
      </c>
    </row>
    <row r="678" spans="1:7">
      <c r="A678" s="311" t="s">
        <v>1317</v>
      </c>
      <c r="B678" s="311" t="s">
        <v>1318</v>
      </c>
      <c r="C678" s="311" t="s">
        <v>1319</v>
      </c>
      <c r="D678" s="311" t="s">
        <v>747</v>
      </c>
      <c r="E678" s="315">
        <v>58110</v>
      </c>
      <c r="F678" s="310">
        <f t="shared" si="20"/>
        <v>2905500</v>
      </c>
      <c r="G678" s="310">
        <f t="shared" si="21"/>
        <v>1162200</v>
      </c>
    </row>
    <row r="679" spans="1:7">
      <c r="A679" s="311" t="s">
        <v>1317</v>
      </c>
      <c r="B679" s="311" t="s">
        <v>1320</v>
      </c>
      <c r="C679" s="311" t="s">
        <v>1319</v>
      </c>
      <c r="D679" s="311" t="s">
        <v>747</v>
      </c>
      <c r="E679" s="315">
        <v>60180</v>
      </c>
      <c r="F679" s="310">
        <f t="shared" si="20"/>
        <v>3009000</v>
      </c>
      <c r="G679" s="310">
        <f t="shared" si="21"/>
        <v>1203600.0000000002</v>
      </c>
    </row>
    <row r="680" spans="1:7">
      <c r="A680" s="311" t="s">
        <v>43</v>
      </c>
      <c r="B680" s="311" t="s">
        <v>1321</v>
      </c>
      <c r="C680" s="311" t="s">
        <v>1321</v>
      </c>
      <c r="D680" s="311" t="s">
        <v>1297</v>
      </c>
      <c r="E680" s="315">
        <v>68550</v>
      </c>
      <c r="F680" s="310">
        <f t="shared" si="20"/>
        <v>3427500</v>
      </c>
      <c r="G680" s="310">
        <f t="shared" si="21"/>
        <v>1371000</v>
      </c>
    </row>
    <row r="681" spans="1:7">
      <c r="A681" s="311" t="s">
        <v>43</v>
      </c>
      <c r="B681" s="311" t="s">
        <v>1322</v>
      </c>
      <c r="C681" s="311" t="s">
        <v>1323</v>
      </c>
      <c r="D681" s="311" t="s">
        <v>747</v>
      </c>
      <c r="E681" s="315">
        <v>62040</v>
      </c>
      <c r="F681" s="310">
        <f t="shared" si="20"/>
        <v>3102000</v>
      </c>
      <c r="G681" s="310">
        <f t="shared" si="21"/>
        <v>1240800</v>
      </c>
    </row>
    <row r="682" spans="1:7">
      <c r="A682" s="311" t="s">
        <v>43</v>
      </c>
      <c r="B682" s="311" t="s">
        <v>1324</v>
      </c>
      <c r="C682" s="311" t="s">
        <v>1325</v>
      </c>
      <c r="D682" s="311" t="s">
        <v>1297</v>
      </c>
      <c r="E682" s="315">
        <v>69890</v>
      </c>
      <c r="F682" s="310">
        <f t="shared" si="20"/>
        <v>3494500</v>
      </c>
      <c r="G682" s="310">
        <f t="shared" si="21"/>
        <v>1397800</v>
      </c>
    </row>
    <row r="683" spans="1:7">
      <c r="A683" s="311" t="s">
        <v>43</v>
      </c>
      <c r="B683" s="311" t="s">
        <v>1326</v>
      </c>
      <c r="C683" s="311" t="s">
        <v>1325</v>
      </c>
      <c r="D683" s="311" t="s">
        <v>1297</v>
      </c>
      <c r="E683" s="315">
        <v>79810</v>
      </c>
      <c r="F683" s="310">
        <f t="shared" si="20"/>
        <v>3990500</v>
      </c>
      <c r="G683" s="310">
        <f t="shared" si="21"/>
        <v>1596200</v>
      </c>
    </row>
    <row r="684" spans="1:7">
      <c r="A684" s="318" t="s">
        <v>43</v>
      </c>
      <c r="B684" s="318" t="s">
        <v>1327</v>
      </c>
      <c r="C684" s="318" t="s">
        <v>1328</v>
      </c>
      <c r="D684" s="318" t="s">
        <v>747</v>
      </c>
      <c r="E684" s="319">
        <v>79640</v>
      </c>
      <c r="F684" s="310">
        <f t="shared" si="20"/>
        <v>3982000</v>
      </c>
      <c r="G684" s="310">
        <f t="shared" si="21"/>
        <v>1592800</v>
      </c>
    </row>
    <row r="685" spans="1:7">
      <c r="A685" s="318" t="s">
        <v>43</v>
      </c>
      <c r="B685" s="318" t="s">
        <v>1329</v>
      </c>
      <c r="C685" s="318" t="s">
        <v>1330</v>
      </c>
      <c r="D685" s="318" t="s">
        <v>747</v>
      </c>
      <c r="E685" s="319">
        <v>105610</v>
      </c>
      <c r="F685" s="310">
        <f t="shared" si="20"/>
        <v>5280500</v>
      </c>
      <c r="G685" s="310">
        <f t="shared" si="21"/>
        <v>2112200</v>
      </c>
    </row>
    <row r="686" spans="1:7">
      <c r="A686" s="318" t="s">
        <v>43</v>
      </c>
      <c r="B686" s="318" t="s">
        <v>1331</v>
      </c>
      <c r="C686" s="318" t="s">
        <v>1332</v>
      </c>
      <c r="D686" s="318" t="s">
        <v>747</v>
      </c>
      <c r="E686" s="319">
        <v>114420</v>
      </c>
      <c r="F686" s="310">
        <f t="shared" si="20"/>
        <v>5721000</v>
      </c>
      <c r="G686" s="310">
        <f t="shared" si="21"/>
        <v>2288400</v>
      </c>
    </row>
    <row r="687" spans="1:7">
      <c r="A687" s="318" t="s">
        <v>43</v>
      </c>
      <c r="B687" s="318" t="s">
        <v>1333</v>
      </c>
      <c r="C687" s="318" t="s">
        <v>1334</v>
      </c>
      <c r="D687" s="318" t="s">
        <v>747</v>
      </c>
      <c r="E687" s="319">
        <v>112150</v>
      </c>
      <c r="F687" s="310">
        <f t="shared" si="20"/>
        <v>5607500</v>
      </c>
      <c r="G687" s="310">
        <f t="shared" si="21"/>
        <v>2243000</v>
      </c>
    </row>
    <row r="688" spans="1:7">
      <c r="A688" s="311" t="s">
        <v>1317</v>
      </c>
      <c r="B688" s="311" t="s">
        <v>1335</v>
      </c>
      <c r="C688" s="311" t="s">
        <v>1336</v>
      </c>
      <c r="D688" s="311" t="s">
        <v>747</v>
      </c>
      <c r="E688" s="315">
        <v>111770</v>
      </c>
      <c r="F688" s="310">
        <f t="shared" si="20"/>
        <v>5588500</v>
      </c>
      <c r="G688" s="310">
        <f t="shared" si="21"/>
        <v>2235400</v>
      </c>
    </row>
    <row r="689" spans="1:7">
      <c r="A689" s="311" t="s">
        <v>1317</v>
      </c>
      <c r="B689" s="311" t="s">
        <v>1337</v>
      </c>
      <c r="C689" s="311" t="s">
        <v>1336</v>
      </c>
      <c r="D689" s="311" t="s">
        <v>747</v>
      </c>
      <c r="E689" s="315">
        <v>110290</v>
      </c>
      <c r="F689" s="310">
        <f t="shared" si="20"/>
        <v>5514500</v>
      </c>
      <c r="G689" s="310">
        <f t="shared" si="21"/>
        <v>2205800</v>
      </c>
    </row>
    <row r="690" spans="1:7">
      <c r="A690" s="311" t="s">
        <v>1317</v>
      </c>
      <c r="B690" s="311" t="s">
        <v>1338</v>
      </c>
      <c r="C690" s="311" t="s">
        <v>1339</v>
      </c>
      <c r="D690" s="311" t="s">
        <v>747</v>
      </c>
      <c r="E690" s="315">
        <v>120800</v>
      </c>
      <c r="F690" s="310">
        <f t="shared" si="20"/>
        <v>6040000</v>
      </c>
      <c r="G690" s="310">
        <f t="shared" si="21"/>
        <v>2416000</v>
      </c>
    </row>
    <row r="691" spans="1:7">
      <c r="A691" s="311" t="s">
        <v>1317</v>
      </c>
      <c r="B691" s="311" t="s">
        <v>1340</v>
      </c>
      <c r="C691" s="311" t="s">
        <v>1339</v>
      </c>
      <c r="D691" s="311" t="s">
        <v>747</v>
      </c>
      <c r="E691" s="315">
        <v>124750</v>
      </c>
      <c r="F691" s="310">
        <f t="shared" si="20"/>
        <v>6237500</v>
      </c>
      <c r="G691" s="310">
        <f t="shared" si="21"/>
        <v>2495000</v>
      </c>
    </row>
    <row r="692" spans="1:7">
      <c r="A692" s="311" t="s">
        <v>43</v>
      </c>
      <c r="B692" s="311" t="s">
        <v>1341</v>
      </c>
      <c r="C692" s="311" t="s">
        <v>1342</v>
      </c>
      <c r="D692" s="311" t="s">
        <v>1343</v>
      </c>
      <c r="E692" s="315">
        <v>51300</v>
      </c>
      <c r="F692" s="310">
        <f t="shared" si="20"/>
        <v>2565000</v>
      </c>
      <c r="G692" s="310">
        <f t="shared" si="21"/>
        <v>1026000</v>
      </c>
    </row>
    <row r="693" spans="1:7">
      <c r="A693" s="311" t="s">
        <v>43</v>
      </c>
      <c r="B693" s="311" t="s">
        <v>1344</v>
      </c>
      <c r="C693" s="311" t="s">
        <v>1345</v>
      </c>
      <c r="D693" s="311" t="s">
        <v>1343</v>
      </c>
      <c r="E693" s="315">
        <v>49090</v>
      </c>
      <c r="F693" s="310">
        <f t="shared" si="20"/>
        <v>2454500</v>
      </c>
      <c r="G693" s="310">
        <f t="shared" si="21"/>
        <v>981800.00000000012</v>
      </c>
    </row>
    <row r="694" spans="1:7">
      <c r="A694" s="311" t="s">
        <v>43</v>
      </c>
      <c r="B694" s="311" t="s">
        <v>1346</v>
      </c>
      <c r="C694" s="311" t="s">
        <v>1345</v>
      </c>
      <c r="D694" s="311" t="s">
        <v>1343</v>
      </c>
      <c r="E694" s="315">
        <v>56910</v>
      </c>
      <c r="F694" s="310">
        <f t="shared" si="20"/>
        <v>2845500</v>
      </c>
      <c r="G694" s="310">
        <f t="shared" si="21"/>
        <v>1138200</v>
      </c>
    </row>
    <row r="695" spans="1:7">
      <c r="A695" s="311" t="s">
        <v>43</v>
      </c>
      <c r="B695" s="311" t="s">
        <v>1347</v>
      </c>
      <c r="C695" s="311" t="s">
        <v>1348</v>
      </c>
      <c r="D695" s="311" t="s">
        <v>1343</v>
      </c>
      <c r="E695" s="315">
        <v>54000</v>
      </c>
      <c r="F695" s="310">
        <f t="shared" si="20"/>
        <v>2700000</v>
      </c>
      <c r="G695" s="310">
        <f t="shared" si="21"/>
        <v>1080000</v>
      </c>
    </row>
    <row r="696" spans="1:7">
      <c r="A696" s="311" t="s">
        <v>43</v>
      </c>
      <c r="B696" s="311" t="s">
        <v>1347</v>
      </c>
      <c r="C696" s="311" t="s">
        <v>1349</v>
      </c>
      <c r="D696" s="311" t="s">
        <v>1343</v>
      </c>
      <c r="E696" s="315">
        <v>52250</v>
      </c>
      <c r="F696" s="310">
        <f t="shared" si="20"/>
        <v>2612500</v>
      </c>
      <c r="G696" s="310">
        <f t="shared" si="21"/>
        <v>1045000</v>
      </c>
    </row>
    <row r="697" spans="1:7">
      <c r="A697" s="318" t="s">
        <v>43</v>
      </c>
      <c r="B697" s="318" t="s">
        <v>1350</v>
      </c>
      <c r="C697" s="318" t="s">
        <v>1351</v>
      </c>
      <c r="D697" s="318" t="s">
        <v>1297</v>
      </c>
      <c r="E697" s="319">
        <v>47310</v>
      </c>
      <c r="F697" s="310">
        <f t="shared" si="20"/>
        <v>2365500</v>
      </c>
      <c r="G697" s="310">
        <f t="shared" si="21"/>
        <v>946200</v>
      </c>
    </row>
    <row r="698" spans="1:7">
      <c r="A698" s="311" t="s">
        <v>43</v>
      </c>
      <c r="B698" s="311" t="s">
        <v>1352</v>
      </c>
      <c r="C698" s="311" t="s">
        <v>1353</v>
      </c>
      <c r="D698" s="311" t="s">
        <v>747</v>
      </c>
      <c r="E698" s="315">
        <v>163550</v>
      </c>
      <c r="F698" s="310">
        <f t="shared" si="20"/>
        <v>8177500</v>
      </c>
      <c r="G698" s="310">
        <f t="shared" si="21"/>
        <v>3271000</v>
      </c>
    </row>
    <row r="699" spans="1:7">
      <c r="A699" s="311" t="s">
        <v>43</v>
      </c>
      <c r="B699" s="311" t="s">
        <v>1354</v>
      </c>
      <c r="C699" s="311" t="s">
        <v>1355</v>
      </c>
      <c r="D699" s="311" t="s">
        <v>747</v>
      </c>
      <c r="E699" s="315">
        <v>126490</v>
      </c>
      <c r="F699" s="310">
        <f t="shared" si="20"/>
        <v>6324500</v>
      </c>
      <c r="G699" s="310">
        <f t="shared" si="21"/>
        <v>2529800</v>
      </c>
    </row>
    <row r="700" spans="1:7">
      <c r="A700" s="311" t="s">
        <v>43</v>
      </c>
      <c r="B700" s="311" t="s">
        <v>275</v>
      </c>
      <c r="C700" s="311" t="s">
        <v>1356</v>
      </c>
      <c r="D700" s="311" t="s">
        <v>747</v>
      </c>
      <c r="E700" s="315">
        <v>159000</v>
      </c>
      <c r="F700" s="310">
        <f t="shared" si="20"/>
        <v>7950000</v>
      </c>
      <c r="G700" s="310">
        <f t="shared" si="21"/>
        <v>3180000</v>
      </c>
    </row>
    <row r="701" spans="1:7">
      <c r="A701" s="318" t="s">
        <v>43</v>
      </c>
      <c r="B701" s="318" t="s">
        <v>1357</v>
      </c>
      <c r="C701" s="318" t="s">
        <v>1358</v>
      </c>
      <c r="D701" s="318" t="s">
        <v>1297</v>
      </c>
      <c r="E701" s="319">
        <v>67800</v>
      </c>
      <c r="F701" s="310">
        <f t="shared" si="20"/>
        <v>3390000</v>
      </c>
      <c r="G701" s="310">
        <f t="shared" si="21"/>
        <v>1356000</v>
      </c>
    </row>
    <row r="702" spans="1:7">
      <c r="A702" s="311" t="s">
        <v>43</v>
      </c>
      <c r="B702" s="311" t="s">
        <v>262</v>
      </c>
      <c r="C702" s="311" t="s">
        <v>1359</v>
      </c>
      <c r="D702" s="311" t="s">
        <v>747</v>
      </c>
      <c r="E702" s="315">
        <v>88000</v>
      </c>
      <c r="F702" s="310">
        <f t="shared" si="20"/>
        <v>4400000</v>
      </c>
      <c r="G702" s="310">
        <f t="shared" si="21"/>
        <v>1760000</v>
      </c>
    </row>
    <row r="703" spans="1:7">
      <c r="A703" s="311" t="s">
        <v>43</v>
      </c>
      <c r="B703" s="311" t="s">
        <v>1360</v>
      </c>
      <c r="C703" s="311" t="s">
        <v>1361</v>
      </c>
      <c r="D703" s="311" t="s">
        <v>747</v>
      </c>
      <c r="E703" s="315">
        <v>167970</v>
      </c>
      <c r="F703" s="310">
        <f t="shared" si="20"/>
        <v>8398500</v>
      </c>
      <c r="G703" s="310">
        <f t="shared" si="21"/>
        <v>3359400</v>
      </c>
    </row>
    <row r="704" spans="1:7">
      <c r="A704" s="318" t="s">
        <v>43</v>
      </c>
      <c r="B704" s="318" t="s">
        <v>1362</v>
      </c>
      <c r="C704" s="318" t="s">
        <v>1363</v>
      </c>
      <c r="D704" s="318" t="s">
        <v>747</v>
      </c>
      <c r="E704" s="319">
        <v>69340</v>
      </c>
      <c r="F704" s="310">
        <f t="shared" si="20"/>
        <v>3467000</v>
      </c>
      <c r="G704" s="310">
        <f t="shared" si="21"/>
        <v>1386800</v>
      </c>
    </row>
    <row r="705" spans="1:7">
      <c r="A705" s="318" t="s">
        <v>43</v>
      </c>
      <c r="B705" s="318" t="s">
        <v>1364</v>
      </c>
      <c r="C705" s="318" t="s">
        <v>1365</v>
      </c>
      <c r="D705" s="318" t="s">
        <v>747</v>
      </c>
      <c r="E705" s="319">
        <v>69490</v>
      </c>
      <c r="F705" s="310">
        <f t="shared" si="20"/>
        <v>3474500</v>
      </c>
      <c r="G705" s="310">
        <f t="shared" si="21"/>
        <v>1389800</v>
      </c>
    </row>
    <row r="706" spans="1:7">
      <c r="A706" s="318" t="s">
        <v>43</v>
      </c>
      <c r="B706" s="318" t="s">
        <v>1366</v>
      </c>
      <c r="C706" s="318" t="s">
        <v>1367</v>
      </c>
      <c r="D706" s="318" t="s">
        <v>747</v>
      </c>
      <c r="E706" s="319">
        <v>64670</v>
      </c>
      <c r="F706" s="310">
        <f t="shared" si="20"/>
        <v>3233500</v>
      </c>
      <c r="G706" s="310">
        <f t="shared" si="21"/>
        <v>1293400</v>
      </c>
    </row>
    <row r="707" spans="1:7">
      <c r="A707" s="318" t="s">
        <v>43</v>
      </c>
      <c r="B707" s="318" t="s">
        <v>1368</v>
      </c>
      <c r="C707" s="318" t="s">
        <v>1369</v>
      </c>
      <c r="D707" s="318" t="s">
        <v>747</v>
      </c>
      <c r="E707" s="319">
        <v>92160</v>
      </c>
      <c r="F707" s="310">
        <f t="shared" si="20"/>
        <v>4608000</v>
      </c>
      <c r="G707" s="310">
        <f t="shared" si="21"/>
        <v>1843200</v>
      </c>
    </row>
    <row r="708" spans="1:7">
      <c r="A708" s="318" t="s">
        <v>43</v>
      </c>
      <c r="B708" s="318" t="s">
        <v>1370</v>
      </c>
      <c r="C708" s="318" t="s">
        <v>1371</v>
      </c>
      <c r="D708" s="318" t="s">
        <v>747</v>
      </c>
      <c r="E708" s="319">
        <v>101360</v>
      </c>
      <c r="F708" s="310">
        <f t="shared" ref="F708:F771" si="22">+E708*5%*1000</f>
        <v>5068000</v>
      </c>
      <c r="G708" s="310">
        <f t="shared" ref="G708:G771" si="23">+E708*2%*1000</f>
        <v>2027200</v>
      </c>
    </row>
    <row r="709" spans="1:7">
      <c r="A709" s="311" t="s">
        <v>43</v>
      </c>
      <c r="B709" s="311" t="s">
        <v>1372</v>
      </c>
      <c r="C709" s="311" t="s">
        <v>1373</v>
      </c>
      <c r="D709" s="311" t="s">
        <v>747</v>
      </c>
      <c r="E709" s="315">
        <v>66000</v>
      </c>
      <c r="F709" s="310">
        <f t="shared" si="22"/>
        <v>3300000</v>
      </c>
      <c r="G709" s="310">
        <f t="shared" si="23"/>
        <v>1320000</v>
      </c>
    </row>
    <row r="710" spans="1:7">
      <c r="A710" s="318" t="s">
        <v>43</v>
      </c>
      <c r="B710" s="318" t="s">
        <v>1374</v>
      </c>
      <c r="C710" s="318" t="s">
        <v>1375</v>
      </c>
      <c r="D710" s="318" t="s">
        <v>747</v>
      </c>
      <c r="E710" s="319">
        <v>97960</v>
      </c>
      <c r="F710" s="310">
        <f t="shared" si="22"/>
        <v>4898000</v>
      </c>
      <c r="G710" s="310">
        <f t="shared" si="23"/>
        <v>1959200</v>
      </c>
    </row>
    <row r="711" spans="1:7">
      <c r="A711" s="318" t="s">
        <v>43</v>
      </c>
      <c r="B711" s="318" t="s">
        <v>1376</v>
      </c>
      <c r="C711" s="318" t="s">
        <v>1377</v>
      </c>
      <c r="D711" s="318" t="s">
        <v>747</v>
      </c>
      <c r="E711" s="319">
        <v>118670</v>
      </c>
      <c r="F711" s="310">
        <f t="shared" si="22"/>
        <v>5933500</v>
      </c>
      <c r="G711" s="310">
        <f t="shared" si="23"/>
        <v>2373400</v>
      </c>
    </row>
    <row r="712" spans="1:7">
      <c r="A712" s="311" t="s">
        <v>43</v>
      </c>
      <c r="B712" s="311" t="s">
        <v>1378</v>
      </c>
      <c r="C712" s="308"/>
      <c r="D712" s="311" t="s">
        <v>747</v>
      </c>
      <c r="E712" s="320">
        <v>46670</v>
      </c>
      <c r="F712" s="310">
        <f t="shared" si="22"/>
        <v>2333500</v>
      </c>
      <c r="G712" s="310">
        <f t="shared" si="23"/>
        <v>933400</v>
      </c>
    </row>
    <row r="713" spans="1:7">
      <c r="A713" s="311" t="s">
        <v>43</v>
      </c>
      <c r="B713" s="311" t="s">
        <v>1379</v>
      </c>
      <c r="C713" s="308"/>
      <c r="D713" s="311" t="s">
        <v>747</v>
      </c>
      <c r="E713" s="320">
        <v>131390</v>
      </c>
      <c r="F713" s="310">
        <f t="shared" si="22"/>
        <v>6569500</v>
      </c>
      <c r="G713" s="310">
        <f t="shared" si="23"/>
        <v>2627800</v>
      </c>
    </row>
    <row r="714" spans="1:7">
      <c r="A714" s="311" t="s">
        <v>43</v>
      </c>
      <c r="B714" s="311" t="s">
        <v>1380</v>
      </c>
      <c r="C714" s="308"/>
      <c r="D714" s="311" t="s">
        <v>747</v>
      </c>
      <c r="E714" s="320">
        <v>105000</v>
      </c>
      <c r="F714" s="310">
        <f t="shared" si="22"/>
        <v>5250000</v>
      </c>
      <c r="G714" s="310">
        <f t="shared" si="23"/>
        <v>2100000</v>
      </c>
    </row>
    <row r="715" spans="1:7">
      <c r="A715" s="311" t="s">
        <v>43</v>
      </c>
      <c r="B715" s="311" t="s">
        <v>1381</v>
      </c>
      <c r="C715" s="308"/>
      <c r="D715" s="311" t="s">
        <v>747</v>
      </c>
      <c r="E715" s="320">
        <v>71900</v>
      </c>
      <c r="F715" s="310">
        <f t="shared" si="22"/>
        <v>3595000</v>
      </c>
      <c r="G715" s="310">
        <f t="shared" si="23"/>
        <v>1438000</v>
      </c>
    </row>
    <row r="716" spans="1:7">
      <c r="A716" s="311" t="s">
        <v>43</v>
      </c>
      <c r="B716" s="311" t="s">
        <v>1382</v>
      </c>
      <c r="C716" s="308"/>
      <c r="D716" s="311" t="s">
        <v>747</v>
      </c>
      <c r="E716" s="320">
        <v>87520</v>
      </c>
      <c r="F716" s="310">
        <f t="shared" si="22"/>
        <v>4376000</v>
      </c>
      <c r="G716" s="310">
        <f t="shared" si="23"/>
        <v>1750400</v>
      </c>
    </row>
    <row r="717" spans="1:7">
      <c r="A717" s="311" t="s">
        <v>43</v>
      </c>
      <c r="B717" s="311" t="s">
        <v>1383</v>
      </c>
      <c r="C717" s="308"/>
      <c r="D717" s="311" t="s">
        <v>747</v>
      </c>
      <c r="E717" s="320">
        <v>129020</v>
      </c>
      <c r="F717" s="310">
        <f t="shared" si="22"/>
        <v>6451000</v>
      </c>
      <c r="G717" s="310">
        <f t="shared" si="23"/>
        <v>2580400</v>
      </c>
    </row>
    <row r="718" spans="1:7">
      <c r="A718" s="311" t="s">
        <v>43</v>
      </c>
      <c r="B718" s="311" t="s">
        <v>1384</v>
      </c>
      <c r="C718" s="308"/>
      <c r="D718" s="311" t="s">
        <v>747</v>
      </c>
      <c r="E718" s="320">
        <v>129190</v>
      </c>
      <c r="F718" s="310">
        <f t="shared" si="22"/>
        <v>6459500</v>
      </c>
      <c r="G718" s="310">
        <f t="shared" si="23"/>
        <v>2583800</v>
      </c>
    </row>
    <row r="719" spans="1:7">
      <c r="A719" s="311" t="s">
        <v>43</v>
      </c>
      <c r="B719" s="311" t="s">
        <v>1341</v>
      </c>
      <c r="C719" s="308"/>
      <c r="D719" s="311" t="s">
        <v>1297</v>
      </c>
      <c r="E719" s="320">
        <v>53250</v>
      </c>
      <c r="F719" s="310">
        <f t="shared" si="22"/>
        <v>2662500</v>
      </c>
      <c r="G719" s="310">
        <f t="shared" si="23"/>
        <v>1065000</v>
      </c>
    </row>
    <row r="720" spans="1:7">
      <c r="A720" s="311" t="s">
        <v>43</v>
      </c>
      <c r="B720" s="311" t="s">
        <v>1385</v>
      </c>
      <c r="C720" s="308"/>
      <c r="D720" s="311" t="s">
        <v>1297</v>
      </c>
      <c r="E720" s="320">
        <v>54540</v>
      </c>
      <c r="F720" s="310">
        <f t="shared" si="22"/>
        <v>2727000</v>
      </c>
      <c r="G720" s="310">
        <f t="shared" si="23"/>
        <v>1090800</v>
      </c>
    </row>
    <row r="721" spans="1:7">
      <c r="A721" s="311" t="s">
        <v>43</v>
      </c>
      <c r="B721" s="311" t="s">
        <v>1386</v>
      </c>
      <c r="C721" s="308"/>
      <c r="D721" s="311" t="s">
        <v>1297</v>
      </c>
      <c r="E721" s="320">
        <v>59630</v>
      </c>
      <c r="F721" s="310">
        <f t="shared" si="22"/>
        <v>2981500</v>
      </c>
      <c r="G721" s="310">
        <f t="shared" si="23"/>
        <v>1192600.0000000002</v>
      </c>
    </row>
    <row r="722" spans="1:7">
      <c r="A722" s="311" t="s">
        <v>43</v>
      </c>
      <c r="B722" s="311" t="s">
        <v>1387</v>
      </c>
      <c r="C722" s="308"/>
      <c r="D722" s="311" t="s">
        <v>1297</v>
      </c>
      <c r="E722" s="320">
        <v>54400</v>
      </c>
      <c r="F722" s="310">
        <f t="shared" si="22"/>
        <v>2720000</v>
      </c>
      <c r="G722" s="310">
        <f t="shared" si="23"/>
        <v>1088000</v>
      </c>
    </row>
    <row r="723" spans="1:7">
      <c r="A723" s="311" t="s">
        <v>43</v>
      </c>
      <c r="B723" s="311" t="s">
        <v>1388</v>
      </c>
      <c r="C723" s="308"/>
      <c r="D723" s="311" t="s">
        <v>1297</v>
      </c>
      <c r="E723" s="320">
        <v>52830</v>
      </c>
      <c r="F723" s="310">
        <f t="shared" si="22"/>
        <v>2641500</v>
      </c>
      <c r="G723" s="310">
        <f t="shared" si="23"/>
        <v>1056600</v>
      </c>
    </row>
    <row r="724" spans="1:7">
      <c r="A724" s="311" t="s">
        <v>43</v>
      </c>
      <c r="B724" s="311" t="s">
        <v>274</v>
      </c>
      <c r="C724" s="308"/>
      <c r="D724" s="311" t="s">
        <v>1297</v>
      </c>
      <c r="E724" s="320">
        <v>59480</v>
      </c>
      <c r="F724" s="310">
        <f t="shared" si="22"/>
        <v>2974000</v>
      </c>
      <c r="G724" s="310">
        <f t="shared" si="23"/>
        <v>1189600.0000000002</v>
      </c>
    </row>
    <row r="725" spans="1:7">
      <c r="A725" s="311" t="s">
        <v>43</v>
      </c>
      <c r="B725" s="311" t="s">
        <v>1389</v>
      </c>
      <c r="C725" s="308"/>
      <c r="D725" s="311" t="s">
        <v>1297</v>
      </c>
      <c r="E725" s="320">
        <v>57450</v>
      </c>
      <c r="F725" s="310">
        <f t="shared" si="22"/>
        <v>2872500</v>
      </c>
      <c r="G725" s="310">
        <f t="shared" si="23"/>
        <v>1149000</v>
      </c>
    </row>
    <row r="726" spans="1:7">
      <c r="A726" s="311" t="s">
        <v>43</v>
      </c>
      <c r="B726" s="311" t="s">
        <v>1352</v>
      </c>
      <c r="C726" s="308"/>
      <c r="D726" s="311" t="s">
        <v>747</v>
      </c>
      <c r="E726" s="320">
        <v>177550</v>
      </c>
      <c r="F726" s="310">
        <f t="shared" si="22"/>
        <v>8877500</v>
      </c>
      <c r="G726" s="310">
        <f t="shared" si="23"/>
        <v>3551000</v>
      </c>
    </row>
    <row r="727" spans="1:7">
      <c r="A727" s="311" t="s">
        <v>43</v>
      </c>
      <c r="B727" s="311" t="s">
        <v>1390</v>
      </c>
      <c r="C727" s="308"/>
      <c r="D727" s="311" t="s">
        <v>747</v>
      </c>
      <c r="E727" s="320">
        <v>94270</v>
      </c>
      <c r="F727" s="310">
        <f t="shared" si="22"/>
        <v>4713500</v>
      </c>
      <c r="G727" s="310">
        <f t="shared" si="23"/>
        <v>1885400</v>
      </c>
    </row>
    <row r="728" spans="1:7">
      <c r="A728" s="311" t="s">
        <v>43</v>
      </c>
      <c r="B728" s="311" t="s">
        <v>1391</v>
      </c>
      <c r="C728" s="308"/>
      <c r="D728" s="311" t="s">
        <v>747</v>
      </c>
      <c r="E728" s="320">
        <v>94030</v>
      </c>
      <c r="F728" s="310">
        <f t="shared" si="22"/>
        <v>4701500</v>
      </c>
      <c r="G728" s="310">
        <f t="shared" si="23"/>
        <v>1880600.0000000002</v>
      </c>
    </row>
    <row r="729" spans="1:7">
      <c r="A729" s="311" t="s">
        <v>43</v>
      </c>
      <c r="B729" s="311" t="s">
        <v>1392</v>
      </c>
      <c r="C729" s="308"/>
      <c r="D729" s="311" t="s">
        <v>747</v>
      </c>
      <c r="E729" s="320">
        <v>124570</v>
      </c>
      <c r="F729" s="310">
        <f t="shared" si="22"/>
        <v>6228500</v>
      </c>
      <c r="G729" s="310">
        <f t="shared" si="23"/>
        <v>2491400</v>
      </c>
    </row>
    <row r="730" spans="1:7">
      <c r="A730" s="307" t="s">
        <v>43</v>
      </c>
      <c r="B730" s="307" t="s">
        <v>1393</v>
      </c>
      <c r="C730" s="308"/>
      <c r="D730" s="308"/>
      <c r="E730" s="309">
        <v>39620</v>
      </c>
      <c r="F730" s="310">
        <f t="shared" si="22"/>
        <v>1981000</v>
      </c>
      <c r="G730" s="310">
        <f t="shared" si="23"/>
        <v>792400</v>
      </c>
    </row>
    <row r="731" spans="1:7">
      <c r="A731" s="307" t="s">
        <v>43</v>
      </c>
      <c r="B731" s="307" t="s">
        <v>1394</v>
      </c>
      <c r="C731" s="308"/>
      <c r="D731" s="308"/>
      <c r="E731" s="309">
        <v>33000</v>
      </c>
      <c r="F731" s="310">
        <f t="shared" si="22"/>
        <v>1650000</v>
      </c>
      <c r="G731" s="310">
        <f t="shared" si="23"/>
        <v>660000</v>
      </c>
    </row>
    <row r="732" spans="1:7">
      <c r="A732" s="307" t="s">
        <v>1317</v>
      </c>
      <c r="B732" s="307" t="s">
        <v>1395</v>
      </c>
      <c r="C732" s="308"/>
      <c r="D732" s="308"/>
      <c r="E732" s="309">
        <v>35630</v>
      </c>
      <c r="F732" s="310">
        <f t="shared" si="22"/>
        <v>1781500</v>
      </c>
      <c r="G732" s="310">
        <f t="shared" si="23"/>
        <v>712600</v>
      </c>
    </row>
    <row r="733" spans="1:7">
      <c r="A733" s="307" t="s">
        <v>1317</v>
      </c>
      <c r="B733" s="307" t="s">
        <v>254</v>
      </c>
      <c r="C733" s="308"/>
      <c r="D733" s="308"/>
      <c r="E733" s="309">
        <v>43630</v>
      </c>
      <c r="F733" s="310">
        <f t="shared" si="22"/>
        <v>2181500</v>
      </c>
      <c r="G733" s="310">
        <f t="shared" si="23"/>
        <v>872600</v>
      </c>
    </row>
    <row r="734" spans="1:7">
      <c r="A734" s="307" t="s">
        <v>1317</v>
      </c>
      <c r="B734" s="307" t="s">
        <v>1396</v>
      </c>
      <c r="C734" s="308"/>
      <c r="D734" s="308"/>
      <c r="E734" s="309">
        <v>40990</v>
      </c>
      <c r="F734" s="310">
        <f t="shared" si="22"/>
        <v>2049500</v>
      </c>
      <c r="G734" s="310">
        <f t="shared" si="23"/>
        <v>819800.00000000012</v>
      </c>
    </row>
    <row r="735" spans="1:7">
      <c r="A735" s="307" t="s">
        <v>1317</v>
      </c>
      <c r="B735" s="307" t="s">
        <v>1397</v>
      </c>
      <c r="C735" s="308"/>
      <c r="D735" s="308"/>
      <c r="E735" s="309">
        <v>37810</v>
      </c>
      <c r="F735" s="310">
        <f t="shared" si="22"/>
        <v>1890500</v>
      </c>
      <c r="G735" s="310">
        <f t="shared" si="23"/>
        <v>756200</v>
      </c>
    </row>
    <row r="736" spans="1:7">
      <c r="A736" s="307" t="s">
        <v>43</v>
      </c>
      <c r="B736" s="307" t="s">
        <v>1398</v>
      </c>
      <c r="C736" s="308"/>
      <c r="D736" s="308"/>
      <c r="E736" s="309">
        <v>38300</v>
      </c>
      <c r="F736" s="310">
        <f t="shared" si="22"/>
        <v>1915000</v>
      </c>
      <c r="G736" s="310">
        <f t="shared" si="23"/>
        <v>766000</v>
      </c>
    </row>
    <row r="737" spans="1:7">
      <c r="A737" s="307" t="s">
        <v>43</v>
      </c>
      <c r="B737" s="307" t="s">
        <v>1399</v>
      </c>
      <c r="C737" s="308"/>
      <c r="D737" s="308"/>
      <c r="E737" s="309">
        <v>40320</v>
      </c>
      <c r="F737" s="310">
        <f t="shared" si="22"/>
        <v>2016000</v>
      </c>
      <c r="G737" s="310">
        <f t="shared" si="23"/>
        <v>806400</v>
      </c>
    </row>
    <row r="738" spans="1:7">
      <c r="A738" s="307" t="s">
        <v>43</v>
      </c>
      <c r="B738" s="307" t="s">
        <v>1400</v>
      </c>
      <c r="C738" s="308"/>
      <c r="D738" s="308"/>
      <c r="E738" s="309">
        <v>33260</v>
      </c>
      <c r="F738" s="310">
        <f t="shared" si="22"/>
        <v>1663000</v>
      </c>
      <c r="G738" s="310">
        <f t="shared" si="23"/>
        <v>665200</v>
      </c>
    </row>
    <row r="739" spans="1:7">
      <c r="A739" s="307" t="s">
        <v>43</v>
      </c>
      <c r="B739" s="307" t="s">
        <v>1401</v>
      </c>
      <c r="C739" s="308"/>
      <c r="D739" s="308"/>
      <c r="E739" s="309">
        <v>37180</v>
      </c>
      <c r="F739" s="310">
        <f t="shared" si="22"/>
        <v>1859000</v>
      </c>
      <c r="G739" s="310">
        <f t="shared" si="23"/>
        <v>743600</v>
      </c>
    </row>
    <row r="740" spans="1:7">
      <c r="A740" s="307" t="s">
        <v>43</v>
      </c>
      <c r="B740" s="307" t="s">
        <v>1402</v>
      </c>
      <c r="C740" s="308"/>
      <c r="D740" s="308"/>
      <c r="E740" s="309">
        <v>32670</v>
      </c>
      <c r="F740" s="310">
        <f t="shared" si="22"/>
        <v>1633500</v>
      </c>
      <c r="G740" s="310">
        <f t="shared" si="23"/>
        <v>653400</v>
      </c>
    </row>
    <row r="741" spans="1:7">
      <c r="A741" s="307" t="s">
        <v>43</v>
      </c>
      <c r="B741" s="307" t="s">
        <v>1403</v>
      </c>
      <c r="C741" s="308"/>
      <c r="D741" s="308"/>
      <c r="E741" s="309">
        <v>30910</v>
      </c>
      <c r="F741" s="310">
        <f t="shared" si="22"/>
        <v>1545500</v>
      </c>
      <c r="G741" s="310">
        <f t="shared" si="23"/>
        <v>618200</v>
      </c>
    </row>
    <row r="742" spans="1:7">
      <c r="A742" s="307" t="s">
        <v>43</v>
      </c>
      <c r="B742" s="307" t="s">
        <v>1404</v>
      </c>
      <c r="C742" s="308"/>
      <c r="D742" s="308"/>
      <c r="E742" s="309">
        <v>35440</v>
      </c>
      <c r="F742" s="310">
        <f t="shared" si="22"/>
        <v>1772000</v>
      </c>
      <c r="G742" s="310">
        <f t="shared" si="23"/>
        <v>708800.00000000012</v>
      </c>
    </row>
    <row r="743" spans="1:7">
      <c r="A743" s="307" t="s">
        <v>43</v>
      </c>
      <c r="B743" s="307" t="s">
        <v>1405</v>
      </c>
      <c r="C743" s="308"/>
      <c r="D743" s="308"/>
      <c r="E743" s="309">
        <v>36370</v>
      </c>
      <c r="F743" s="310">
        <f t="shared" si="22"/>
        <v>1818500</v>
      </c>
      <c r="G743" s="310">
        <f t="shared" si="23"/>
        <v>727400</v>
      </c>
    </row>
    <row r="744" spans="1:7">
      <c r="A744" s="307" t="s">
        <v>43</v>
      </c>
      <c r="B744" s="307" t="s">
        <v>1406</v>
      </c>
      <c r="C744" s="308"/>
      <c r="D744" s="308"/>
      <c r="E744" s="309">
        <v>35020</v>
      </c>
      <c r="F744" s="310">
        <f t="shared" si="22"/>
        <v>1751000</v>
      </c>
      <c r="G744" s="310">
        <f t="shared" si="23"/>
        <v>700400</v>
      </c>
    </row>
    <row r="745" spans="1:7">
      <c r="A745" s="307" t="s">
        <v>43</v>
      </c>
      <c r="B745" s="307" t="s">
        <v>1407</v>
      </c>
      <c r="C745" s="308"/>
      <c r="D745" s="308"/>
      <c r="E745" s="309">
        <v>39390</v>
      </c>
      <c r="F745" s="310">
        <f t="shared" si="22"/>
        <v>1969500</v>
      </c>
      <c r="G745" s="310">
        <f t="shared" si="23"/>
        <v>787800.00000000012</v>
      </c>
    </row>
    <row r="746" spans="1:7">
      <c r="A746" s="307" t="s">
        <v>43</v>
      </c>
      <c r="B746" s="307" t="s">
        <v>1408</v>
      </c>
      <c r="C746" s="308"/>
      <c r="D746" s="308"/>
      <c r="E746" s="309">
        <v>52500</v>
      </c>
      <c r="F746" s="310">
        <f t="shared" si="22"/>
        <v>2625000</v>
      </c>
      <c r="G746" s="310">
        <f t="shared" si="23"/>
        <v>1050000</v>
      </c>
    </row>
    <row r="747" spans="1:7">
      <c r="A747" s="307" t="s">
        <v>43</v>
      </c>
      <c r="B747" s="307" t="s">
        <v>1409</v>
      </c>
      <c r="C747" s="308"/>
      <c r="D747" s="308"/>
      <c r="E747" s="309">
        <v>37190</v>
      </c>
      <c r="F747" s="310">
        <f t="shared" si="22"/>
        <v>1859500</v>
      </c>
      <c r="G747" s="310">
        <f t="shared" si="23"/>
        <v>743800.00000000012</v>
      </c>
    </row>
    <row r="748" spans="1:7">
      <c r="A748" s="311" t="s">
        <v>1317</v>
      </c>
      <c r="B748" s="311" t="s">
        <v>1410</v>
      </c>
      <c r="C748" s="308"/>
      <c r="D748" s="308"/>
      <c r="E748" s="309">
        <v>40810</v>
      </c>
      <c r="F748" s="310">
        <f t="shared" si="22"/>
        <v>2040500</v>
      </c>
      <c r="G748" s="310">
        <f t="shared" si="23"/>
        <v>816200</v>
      </c>
    </row>
    <row r="749" spans="1:7">
      <c r="A749" s="311" t="s">
        <v>1317</v>
      </c>
      <c r="B749" s="311" t="s">
        <v>1411</v>
      </c>
      <c r="C749" s="308"/>
      <c r="D749" s="308"/>
      <c r="E749" s="309">
        <v>43270</v>
      </c>
      <c r="F749" s="310">
        <f t="shared" si="22"/>
        <v>2163500</v>
      </c>
      <c r="G749" s="310">
        <f t="shared" si="23"/>
        <v>865400</v>
      </c>
    </row>
    <row r="750" spans="1:7">
      <c r="A750" s="307" t="s">
        <v>43</v>
      </c>
      <c r="B750" s="307" t="s">
        <v>1412</v>
      </c>
      <c r="C750" s="308"/>
      <c r="D750" s="308"/>
      <c r="E750" s="309">
        <v>36960</v>
      </c>
      <c r="F750" s="310">
        <f t="shared" si="22"/>
        <v>1848000</v>
      </c>
      <c r="G750" s="310">
        <f t="shared" si="23"/>
        <v>739200</v>
      </c>
    </row>
    <row r="751" spans="1:7">
      <c r="A751" s="307" t="s">
        <v>43</v>
      </c>
      <c r="B751" s="307" t="s">
        <v>1298</v>
      </c>
      <c r="C751" s="308"/>
      <c r="D751" s="308"/>
      <c r="E751" s="309">
        <v>38800</v>
      </c>
      <c r="F751" s="310">
        <f t="shared" si="22"/>
        <v>1940000</v>
      </c>
      <c r="G751" s="310">
        <f t="shared" si="23"/>
        <v>776000</v>
      </c>
    </row>
    <row r="752" spans="1:7">
      <c r="A752" s="307" t="s">
        <v>43</v>
      </c>
      <c r="B752" s="307" t="s">
        <v>1413</v>
      </c>
      <c r="C752" s="308"/>
      <c r="D752" s="308"/>
      <c r="E752" s="309">
        <v>33260</v>
      </c>
      <c r="F752" s="310">
        <f t="shared" si="22"/>
        <v>1663000</v>
      </c>
      <c r="G752" s="310">
        <f t="shared" si="23"/>
        <v>665200</v>
      </c>
    </row>
    <row r="753" spans="1:7">
      <c r="A753" s="307" t="s">
        <v>43</v>
      </c>
      <c r="B753" s="307" t="s">
        <v>1414</v>
      </c>
      <c r="C753" s="308"/>
      <c r="D753" s="308"/>
      <c r="E753" s="309">
        <v>36590</v>
      </c>
      <c r="F753" s="310">
        <f t="shared" si="22"/>
        <v>1829500</v>
      </c>
      <c r="G753" s="310">
        <f t="shared" si="23"/>
        <v>731800.00000000012</v>
      </c>
    </row>
    <row r="754" spans="1:7">
      <c r="A754" s="307" t="s">
        <v>43</v>
      </c>
      <c r="B754" s="307" t="s">
        <v>1299</v>
      </c>
      <c r="C754" s="308"/>
      <c r="D754" s="308"/>
      <c r="E754" s="309">
        <v>46150</v>
      </c>
      <c r="F754" s="310">
        <f t="shared" si="22"/>
        <v>2307500</v>
      </c>
      <c r="G754" s="310">
        <f t="shared" si="23"/>
        <v>923000</v>
      </c>
    </row>
    <row r="755" spans="1:7">
      <c r="A755" s="307" t="s">
        <v>43</v>
      </c>
      <c r="B755" s="307" t="s">
        <v>1415</v>
      </c>
      <c r="C755" s="308"/>
      <c r="D755" s="308"/>
      <c r="E755" s="309">
        <v>39050</v>
      </c>
      <c r="F755" s="310">
        <f t="shared" si="22"/>
        <v>1952500</v>
      </c>
      <c r="G755" s="310">
        <f t="shared" si="23"/>
        <v>781000</v>
      </c>
    </row>
    <row r="756" spans="1:7">
      <c r="A756" s="307" t="s">
        <v>43</v>
      </c>
      <c r="B756" s="307" t="s">
        <v>1416</v>
      </c>
      <c r="C756" s="308"/>
      <c r="D756" s="308"/>
      <c r="E756" s="309">
        <v>42530</v>
      </c>
      <c r="F756" s="310">
        <f t="shared" si="22"/>
        <v>2126500</v>
      </c>
      <c r="G756" s="310">
        <f t="shared" si="23"/>
        <v>850600</v>
      </c>
    </row>
    <row r="757" spans="1:7">
      <c r="A757" s="307" t="s">
        <v>43</v>
      </c>
      <c r="B757" s="307" t="s">
        <v>1417</v>
      </c>
      <c r="C757" s="308"/>
      <c r="D757" s="308"/>
      <c r="E757" s="309">
        <v>50320</v>
      </c>
      <c r="F757" s="310">
        <f t="shared" si="22"/>
        <v>2516000</v>
      </c>
      <c r="G757" s="310">
        <f t="shared" si="23"/>
        <v>1006400</v>
      </c>
    </row>
    <row r="758" spans="1:7">
      <c r="A758" s="307" t="s">
        <v>43</v>
      </c>
      <c r="B758" s="307" t="s">
        <v>1418</v>
      </c>
      <c r="C758" s="308"/>
      <c r="D758" s="308"/>
      <c r="E758" s="309">
        <v>55130</v>
      </c>
      <c r="F758" s="310">
        <f t="shared" si="22"/>
        <v>2756500</v>
      </c>
      <c r="G758" s="310">
        <f t="shared" si="23"/>
        <v>1102600.0000000002</v>
      </c>
    </row>
    <row r="759" spans="1:7">
      <c r="A759" s="311" t="s">
        <v>1317</v>
      </c>
      <c r="B759" s="311" t="s">
        <v>1419</v>
      </c>
      <c r="C759" s="308"/>
      <c r="D759" s="308"/>
      <c r="E759" s="309">
        <v>55630</v>
      </c>
      <c r="F759" s="310">
        <f t="shared" si="22"/>
        <v>2781500</v>
      </c>
      <c r="G759" s="310">
        <f t="shared" si="23"/>
        <v>1112600.0000000002</v>
      </c>
    </row>
    <row r="760" spans="1:7">
      <c r="A760" s="311" t="s">
        <v>1317</v>
      </c>
      <c r="B760" s="311" t="s">
        <v>1420</v>
      </c>
      <c r="C760" s="308"/>
      <c r="D760" s="308"/>
      <c r="E760" s="309">
        <v>50630</v>
      </c>
      <c r="F760" s="310">
        <f t="shared" si="22"/>
        <v>2531500</v>
      </c>
      <c r="G760" s="310">
        <f t="shared" si="23"/>
        <v>1012600</v>
      </c>
    </row>
    <row r="761" spans="1:7">
      <c r="A761" s="307" t="s">
        <v>43</v>
      </c>
      <c r="B761" s="307" t="s">
        <v>1421</v>
      </c>
      <c r="C761" s="308"/>
      <c r="D761" s="308"/>
      <c r="E761" s="309">
        <v>46110</v>
      </c>
      <c r="F761" s="310">
        <f t="shared" si="22"/>
        <v>2305500</v>
      </c>
      <c r="G761" s="310">
        <f t="shared" si="23"/>
        <v>922200</v>
      </c>
    </row>
    <row r="762" spans="1:7">
      <c r="A762" s="307" t="s">
        <v>43</v>
      </c>
      <c r="B762" s="307" t="s">
        <v>1422</v>
      </c>
      <c r="C762" s="308"/>
      <c r="D762" s="308"/>
      <c r="E762" s="309">
        <v>51240</v>
      </c>
      <c r="F762" s="310">
        <f t="shared" si="22"/>
        <v>2562000</v>
      </c>
      <c r="G762" s="310">
        <f t="shared" si="23"/>
        <v>1024800</v>
      </c>
    </row>
    <row r="763" spans="1:7">
      <c r="A763" s="307" t="s">
        <v>43</v>
      </c>
      <c r="B763" s="307" t="s">
        <v>1423</v>
      </c>
      <c r="C763" s="308"/>
      <c r="D763" s="308"/>
      <c r="E763" s="309">
        <v>48970</v>
      </c>
      <c r="F763" s="310">
        <f t="shared" si="22"/>
        <v>2448500</v>
      </c>
      <c r="G763" s="310">
        <f t="shared" si="23"/>
        <v>979400</v>
      </c>
    </row>
    <row r="764" spans="1:7">
      <c r="A764" s="307" t="s">
        <v>43</v>
      </c>
      <c r="B764" s="307" t="s">
        <v>1424</v>
      </c>
      <c r="C764" s="308"/>
      <c r="D764" s="308"/>
      <c r="E764" s="309">
        <v>53170</v>
      </c>
      <c r="F764" s="310">
        <f t="shared" si="22"/>
        <v>2658500</v>
      </c>
      <c r="G764" s="310">
        <f t="shared" si="23"/>
        <v>1063400</v>
      </c>
    </row>
    <row r="765" spans="1:7">
      <c r="A765" s="307" t="s">
        <v>43</v>
      </c>
      <c r="B765" s="307" t="s">
        <v>1425</v>
      </c>
      <c r="C765" s="308"/>
      <c r="D765" s="308"/>
      <c r="E765" s="309">
        <v>51090</v>
      </c>
      <c r="F765" s="310">
        <f t="shared" si="22"/>
        <v>2554500</v>
      </c>
      <c r="G765" s="310">
        <f t="shared" si="23"/>
        <v>1021800.0000000001</v>
      </c>
    </row>
    <row r="766" spans="1:7">
      <c r="A766" s="307" t="s">
        <v>43</v>
      </c>
      <c r="B766" s="307" t="s">
        <v>1426</v>
      </c>
      <c r="C766" s="308"/>
      <c r="D766" s="308"/>
      <c r="E766" s="309">
        <v>46780</v>
      </c>
      <c r="F766" s="310">
        <f t="shared" si="22"/>
        <v>2339000</v>
      </c>
      <c r="G766" s="310">
        <f t="shared" si="23"/>
        <v>935600</v>
      </c>
    </row>
    <row r="767" spans="1:7">
      <c r="A767" s="307" t="s">
        <v>43</v>
      </c>
      <c r="B767" s="307" t="s">
        <v>1427</v>
      </c>
      <c r="C767" s="308"/>
      <c r="D767" s="308"/>
      <c r="E767" s="309">
        <v>42750</v>
      </c>
      <c r="F767" s="310">
        <f t="shared" si="22"/>
        <v>2137500</v>
      </c>
      <c r="G767" s="310">
        <f t="shared" si="23"/>
        <v>855000</v>
      </c>
    </row>
    <row r="768" spans="1:7">
      <c r="A768" s="307" t="s">
        <v>43</v>
      </c>
      <c r="B768" s="307" t="s">
        <v>1428</v>
      </c>
      <c r="C768" s="308"/>
      <c r="D768" s="308"/>
      <c r="E768" s="309">
        <v>48720</v>
      </c>
      <c r="F768" s="310">
        <f t="shared" si="22"/>
        <v>2436000</v>
      </c>
      <c r="G768" s="310">
        <f t="shared" si="23"/>
        <v>974400</v>
      </c>
    </row>
    <row r="769" spans="1:7">
      <c r="A769" s="307" t="s">
        <v>43</v>
      </c>
      <c r="B769" s="307" t="s">
        <v>1429</v>
      </c>
      <c r="C769" s="308"/>
      <c r="D769" s="308"/>
      <c r="E769" s="309">
        <v>50230</v>
      </c>
      <c r="F769" s="310">
        <f t="shared" si="22"/>
        <v>2511500</v>
      </c>
      <c r="G769" s="310">
        <f t="shared" si="23"/>
        <v>1004600</v>
      </c>
    </row>
    <row r="770" spans="1:7">
      <c r="A770" s="307" t="s">
        <v>43</v>
      </c>
      <c r="B770" s="307" t="s">
        <v>1430</v>
      </c>
      <c r="C770" s="308"/>
      <c r="D770" s="308"/>
      <c r="E770" s="309">
        <v>44010</v>
      </c>
      <c r="F770" s="310">
        <f t="shared" si="22"/>
        <v>2200500</v>
      </c>
      <c r="G770" s="310">
        <f t="shared" si="23"/>
        <v>880200</v>
      </c>
    </row>
    <row r="771" spans="1:7">
      <c r="A771" s="307" t="s">
        <v>43</v>
      </c>
      <c r="B771" s="307" t="s">
        <v>1431</v>
      </c>
      <c r="C771" s="308"/>
      <c r="D771" s="308"/>
      <c r="E771" s="309">
        <v>46530</v>
      </c>
      <c r="F771" s="310">
        <f t="shared" si="22"/>
        <v>2326500</v>
      </c>
      <c r="G771" s="310">
        <f t="shared" si="23"/>
        <v>930600</v>
      </c>
    </row>
    <row r="772" spans="1:7">
      <c r="A772" s="307" t="s">
        <v>43</v>
      </c>
      <c r="B772" s="307" t="s">
        <v>1432</v>
      </c>
      <c r="C772" s="308"/>
      <c r="D772" s="308"/>
      <c r="E772" s="309">
        <v>42920</v>
      </c>
      <c r="F772" s="310">
        <f t="shared" ref="F772:F835" si="24">+E772*5%*1000</f>
        <v>2146000</v>
      </c>
      <c r="G772" s="310">
        <f t="shared" ref="G772:G835" si="25">+E772*2%*1000</f>
        <v>858400</v>
      </c>
    </row>
    <row r="773" spans="1:7">
      <c r="A773" s="307" t="s">
        <v>43</v>
      </c>
      <c r="B773" s="307" t="s">
        <v>1433</v>
      </c>
      <c r="C773" s="308"/>
      <c r="D773" s="308"/>
      <c r="E773" s="309">
        <v>51410</v>
      </c>
      <c r="F773" s="310">
        <f t="shared" si="24"/>
        <v>2570500</v>
      </c>
      <c r="G773" s="310">
        <f t="shared" si="25"/>
        <v>1028200</v>
      </c>
    </row>
    <row r="774" spans="1:7">
      <c r="A774" s="307" t="s">
        <v>43</v>
      </c>
      <c r="B774" s="307" t="s">
        <v>1434</v>
      </c>
      <c r="C774" s="308"/>
      <c r="D774" s="308"/>
      <c r="E774" s="309">
        <v>49780</v>
      </c>
      <c r="F774" s="310">
        <f t="shared" si="24"/>
        <v>2489000</v>
      </c>
      <c r="G774" s="310">
        <f t="shared" si="25"/>
        <v>995600</v>
      </c>
    </row>
    <row r="775" spans="1:7">
      <c r="A775" s="307" t="s">
        <v>43</v>
      </c>
      <c r="B775" s="307" t="s">
        <v>1435</v>
      </c>
      <c r="C775" s="308"/>
      <c r="D775" s="308"/>
      <c r="E775" s="309">
        <v>51360</v>
      </c>
      <c r="F775" s="310">
        <f t="shared" si="24"/>
        <v>2568000</v>
      </c>
      <c r="G775" s="310">
        <f t="shared" si="25"/>
        <v>1027200</v>
      </c>
    </row>
    <row r="776" spans="1:7">
      <c r="A776" s="311" t="s">
        <v>1317</v>
      </c>
      <c r="B776" s="311" t="s">
        <v>1436</v>
      </c>
      <c r="C776" s="308"/>
      <c r="D776" s="308"/>
      <c r="E776" s="309">
        <v>53630</v>
      </c>
      <c r="F776" s="310">
        <f t="shared" si="24"/>
        <v>2681500</v>
      </c>
      <c r="G776" s="310">
        <f t="shared" si="25"/>
        <v>1072600</v>
      </c>
    </row>
    <row r="777" spans="1:7">
      <c r="A777" s="307" t="s">
        <v>43</v>
      </c>
      <c r="B777" s="307" t="s">
        <v>1437</v>
      </c>
      <c r="C777" s="308"/>
      <c r="D777" s="308"/>
      <c r="E777" s="309">
        <v>57670</v>
      </c>
      <c r="F777" s="310">
        <f t="shared" si="24"/>
        <v>2883500</v>
      </c>
      <c r="G777" s="310">
        <f t="shared" si="25"/>
        <v>1153400</v>
      </c>
    </row>
    <row r="778" spans="1:7">
      <c r="A778" s="311" t="s">
        <v>1317</v>
      </c>
      <c r="B778" s="311" t="s">
        <v>1438</v>
      </c>
      <c r="C778" s="308"/>
      <c r="D778" s="308"/>
      <c r="E778" s="309">
        <v>58170</v>
      </c>
      <c r="F778" s="310">
        <f t="shared" si="24"/>
        <v>2908500</v>
      </c>
      <c r="G778" s="310">
        <f t="shared" si="25"/>
        <v>1163400</v>
      </c>
    </row>
    <row r="779" spans="1:7">
      <c r="A779" s="307" t="s">
        <v>43</v>
      </c>
      <c r="B779" s="307" t="s">
        <v>1439</v>
      </c>
      <c r="C779" s="308"/>
      <c r="D779" s="308"/>
      <c r="E779" s="309">
        <v>53810</v>
      </c>
      <c r="F779" s="310">
        <f t="shared" si="24"/>
        <v>2690500</v>
      </c>
      <c r="G779" s="310">
        <f t="shared" si="25"/>
        <v>1076200</v>
      </c>
    </row>
    <row r="780" spans="1:7">
      <c r="A780" s="307" t="s">
        <v>43</v>
      </c>
      <c r="B780" s="307" t="s">
        <v>1440</v>
      </c>
      <c r="C780" s="308"/>
      <c r="D780" s="308"/>
      <c r="E780" s="309">
        <v>53810</v>
      </c>
      <c r="F780" s="310">
        <f t="shared" si="24"/>
        <v>2690500</v>
      </c>
      <c r="G780" s="310">
        <f t="shared" si="25"/>
        <v>1076200</v>
      </c>
    </row>
    <row r="781" spans="1:7">
      <c r="A781" s="307" t="s">
        <v>43</v>
      </c>
      <c r="B781" s="307" t="s">
        <v>1441</v>
      </c>
      <c r="C781" s="308"/>
      <c r="D781" s="308"/>
      <c r="E781" s="309">
        <v>45940</v>
      </c>
      <c r="F781" s="310">
        <f t="shared" si="24"/>
        <v>2297000</v>
      </c>
      <c r="G781" s="310">
        <f t="shared" si="25"/>
        <v>918800.00000000012</v>
      </c>
    </row>
    <row r="782" spans="1:7">
      <c r="A782" s="307" t="s">
        <v>43</v>
      </c>
      <c r="B782" s="307" t="s">
        <v>1442</v>
      </c>
      <c r="C782" s="308"/>
      <c r="D782" s="308"/>
      <c r="E782" s="309">
        <v>41580</v>
      </c>
      <c r="F782" s="310">
        <f t="shared" si="24"/>
        <v>2079000</v>
      </c>
      <c r="G782" s="310">
        <f t="shared" si="25"/>
        <v>831600</v>
      </c>
    </row>
    <row r="783" spans="1:7">
      <c r="A783" s="307" t="s">
        <v>43</v>
      </c>
      <c r="B783" s="307" t="s">
        <v>1443</v>
      </c>
      <c r="C783" s="308"/>
      <c r="D783" s="308"/>
      <c r="E783" s="309">
        <v>43170</v>
      </c>
      <c r="F783" s="310">
        <f t="shared" si="24"/>
        <v>2158500</v>
      </c>
      <c r="G783" s="310">
        <f t="shared" si="25"/>
        <v>863400</v>
      </c>
    </row>
    <row r="784" spans="1:7">
      <c r="A784" s="307" t="s">
        <v>43</v>
      </c>
      <c r="B784" s="307" t="s">
        <v>1444</v>
      </c>
      <c r="C784" s="308"/>
      <c r="D784" s="308"/>
      <c r="E784" s="309">
        <v>39810</v>
      </c>
      <c r="F784" s="310">
        <f t="shared" si="24"/>
        <v>1990500</v>
      </c>
      <c r="G784" s="310">
        <f t="shared" si="25"/>
        <v>796200</v>
      </c>
    </row>
    <row r="785" spans="1:7">
      <c r="A785" s="307" t="s">
        <v>43</v>
      </c>
      <c r="B785" s="307" t="s">
        <v>1445</v>
      </c>
      <c r="C785" s="308"/>
      <c r="D785" s="308"/>
      <c r="E785" s="309">
        <v>46790</v>
      </c>
      <c r="F785" s="310">
        <f t="shared" si="24"/>
        <v>2339500</v>
      </c>
      <c r="G785" s="310">
        <f t="shared" si="25"/>
        <v>935800.00000000012</v>
      </c>
    </row>
    <row r="786" spans="1:7">
      <c r="A786" s="307" t="s">
        <v>43</v>
      </c>
      <c r="B786" s="307" t="s">
        <v>1446</v>
      </c>
      <c r="C786" s="308"/>
      <c r="D786" s="308"/>
      <c r="E786" s="309">
        <v>40240</v>
      </c>
      <c r="F786" s="310">
        <f t="shared" si="24"/>
        <v>2012000</v>
      </c>
      <c r="G786" s="310">
        <f t="shared" si="25"/>
        <v>804800.00000000012</v>
      </c>
    </row>
    <row r="787" spans="1:7">
      <c r="A787" s="307" t="s">
        <v>43</v>
      </c>
      <c r="B787" s="307" t="s">
        <v>1447</v>
      </c>
      <c r="C787" s="308"/>
      <c r="D787" s="308"/>
      <c r="E787" s="309">
        <v>45430</v>
      </c>
      <c r="F787" s="310">
        <f t="shared" si="24"/>
        <v>2271500</v>
      </c>
      <c r="G787" s="310">
        <f t="shared" si="25"/>
        <v>908600</v>
      </c>
    </row>
    <row r="788" spans="1:7">
      <c r="A788" s="307" t="s">
        <v>43</v>
      </c>
      <c r="B788" s="307" t="s">
        <v>1448</v>
      </c>
      <c r="C788" s="308"/>
      <c r="D788" s="308"/>
      <c r="E788" s="309">
        <v>35110</v>
      </c>
      <c r="F788" s="310">
        <f t="shared" si="24"/>
        <v>1755500</v>
      </c>
      <c r="G788" s="310">
        <f t="shared" si="25"/>
        <v>702200</v>
      </c>
    </row>
    <row r="789" spans="1:7">
      <c r="A789" s="307" t="s">
        <v>43</v>
      </c>
      <c r="B789" s="307" t="s">
        <v>1449</v>
      </c>
      <c r="C789" s="308"/>
      <c r="D789" s="308"/>
      <c r="E789" s="309">
        <v>39730</v>
      </c>
      <c r="F789" s="310">
        <f t="shared" si="24"/>
        <v>1986500</v>
      </c>
      <c r="G789" s="310">
        <f t="shared" si="25"/>
        <v>794600</v>
      </c>
    </row>
    <row r="790" spans="1:7">
      <c r="A790" s="307" t="s">
        <v>43</v>
      </c>
      <c r="B790" s="307" t="s">
        <v>1450</v>
      </c>
      <c r="C790" s="308"/>
      <c r="D790" s="308"/>
      <c r="E790" s="309">
        <v>46750</v>
      </c>
      <c r="F790" s="310">
        <f t="shared" si="24"/>
        <v>2337500</v>
      </c>
      <c r="G790" s="310">
        <f t="shared" si="25"/>
        <v>935000</v>
      </c>
    </row>
    <row r="791" spans="1:7">
      <c r="A791" s="307" t="s">
        <v>43</v>
      </c>
      <c r="B791" s="307" t="s">
        <v>1451</v>
      </c>
      <c r="C791" s="308"/>
      <c r="D791" s="308"/>
      <c r="E791" s="309">
        <v>55860</v>
      </c>
      <c r="F791" s="310">
        <f t="shared" si="24"/>
        <v>2793000</v>
      </c>
      <c r="G791" s="310">
        <f t="shared" si="25"/>
        <v>1117200</v>
      </c>
    </row>
    <row r="792" spans="1:7">
      <c r="A792" s="307" t="s">
        <v>43</v>
      </c>
      <c r="B792" s="307" t="s">
        <v>1452</v>
      </c>
      <c r="C792" s="308"/>
      <c r="D792" s="308"/>
      <c r="E792" s="309">
        <v>67450</v>
      </c>
      <c r="F792" s="310">
        <f t="shared" si="24"/>
        <v>3372500</v>
      </c>
      <c r="G792" s="310">
        <f t="shared" si="25"/>
        <v>1349000</v>
      </c>
    </row>
    <row r="793" spans="1:7">
      <c r="A793" s="307" t="s">
        <v>43</v>
      </c>
      <c r="B793" s="307" t="s">
        <v>1453</v>
      </c>
      <c r="C793" s="308"/>
      <c r="D793" s="308"/>
      <c r="E793" s="309">
        <v>62070</v>
      </c>
      <c r="F793" s="310">
        <f t="shared" si="24"/>
        <v>3103500</v>
      </c>
      <c r="G793" s="310">
        <f t="shared" si="25"/>
        <v>1241400</v>
      </c>
    </row>
    <row r="794" spans="1:7">
      <c r="A794" s="307" t="s">
        <v>43</v>
      </c>
      <c r="B794" s="307" t="s">
        <v>1454</v>
      </c>
      <c r="C794" s="308"/>
      <c r="D794" s="308"/>
      <c r="E794" s="309">
        <v>50310</v>
      </c>
      <c r="F794" s="310">
        <f t="shared" si="24"/>
        <v>2515500</v>
      </c>
      <c r="G794" s="310">
        <f t="shared" si="25"/>
        <v>1006200</v>
      </c>
    </row>
    <row r="795" spans="1:7">
      <c r="A795" s="307" t="s">
        <v>43</v>
      </c>
      <c r="B795" s="307" t="s">
        <v>1455</v>
      </c>
      <c r="C795" s="308"/>
      <c r="D795" s="308"/>
      <c r="E795" s="309">
        <v>50310</v>
      </c>
      <c r="F795" s="310">
        <f t="shared" si="24"/>
        <v>2515500</v>
      </c>
      <c r="G795" s="310">
        <f t="shared" si="25"/>
        <v>1006200</v>
      </c>
    </row>
    <row r="796" spans="1:7">
      <c r="A796" s="307" t="s">
        <v>43</v>
      </c>
      <c r="B796" s="307" t="s">
        <v>1456</v>
      </c>
      <c r="C796" s="308"/>
      <c r="D796" s="308"/>
      <c r="E796" s="309">
        <v>50060</v>
      </c>
      <c r="F796" s="310">
        <f t="shared" si="24"/>
        <v>2503000</v>
      </c>
      <c r="G796" s="310">
        <f t="shared" si="25"/>
        <v>1001200</v>
      </c>
    </row>
    <row r="797" spans="1:7">
      <c r="A797" s="307" t="s">
        <v>43</v>
      </c>
      <c r="B797" s="307" t="s">
        <v>1457</v>
      </c>
      <c r="C797" s="308"/>
      <c r="D797" s="308"/>
      <c r="E797" s="309">
        <v>49560</v>
      </c>
      <c r="F797" s="310">
        <f t="shared" si="24"/>
        <v>2478000</v>
      </c>
      <c r="G797" s="310">
        <f t="shared" si="25"/>
        <v>991200</v>
      </c>
    </row>
    <row r="798" spans="1:7">
      <c r="A798" s="307" t="s">
        <v>43</v>
      </c>
      <c r="B798" s="307" t="s">
        <v>1458</v>
      </c>
      <c r="C798" s="308"/>
      <c r="D798" s="308"/>
      <c r="E798" s="309">
        <v>54340</v>
      </c>
      <c r="F798" s="310">
        <f t="shared" si="24"/>
        <v>2717000</v>
      </c>
      <c r="G798" s="310">
        <f t="shared" si="25"/>
        <v>1086800</v>
      </c>
    </row>
    <row r="799" spans="1:7">
      <c r="A799" s="307" t="s">
        <v>43</v>
      </c>
      <c r="B799" s="307" t="s">
        <v>1459</v>
      </c>
      <c r="C799" s="308"/>
      <c r="D799" s="308"/>
      <c r="E799" s="309">
        <v>60640</v>
      </c>
      <c r="F799" s="310">
        <f t="shared" si="24"/>
        <v>3032000</v>
      </c>
      <c r="G799" s="310">
        <f t="shared" si="25"/>
        <v>1212800</v>
      </c>
    </row>
    <row r="800" spans="1:7">
      <c r="A800" s="307" t="s">
        <v>43</v>
      </c>
      <c r="B800" s="307" t="s">
        <v>1460</v>
      </c>
      <c r="C800" s="308"/>
      <c r="D800" s="308"/>
      <c r="E800" s="309">
        <v>47620</v>
      </c>
      <c r="F800" s="310">
        <f t="shared" si="24"/>
        <v>2381000</v>
      </c>
      <c r="G800" s="310">
        <f t="shared" si="25"/>
        <v>952400</v>
      </c>
    </row>
    <row r="801" spans="1:7">
      <c r="A801" s="307" t="s">
        <v>43</v>
      </c>
      <c r="B801" s="307" t="s">
        <v>1461</v>
      </c>
      <c r="C801" s="308"/>
      <c r="D801" s="308"/>
      <c r="E801" s="309">
        <v>62070</v>
      </c>
      <c r="F801" s="310">
        <f t="shared" si="24"/>
        <v>3103500</v>
      </c>
      <c r="G801" s="310">
        <f t="shared" si="25"/>
        <v>1241400</v>
      </c>
    </row>
    <row r="802" spans="1:7">
      <c r="A802" s="307" t="s">
        <v>43</v>
      </c>
      <c r="B802" s="307" t="s">
        <v>1462</v>
      </c>
      <c r="C802" s="308"/>
      <c r="D802" s="308"/>
      <c r="E802" s="309">
        <v>61480</v>
      </c>
      <c r="F802" s="310">
        <f t="shared" si="24"/>
        <v>3074000</v>
      </c>
      <c r="G802" s="310">
        <f t="shared" si="25"/>
        <v>1229600.0000000002</v>
      </c>
    </row>
    <row r="803" spans="1:7">
      <c r="A803" s="307" t="s">
        <v>43</v>
      </c>
      <c r="B803" s="307" t="s">
        <v>1463</v>
      </c>
      <c r="C803" s="308"/>
      <c r="D803" s="308"/>
      <c r="E803" s="309">
        <v>47620</v>
      </c>
      <c r="F803" s="310">
        <f t="shared" si="24"/>
        <v>2381000</v>
      </c>
      <c r="G803" s="310">
        <f t="shared" si="25"/>
        <v>952400</v>
      </c>
    </row>
    <row r="804" spans="1:7">
      <c r="A804" s="307" t="s">
        <v>43</v>
      </c>
      <c r="B804" s="307" t="s">
        <v>1464</v>
      </c>
      <c r="C804" s="308"/>
      <c r="D804" s="308"/>
      <c r="E804" s="309">
        <v>46950</v>
      </c>
      <c r="F804" s="310">
        <f t="shared" si="24"/>
        <v>2347500</v>
      </c>
      <c r="G804" s="310">
        <f t="shared" si="25"/>
        <v>939000</v>
      </c>
    </row>
    <row r="805" spans="1:7">
      <c r="A805" s="307" t="s">
        <v>43</v>
      </c>
      <c r="B805" s="307" t="s">
        <v>1465</v>
      </c>
      <c r="C805" s="308"/>
      <c r="D805" s="308"/>
      <c r="E805" s="309">
        <v>52020</v>
      </c>
      <c r="F805" s="310">
        <f t="shared" si="24"/>
        <v>2601000</v>
      </c>
      <c r="G805" s="310">
        <f t="shared" si="25"/>
        <v>1040400.0000000001</v>
      </c>
    </row>
    <row r="806" spans="1:7">
      <c r="A806" s="307" t="s">
        <v>43</v>
      </c>
      <c r="B806" s="307" t="s">
        <v>1466</v>
      </c>
      <c r="C806" s="308"/>
      <c r="D806" s="308"/>
      <c r="E806" s="309">
        <v>55940</v>
      </c>
      <c r="F806" s="310">
        <f t="shared" si="24"/>
        <v>2797000</v>
      </c>
      <c r="G806" s="310">
        <f t="shared" si="25"/>
        <v>1118800</v>
      </c>
    </row>
    <row r="807" spans="1:7">
      <c r="A807" s="307" t="s">
        <v>43</v>
      </c>
      <c r="B807" s="307" t="s">
        <v>1467</v>
      </c>
      <c r="C807" s="308"/>
      <c r="D807" s="308"/>
      <c r="E807" s="309">
        <v>50980</v>
      </c>
      <c r="F807" s="310">
        <f t="shared" si="24"/>
        <v>2549000</v>
      </c>
      <c r="G807" s="310">
        <f t="shared" si="25"/>
        <v>1019600</v>
      </c>
    </row>
    <row r="808" spans="1:7">
      <c r="A808" s="307" t="s">
        <v>43</v>
      </c>
      <c r="B808" s="307" t="s">
        <v>1468</v>
      </c>
      <c r="C808" s="308"/>
      <c r="D808" s="308"/>
      <c r="E808" s="309">
        <v>72150</v>
      </c>
      <c r="F808" s="310">
        <f t="shared" si="24"/>
        <v>3607500</v>
      </c>
      <c r="G808" s="310">
        <f t="shared" si="25"/>
        <v>1443000</v>
      </c>
    </row>
    <row r="809" spans="1:7">
      <c r="A809" s="307" t="s">
        <v>43</v>
      </c>
      <c r="B809" s="307" t="s">
        <v>1469</v>
      </c>
      <c r="C809" s="308"/>
      <c r="D809" s="308"/>
      <c r="E809" s="309">
        <v>71560</v>
      </c>
      <c r="F809" s="310">
        <f t="shared" si="24"/>
        <v>3578000</v>
      </c>
      <c r="G809" s="310">
        <f t="shared" si="25"/>
        <v>1431200</v>
      </c>
    </row>
    <row r="810" spans="1:7">
      <c r="A810" s="307" t="s">
        <v>43</v>
      </c>
      <c r="B810" s="307" t="s">
        <v>1470</v>
      </c>
      <c r="C810" s="308"/>
      <c r="D810" s="308"/>
      <c r="E810" s="309">
        <v>72180</v>
      </c>
      <c r="F810" s="310">
        <f t="shared" si="24"/>
        <v>3609000</v>
      </c>
      <c r="G810" s="310">
        <f t="shared" si="25"/>
        <v>1443600.0000000002</v>
      </c>
    </row>
    <row r="811" spans="1:7">
      <c r="A811" s="307" t="s">
        <v>43</v>
      </c>
      <c r="B811" s="307" t="s">
        <v>1471</v>
      </c>
      <c r="C811" s="308"/>
      <c r="D811" s="308"/>
      <c r="E811" s="309">
        <v>54810</v>
      </c>
      <c r="F811" s="310">
        <f t="shared" si="24"/>
        <v>2740500</v>
      </c>
      <c r="G811" s="310">
        <f t="shared" si="25"/>
        <v>1096200</v>
      </c>
    </row>
    <row r="812" spans="1:7">
      <c r="A812" s="307" t="s">
        <v>43</v>
      </c>
      <c r="B812" s="307" t="s">
        <v>1472</v>
      </c>
      <c r="C812" s="308"/>
      <c r="D812" s="308"/>
      <c r="E812" s="309">
        <v>45970</v>
      </c>
      <c r="F812" s="310">
        <f t="shared" si="24"/>
        <v>2298500</v>
      </c>
      <c r="G812" s="310">
        <f t="shared" si="25"/>
        <v>919400</v>
      </c>
    </row>
    <row r="813" spans="1:7">
      <c r="A813" s="307" t="s">
        <v>43</v>
      </c>
      <c r="B813" s="307" t="s">
        <v>1473</v>
      </c>
      <c r="C813" s="308"/>
      <c r="D813" s="308"/>
      <c r="E813" s="309">
        <v>53320</v>
      </c>
      <c r="F813" s="310">
        <f t="shared" si="24"/>
        <v>2666000</v>
      </c>
      <c r="G813" s="310">
        <f t="shared" si="25"/>
        <v>1066400</v>
      </c>
    </row>
    <row r="814" spans="1:7">
      <c r="A814" s="307" t="s">
        <v>43</v>
      </c>
      <c r="B814" s="307" t="s">
        <v>1474</v>
      </c>
      <c r="C814" s="308"/>
      <c r="D814" s="308"/>
      <c r="E814" s="309">
        <v>45040</v>
      </c>
      <c r="F814" s="310">
        <f t="shared" si="24"/>
        <v>2252000</v>
      </c>
      <c r="G814" s="310">
        <f t="shared" si="25"/>
        <v>900800.00000000012</v>
      </c>
    </row>
    <row r="815" spans="1:7">
      <c r="A815" s="307" t="s">
        <v>43</v>
      </c>
      <c r="B815" s="307" t="s">
        <v>1475</v>
      </c>
      <c r="C815" s="308"/>
      <c r="D815" s="308"/>
      <c r="E815" s="309">
        <v>72320</v>
      </c>
      <c r="F815" s="310">
        <f t="shared" si="24"/>
        <v>3616000</v>
      </c>
      <c r="G815" s="310">
        <f t="shared" si="25"/>
        <v>1446400</v>
      </c>
    </row>
    <row r="816" spans="1:7">
      <c r="A816" s="307" t="s">
        <v>43</v>
      </c>
      <c r="B816" s="307" t="s">
        <v>1476</v>
      </c>
      <c r="C816" s="308"/>
      <c r="D816" s="308"/>
      <c r="E816" s="309">
        <v>68830</v>
      </c>
      <c r="F816" s="310">
        <f t="shared" si="24"/>
        <v>3441500</v>
      </c>
      <c r="G816" s="310">
        <f t="shared" si="25"/>
        <v>1376600.0000000002</v>
      </c>
    </row>
    <row r="817" spans="1:7">
      <c r="A817" s="307" t="s">
        <v>43</v>
      </c>
      <c r="B817" s="307" t="s">
        <v>1477</v>
      </c>
      <c r="C817" s="308"/>
      <c r="D817" s="308"/>
      <c r="E817" s="309">
        <v>75010</v>
      </c>
      <c r="F817" s="310">
        <f t="shared" si="24"/>
        <v>3750500</v>
      </c>
      <c r="G817" s="310">
        <f t="shared" si="25"/>
        <v>1500200</v>
      </c>
    </row>
    <row r="818" spans="1:7">
      <c r="A818" s="307" t="s">
        <v>43</v>
      </c>
      <c r="B818" s="307" t="s">
        <v>1478</v>
      </c>
      <c r="C818" s="308"/>
      <c r="D818" s="308"/>
      <c r="E818" s="309">
        <v>69380</v>
      </c>
      <c r="F818" s="310">
        <f t="shared" si="24"/>
        <v>3469000</v>
      </c>
      <c r="G818" s="310">
        <f t="shared" si="25"/>
        <v>1387600.0000000002</v>
      </c>
    </row>
    <row r="819" spans="1:7">
      <c r="A819" s="307" t="s">
        <v>43</v>
      </c>
      <c r="B819" s="307" t="s">
        <v>1479</v>
      </c>
      <c r="C819" s="308"/>
      <c r="D819" s="308"/>
      <c r="E819" s="309">
        <v>43510</v>
      </c>
      <c r="F819" s="310">
        <f t="shared" si="24"/>
        <v>2175500</v>
      </c>
      <c r="G819" s="310">
        <f t="shared" si="25"/>
        <v>870200</v>
      </c>
    </row>
    <row r="820" spans="1:7">
      <c r="A820" s="307" t="s">
        <v>43</v>
      </c>
      <c r="B820" s="307" t="s">
        <v>1480</v>
      </c>
      <c r="C820" s="308"/>
      <c r="D820" s="308"/>
      <c r="E820" s="309">
        <v>43930</v>
      </c>
      <c r="F820" s="310">
        <f t="shared" si="24"/>
        <v>2196500</v>
      </c>
      <c r="G820" s="310">
        <f t="shared" si="25"/>
        <v>878600</v>
      </c>
    </row>
    <row r="821" spans="1:7">
      <c r="A821" s="307" t="s">
        <v>43</v>
      </c>
      <c r="B821" s="307" t="s">
        <v>1481</v>
      </c>
      <c r="C821" s="308"/>
      <c r="D821" s="308"/>
      <c r="E821" s="309">
        <v>46100</v>
      </c>
      <c r="F821" s="310">
        <f t="shared" si="24"/>
        <v>2305000</v>
      </c>
      <c r="G821" s="310">
        <f t="shared" si="25"/>
        <v>922000</v>
      </c>
    </row>
    <row r="822" spans="1:7">
      <c r="A822" s="307" t="s">
        <v>43</v>
      </c>
      <c r="B822" s="307" t="s">
        <v>1482</v>
      </c>
      <c r="C822" s="308"/>
      <c r="D822" s="308"/>
      <c r="E822" s="309">
        <v>54220</v>
      </c>
      <c r="F822" s="310">
        <f t="shared" si="24"/>
        <v>2711000</v>
      </c>
      <c r="G822" s="310">
        <f t="shared" si="25"/>
        <v>1084400</v>
      </c>
    </row>
    <row r="823" spans="1:7">
      <c r="A823" s="311" t="s">
        <v>1317</v>
      </c>
      <c r="B823" s="311" t="s">
        <v>1483</v>
      </c>
      <c r="C823" s="308"/>
      <c r="D823" s="308"/>
      <c r="E823" s="309">
        <v>54270</v>
      </c>
      <c r="F823" s="310">
        <f t="shared" si="24"/>
        <v>2713500</v>
      </c>
      <c r="G823" s="310">
        <f t="shared" si="25"/>
        <v>1085400</v>
      </c>
    </row>
    <row r="824" spans="1:7">
      <c r="A824" s="307" t="s">
        <v>43</v>
      </c>
      <c r="B824" s="307" t="s">
        <v>1484</v>
      </c>
      <c r="C824" s="308"/>
      <c r="D824" s="308"/>
      <c r="E824" s="309">
        <v>47960</v>
      </c>
      <c r="F824" s="310">
        <f t="shared" si="24"/>
        <v>2398000</v>
      </c>
      <c r="G824" s="310">
        <f t="shared" si="25"/>
        <v>959200</v>
      </c>
    </row>
    <row r="825" spans="1:7">
      <c r="A825" s="307" t="s">
        <v>43</v>
      </c>
      <c r="B825" s="307" t="s">
        <v>1485</v>
      </c>
      <c r="C825" s="308"/>
      <c r="D825" s="308"/>
      <c r="E825" s="309">
        <v>53410</v>
      </c>
      <c r="F825" s="310">
        <f t="shared" si="24"/>
        <v>2670500</v>
      </c>
      <c r="G825" s="310">
        <f t="shared" si="25"/>
        <v>1068200</v>
      </c>
    </row>
    <row r="826" spans="1:7">
      <c r="A826" s="307" t="s">
        <v>43</v>
      </c>
      <c r="B826" s="307" t="s">
        <v>1486</v>
      </c>
      <c r="C826" s="308"/>
      <c r="D826" s="308"/>
      <c r="E826" s="309">
        <v>46950</v>
      </c>
      <c r="F826" s="310">
        <f t="shared" si="24"/>
        <v>2347500</v>
      </c>
      <c r="G826" s="310">
        <f t="shared" si="25"/>
        <v>939000</v>
      </c>
    </row>
    <row r="827" spans="1:7">
      <c r="A827" s="307" t="s">
        <v>43</v>
      </c>
      <c r="B827" s="307" t="s">
        <v>1487</v>
      </c>
      <c r="C827" s="308"/>
      <c r="D827" s="308"/>
      <c r="E827" s="309">
        <v>47960</v>
      </c>
      <c r="F827" s="310">
        <f t="shared" si="24"/>
        <v>2398000</v>
      </c>
      <c r="G827" s="310">
        <f t="shared" si="25"/>
        <v>959200</v>
      </c>
    </row>
    <row r="828" spans="1:7">
      <c r="A828" s="307" t="s">
        <v>43</v>
      </c>
      <c r="B828" s="307" t="s">
        <v>1488</v>
      </c>
      <c r="C828" s="308"/>
      <c r="D828" s="308"/>
      <c r="E828" s="309">
        <v>44620</v>
      </c>
      <c r="F828" s="310">
        <f t="shared" si="24"/>
        <v>2231000</v>
      </c>
      <c r="G828" s="310">
        <f t="shared" si="25"/>
        <v>892400</v>
      </c>
    </row>
    <row r="829" spans="1:7">
      <c r="A829" s="307" t="s">
        <v>43</v>
      </c>
      <c r="B829" s="307" t="s">
        <v>1489</v>
      </c>
      <c r="C829" s="308"/>
      <c r="D829" s="308"/>
      <c r="E829" s="309">
        <v>47900</v>
      </c>
      <c r="F829" s="310">
        <f t="shared" si="24"/>
        <v>2395000</v>
      </c>
      <c r="G829" s="310">
        <f t="shared" si="25"/>
        <v>958000</v>
      </c>
    </row>
    <row r="830" spans="1:7">
      <c r="A830" s="307" t="s">
        <v>43</v>
      </c>
      <c r="B830" s="307" t="s">
        <v>1490</v>
      </c>
      <c r="C830" s="308"/>
      <c r="D830" s="308"/>
      <c r="E830" s="309">
        <v>51320</v>
      </c>
      <c r="F830" s="310">
        <f t="shared" si="24"/>
        <v>2566000</v>
      </c>
      <c r="G830" s="310">
        <f t="shared" si="25"/>
        <v>1026400.0000000001</v>
      </c>
    </row>
    <row r="831" spans="1:7">
      <c r="A831" s="307" t="s">
        <v>43</v>
      </c>
      <c r="B831" s="307" t="s">
        <v>1491</v>
      </c>
      <c r="C831" s="308"/>
      <c r="D831" s="308"/>
      <c r="E831" s="309">
        <v>56760</v>
      </c>
      <c r="F831" s="310">
        <f t="shared" si="24"/>
        <v>2838000</v>
      </c>
      <c r="G831" s="310">
        <f t="shared" si="25"/>
        <v>1135200</v>
      </c>
    </row>
    <row r="832" spans="1:7">
      <c r="A832" s="311" t="s">
        <v>1317</v>
      </c>
      <c r="B832" s="311" t="s">
        <v>1492</v>
      </c>
      <c r="C832" s="308"/>
      <c r="D832" s="308"/>
      <c r="E832" s="309">
        <v>57450</v>
      </c>
      <c r="F832" s="310">
        <f t="shared" si="24"/>
        <v>2872500</v>
      </c>
      <c r="G832" s="310">
        <f t="shared" si="25"/>
        <v>1149000</v>
      </c>
    </row>
    <row r="833" spans="1:7">
      <c r="A833" s="307" t="s">
        <v>43</v>
      </c>
      <c r="B833" s="307" t="s">
        <v>1493</v>
      </c>
      <c r="C833" s="308"/>
      <c r="D833" s="308"/>
      <c r="E833" s="309">
        <v>47120</v>
      </c>
      <c r="F833" s="310">
        <f t="shared" si="24"/>
        <v>2356000</v>
      </c>
      <c r="G833" s="310">
        <f t="shared" si="25"/>
        <v>942400</v>
      </c>
    </row>
    <row r="834" spans="1:7">
      <c r="A834" s="307" t="s">
        <v>43</v>
      </c>
      <c r="B834" s="307" t="s">
        <v>1494</v>
      </c>
      <c r="C834" s="308"/>
      <c r="D834" s="308"/>
      <c r="E834" s="309">
        <v>49300</v>
      </c>
      <c r="F834" s="310">
        <f t="shared" si="24"/>
        <v>2465000</v>
      </c>
      <c r="G834" s="310">
        <f t="shared" si="25"/>
        <v>986000</v>
      </c>
    </row>
    <row r="835" spans="1:7">
      <c r="A835" s="307" t="s">
        <v>43</v>
      </c>
      <c r="B835" s="307" t="s">
        <v>1495</v>
      </c>
      <c r="C835" s="308"/>
      <c r="D835" s="308"/>
      <c r="E835" s="309">
        <v>51320</v>
      </c>
      <c r="F835" s="310">
        <f t="shared" si="24"/>
        <v>2566000</v>
      </c>
      <c r="G835" s="310">
        <f t="shared" si="25"/>
        <v>1026400.0000000001</v>
      </c>
    </row>
    <row r="836" spans="1:7">
      <c r="A836" s="307" t="s">
        <v>43</v>
      </c>
      <c r="B836" s="307" t="s">
        <v>1496</v>
      </c>
      <c r="C836" s="308"/>
      <c r="D836" s="308"/>
      <c r="E836" s="309">
        <v>46660</v>
      </c>
      <c r="F836" s="310">
        <f t="shared" ref="F836:F899" si="26">+E836*5%*1000</f>
        <v>2333000</v>
      </c>
      <c r="G836" s="310">
        <f t="shared" ref="G836:G899" si="27">+E836*2%*1000</f>
        <v>933200</v>
      </c>
    </row>
    <row r="837" spans="1:7">
      <c r="A837" s="307" t="s">
        <v>43</v>
      </c>
      <c r="B837" s="307" t="s">
        <v>1497</v>
      </c>
      <c r="C837" s="308"/>
      <c r="D837" s="308"/>
      <c r="E837" s="309">
        <v>49050</v>
      </c>
      <c r="F837" s="310">
        <f t="shared" si="26"/>
        <v>2452500</v>
      </c>
      <c r="G837" s="310">
        <f t="shared" si="27"/>
        <v>981000</v>
      </c>
    </row>
    <row r="838" spans="1:7">
      <c r="A838" s="307" t="s">
        <v>43</v>
      </c>
      <c r="B838" s="307" t="s">
        <v>1498</v>
      </c>
      <c r="C838" s="308"/>
      <c r="D838" s="308"/>
      <c r="E838" s="309">
        <v>43510</v>
      </c>
      <c r="F838" s="310">
        <f t="shared" si="26"/>
        <v>2175500</v>
      </c>
      <c r="G838" s="310">
        <f t="shared" si="27"/>
        <v>870200</v>
      </c>
    </row>
    <row r="839" spans="1:7">
      <c r="A839" s="307" t="s">
        <v>43</v>
      </c>
      <c r="B839" s="307" t="s">
        <v>1499</v>
      </c>
      <c r="C839" s="308"/>
      <c r="D839" s="308"/>
      <c r="E839" s="309">
        <v>52590</v>
      </c>
      <c r="F839" s="310">
        <f t="shared" si="26"/>
        <v>2629500</v>
      </c>
      <c r="G839" s="310">
        <f t="shared" si="27"/>
        <v>1051800</v>
      </c>
    </row>
    <row r="840" spans="1:7">
      <c r="A840" s="307" t="s">
        <v>43</v>
      </c>
      <c r="B840" s="307" t="s">
        <v>1500</v>
      </c>
      <c r="C840" s="308"/>
      <c r="D840" s="308"/>
      <c r="E840" s="309">
        <v>43930</v>
      </c>
      <c r="F840" s="310">
        <f t="shared" si="26"/>
        <v>2196500</v>
      </c>
      <c r="G840" s="310">
        <f t="shared" si="27"/>
        <v>878600</v>
      </c>
    </row>
    <row r="841" spans="1:7">
      <c r="A841" s="307" t="s">
        <v>43</v>
      </c>
      <c r="B841" s="307" t="s">
        <v>1501</v>
      </c>
      <c r="C841" s="308"/>
      <c r="D841" s="308"/>
      <c r="E841" s="309">
        <v>52590</v>
      </c>
      <c r="F841" s="310">
        <f t="shared" si="26"/>
        <v>2629500</v>
      </c>
      <c r="G841" s="310">
        <f t="shared" si="27"/>
        <v>1051800</v>
      </c>
    </row>
    <row r="842" spans="1:7">
      <c r="A842" s="307" t="s">
        <v>43</v>
      </c>
      <c r="B842" s="307" t="s">
        <v>1502</v>
      </c>
      <c r="C842" s="308"/>
      <c r="D842" s="308"/>
      <c r="E842" s="309">
        <v>43090</v>
      </c>
      <c r="F842" s="310">
        <f t="shared" si="26"/>
        <v>2154500</v>
      </c>
      <c r="G842" s="310">
        <f t="shared" si="27"/>
        <v>861800.00000000012</v>
      </c>
    </row>
    <row r="843" spans="1:7">
      <c r="A843" s="307" t="s">
        <v>43</v>
      </c>
      <c r="B843" s="307" t="s">
        <v>1503</v>
      </c>
      <c r="C843" s="308"/>
      <c r="D843" s="308"/>
      <c r="E843" s="309">
        <v>47370</v>
      </c>
      <c r="F843" s="310">
        <f t="shared" si="26"/>
        <v>2368500</v>
      </c>
      <c r="G843" s="310">
        <f t="shared" si="27"/>
        <v>947400</v>
      </c>
    </row>
    <row r="844" spans="1:7">
      <c r="A844" s="307" t="s">
        <v>43</v>
      </c>
      <c r="B844" s="307" t="s">
        <v>1504</v>
      </c>
      <c r="C844" s="308"/>
      <c r="D844" s="308"/>
      <c r="E844" s="309">
        <v>61480</v>
      </c>
      <c r="F844" s="310">
        <f t="shared" si="26"/>
        <v>3074000</v>
      </c>
      <c r="G844" s="310">
        <f t="shared" si="27"/>
        <v>1229600.0000000002</v>
      </c>
    </row>
    <row r="845" spans="1:7">
      <c r="A845" s="307" t="s">
        <v>43</v>
      </c>
      <c r="B845" s="307" t="s">
        <v>1505</v>
      </c>
      <c r="C845" s="308"/>
      <c r="D845" s="308"/>
      <c r="E845" s="309">
        <v>53920</v>
      </c>
      <c r="F845" s="310">
        <f t="shared" si="26"/>
        <v>2696000</v>
      </c>
      <c r="G845" s="310">
        <f t="shared" si="27"/>
        <v>1078400</v>
      </c>
    </row>
    <row r="846" spans="1:7">
      <c r="A846" s="307" t="s">
        <v>43</v>
      </c>
      <c r="B846" s="307" t="s">
        <v>1506</v>
      </c>
      <c r="C846" s="308"/>
      <c r="D846" s="308"/>
      <c r="E846" s="309">
        <v>63330</v>
      </c>
      <c r="F846" s="310">
        <f t="shared" si="26"/>
        <v>3166500</v>
      </c>
      <c r="G846" s="310">
        <f t="shared" si="27"/>
        <v>1266600.0000000002</v>
      </c>
    </row>
    <row r="847" spans="1:7">
      <c r="A847" s="307" t="s">
        <v>43</v>
      </c>
      <c r="B847" s="307" t="s">
        <v>1507</v>
      </c>
      <c r="C847" s="308"/>
      <c r="D847" s="308"/>
      <c r="E847" s="309">
        <v>53920</v>
      </c>
      <c r="F847" s="310">
        <f t="shared" si="26"/>
        <v>2696000</v>
      </c>
      <c r="G847" s="310">
        <f t="shared" si="27"/>
        <v>1078400</v>
      </c>
    </row>
    <row r="848" spans="1:7">
      <c r="A848" s="307" t="s">
        <v>43</v>
      </c>
      <c r="B848" s="307" t="s">
        <v>1508</v>
      </c>
      <c r="C848" s="308"/>
      <c r="D848" s="308"/>
      <c r="E848" s="309">
        <v>53920</v>
      </c>
      <c r="F848" s="310">
        <f t="shared" si="26"/>
        <v>2696000</v>
      </c>
      <c r="G848" s="310">
        <f t="shared" si="27"/>
        <v>1078400</v>
      </c>
    </row>
    <row r="849" spans="1:7">
      <c r="A849" s="307" t="s">
        <v>43</v>
      </c>
      <c r="B849" s="307" t="s">
        <v>1509</v>
      </c>
      <c r="C849" s="308"/>
      <c r="D849" s="308"/>
      <c r="E849" s="309">
        <v>54850</v>
      </c>
      <c r="F849" s="310">
        <f t="shared" si="26"/>
        <v>2742500</v>
      </c>
      <c r="G849" s="310">
        <f t="shared" si="27"/>
        <v>1097000</v>
      </c>
    </row>
    <row r="850" spans="1:7">
      <c r="A850" s="307" t="s">
        <v>43</v>
      </c>
      <c r="B850" s="307" t="s">
        <v>1510</v>
      </c>
      <c r="C850" s="308"/>
      <c r="D850" s="308"/>
      <c r="E850" s="309">
        <v>61480</v>
      </c>
      <c r="F850" s="310">
        <f t="shared" si="26"/>
        <v>3074000</v>
      </c>
      <c r="G850" s="310">
        <f t="shared" si="27"/>
        <v>1229600.0000000002</v>
      </c>
    </row>
    <row r="851" spans="1:7">
      <c r="A851" s="307" t="s">
        <v>43</v>
      </c>
      <c r="B851" s="307" t="s">
        <v>1511</v>
      </c>
      <c r="C851" s="308"/>
      <c r="D851" s="308"/>
      <c r="E851" s="309">
        <v>56100</v>
      </c>
      <c r="F851" s="310">
        <f t="shared" si="26"/>
        <v>2805000</v>
      </c>
      <c r="G851" s="310">
        <f t="shared" si="27"/>
        <v>1122000</v>
      </c>
    </row>
    <row r="852" spans="1:7">
      <c r="A852" s="307" t="s">
        <v>43</v>
      </c>
      <c r="B852" s="307" t="s">
        <v>1512</v>
      </c>
      <c r="C852" s="308"/>
      <c r="D852" s="308"/>
      <c r="E852" s="309">
        <v>66830</v>
      </c>
      <c r="F852" s="310">
        <f t="shared" si="26"/>
        <v>3341500</v>
      </c>
      <c r="G852" s="310">
        <f t="shared" si="27"/>
        <v>1336600.0000000002</v>
      </c>
    </row>
    <row r="853" spans="1:7">
      <c r="A853" s="307" t="s">
        <v>43</v>
      </c>
      <c r="B853" s="307" t="s">
        <v>1513</v>
      </c>
      <c r="C853" s="308"/>
      <c r="D853" s="308"/>
      <c r="E853" s="309">
        <v>69910</v>
      </c>
      <c r="F853" s="310">
        <f t="shared" si="26"/>
        <v>3495500</v>
      </c>
      <c r="G853" s="310">
        <f t="shared" si="27"/>
        <v>1398200</v>
      </c>
    </row>
    <row r="854" spans="1:7">
      <c r="A854" s="307" t="s">
        <v>43</v>
      </c>
      <c r="B854" s="307" t="s">
        <v>1514</v>
      </c>
      <c r="C854" s="308"/>
      <c r="D854" s="308"/>
      <c r="E854" s="309">
        <v>49090</v>
      </c>
      <c r="F854" s="310">
        <f t="shared" si="26"/>
        <v>2454500</v>
      </c>
      <c r="G854" s="310">
        <f t="shared" si="27"/>
        <v>981800.00000000012</v>
      </c>
    </row>
    <row r="855" spans="1:7">
      <c r="A855" s="307" t="s">
        <v>43</v>
      </c>
      <c r="B855" s="307" t="s">
        <v>1515</v>
      </c>
      <c r="C855" s="308"/>
      <c r="D855" s="308"/>
      <c r="E855" s="309">
        <v>60570</v>
      </c>
      <c r="F855" s="310">
        <f t="shared" si="26"/>
        <v>3028500</v>
      </c>
      <c r="G855" s="310">
        <f t="shared" si="27"/>
        <v>1211400</v>
      </c>
    </row>
    <row r="856" spans="1:7">
      <c r="A856" s="307" t="s">
        <v>43</v>
      </c>
      <c r="B856" s="307" t="s">
        <v>1516</v>
      </c>
      <c r="C856" s="308"/>
      <c r="D856" s="308"/>
      <c r="E856" s="309">
        <v>73410</v>
      </c>
      <c r="F856" s="310">
        <f t="shared" si="26"/>
        <v>3670500</v>
      </c>
      <c r="G856" s="310">
        <f t="shared" si="27"/>
        <v>1468200</v>
      </c>
    </row>
    <row r="857" spans="1:7">
      <c r="A857" s="307" t="s">
        <v>43</v>
      </c>
      <c r="B857" s="307" t="s">
        <v>1517</v>
      </c>
      <c r="C857" s="308"/>
      <c r="D857" s="308"/>
      <c r="E857" s="309">
        <v>75810</v>
      </c>
      <c r="F857" s="310">
        <f t="shared" si="26"/>
        <v>3790500</v>
      </c>
      <c r="G857" s="310">
        <f t="shared" si="27"/>
        <v>1516200</v>
      </c>
    </row>
    <row r="858" spans="1:7">
      <c r="A858" s="307" t="s">
        <v>43</v>
      </c>
      <c r="B858" s="307" t="s">
        <v>1518</v>
      </c>
      <c r="C858" s="308"/>
      <c r="D858" s="308"/>
      <c r="E858" s="309">
        <v>74250</v>
      </c>
      <c r="F858" s="310">
        <f t="shared" si="26"/>
        <v>3712500</v>
      </c>
      <c r="G858" s="310">
        <f t="shared" si="27"/>
        <v>1485000</v>
      </c>
    </row>
    <row r="859" spans="1:7">
      <c r="A859" s="307" t="s">
        <v>43</v>
      </c>
      <c r="B859" s="307" t="s">
        <v>1519</v>
      </c>
      <c r="C859" s="308"/>
      <c r="D859" s="308"/>
      <c r="E859" s="309">
        <v>53670</v>
      </c>
      <c r="F859" s="310">
        <f t="shared" si="26"/>
        <v>2683500</v>
      </c>
      <c r="G859" s="310">
        <f t="shared" si="27"/>
        <v>1073400</v>
      </c>
    </row>
    <row r="860" spans="1:7">
      <c r="A860" s="307" t="s">
        <v>43</v>
      </c>
      <c r="B860" s="307" t="s">
        <v>1520</v>
      </c>
      <c r="C860" s="308"/>
      <c r="D860" s="308"/>
      <c r="E860" s="309">
        <v>61210</v>
      </c>
      <c r="F860" s="310">
        <f t="shared" si="26"/>
        <v>3060500</v>
      </c>
      <c r="G860" s="310">
        <f t="shared" si="27"/>
        <v>1224200</v>
      </c>
    </row>
    <row r="861" spans="1:7">
      <c r="A861" s="307" t="s">
        <v>43</v>
      </c>
      <c r="B861" s="307" t="s">
        <v>1521</v>
      </c>
      <c r="C861" s="308"/>
      <c r="D861" s="308"/>
      <c r="E861" s="309">
        <v>58710</v>
      </c>
      <c r="F861" s="310">
        <f t="shared" si="26"/>
        <v>2935500</v>
      </c>
      <c r="G861" s="310">
        <f t="shared" si="27"/>
        <v>1174200</v>
      </c>
    </row>
    <row r="862" spans="1:7">
      <c r="A862" s="307" t="s">
        <v>43</v>
      </c>
      <c r="B862" s="307" t="s">
        <v>1522</v>
      </c>
      <c r="C862" s="308"/>
      <c r="D862" s="308"/>
      <c r="E862" s="309">
        <v>58710</v>
      </c>
      <c r="F862" s="310">
        <f t="shared" si="26"/>
        <v>2935500</v>
      </c>
      <c r="G862" s="310">
        <f t="shared" si="27"/>
        <v>1174200</v>
      </c>
    </row>
    <row r="863" spans="1:7">
      <c r="A863" s="307" t="s">
        <v>43</v>
      </c>
      <c r="B863" s="307" t="s">
        <v>1523</v>
      </c>
      <c r="C863" s="308"/>
      <c r="D863" s="308"/>
      <c r="E863" s="309">
        <v>64740</v>
      </c>
      <c r="F863" s="310">
        <f t="shared" si="26"/>
        <v>3237000</v>
      </c>
      <c r="G863" s="310">
        <f t="shared" si="27"/>
        <v>1294800</v>
      </c>
    </row>
    <row r="864" spans="1:7">
      <c r="A864" s="307" t="s">
        <v>43</v>
      </c>
      <c r="B864" s="307" t="s">
        <v>1524</v>
      </c>
      <c r="C864" s="308"/>
      <c r="D864" s="308"/>
      <c r="E864" s="309">
        <v>53670</v>
      </c>
      <c r="F864" s="310">
        <f t="shared" si="26"/>
        <v>2683500</v>
      </c>
      <c r="G864" s="310">
        <f t="shared" si="27"/>
        <v>1073400</v>
      </c>
    </row>
    <row r="865" spans="1:7">
      <c r="A865" s="307" t="s">
        <v>43</v>
      </c>
      <c r="B865" s="307" t="s">
        <v>1525</v>
      </c>
      <c r="C865" s="308"/>
      <c r="D865" s="308"/>
      <c r="E865" s="309">
        <v>60140</v>
      </c>
      <c r="F865" s="310">
        <f t="shared" si="26"/>
        <v>3007000</v>
      </c>
      <c r="G865" s="310">
        <f t="shared" si="27"/>
        <v>1202800</v>
      </c>
    </row>
    <row r="866" spans="1:7">
      <c r="A866" s="307" t="s">
        <v>43</v>
      </c>
      <c r="B866" s="307" t="s">
        <v>1526</v>
      </c>
      <c r="C866" s="308"/>
      <c r="D866" s="308"/>
      <c r="E866" s="309">
        <v>57030</v>
      </c>
      <c r="F866" s="310">
        <f t="shared" si="26"/>
        <v>2851500</v>
      </c>
      <c r="G866" s="310">
        <f t="shared" si="27"/>
        <v>1140600.0000000002</v>
      </c>
    </row>
    <row r="867" spans="1:7">
      <c r="A867" s="307" t="s">
        <v>43</v>
      </c>
      <c r="B867" s="307" t="s">
        <v>1527</v>
      </c>
      <c r="C867" s="308"/>
      <c r="D867" s="308"/>
      <c r="E867" s="309">
        <v>64380</v>
      </c>
      <c r="F867" s="310">
        <f t="shared" si="26"/>
        <v>3219000</v>
      </c>
      <c r="G867" s="310">
        <f t="shared" si="27"/>
        <v>1287600.0000000002</v>
      </c>
    </row>
    <row r="868" spans="1:7">
      <c r="A868" s="307" t="s">
        <v>43</v>
      </c>
      <c r="B868" s="307" t="s">
        <v>1528</v>
      </c>
      <c r="C868" s="308"/>
      <c r="D868" s="308"/>
      <c r="E868" s="309">
        <v>62070</v>
      </c>
      <c r="F868" s="310">
        <f t="shared" si="26"/>
        <v>3103500</v>
      </c>
      <c r="G868" s="310">
        <f t="shared" si="27"/>
        <v>1241400</v>
      </c>
    </row>
    <row r="869" spans="1:7">
      <c r="A869" s="307" t="s">
        <v>43</v>
      </c>
      <c r="B869" s="307" t="s">
        <v>1529</v>
      </c>
      <c r="C869" s="308"/>
      <c r="D869" s="308"/>
      <c r="E869" s="309">
        <v>62070</v>
      </c>
      <c r="F869" s="310">
        <f t="shared" si="26"/>
        <v>3103500</v>
      </c>
      <c r="G869" s="310">
        <f t="shared" si="27"/>
        <v>1241400</v>
      </c>
    </row>
    <row r="870" spans="1:7">
      <c r="A870" s="307" t="s">
        <v>43</v>
      </c>
      <c r="B870" s="307" t="s">
        <v>1530</v>
      </c>
      <c r="C870" s="308"/>
      <c r="D870" s="308"/>
      <c r="E870" s="309">
        <v>67920</v>
      </c>
      <c r="F870" s="310">
        <f t="shared" si="26"/>
        <v>3396000</v>
      </c>
      <c r="G870" s="310">
        <f t="shared" si="27"/>
        <v>1358400</v>
      </c>
    </row>
    <row r="871" spans="1:7">
      <c r="A871" s="307" t="s">
        <v>43</v>
      </c>
      <c r="B871" s="307" t="s">
        <v>1531</v>
      </c>
      <c r="C871" s="308"/>
      <c r="D871" s="308"/>
      <c r="E871" s="309">
        <v>57030</v>
      </c>
      <c r="F871" s="310">
        <f t="shared" si="26"/>
        <v>2851500</v>
      </c>
      <c r="G871" s="310">
        <f t="shared" si="27"/>
        <v>1140600.0000000002</v>
      </c>
    </row>
    <row r="872" spans="1:7">
      <c r="A872" s="307" t="s">
        <v>43</v>
      </c>
      <c r="B872" s="307" t="s">
        <v>1532</v>
      </c>
      <c r="C872" s="308"/>
      <c r="D872" s="308"/>
      <c r="E872" s="309">
        <v>57030</v>
      </c>
      <c r="F872" s="310">
        <f t="shared" si="26"/>
        <v>2851500</v>
      </c>
      <c r="G872" s="310">
        <f t="shared" si="27"/>
        <v>1140600.0000000002</v>
      </c>
    </row>
    <row r="873" spans="1:7">
      <c r="A873" s="307" t="s">
        <v>43</v>
      </c>
      <c r="B873" s="307" t="s">
        <v>1533</v>
      </c>
      <c r="C873" s="308"/>
      <c r="D873" s="308"/>
      <c r="E873" s="309">
        <v>49890</v>
      </c>
      <c r="F873" s="310">
        <f t="shared" si="26"/>
        <v>2494500</v>
      </c>
      <c r="G873" s="310">
        <f t="shared" si="27"/>
        <v>997800.00000000012</v>
      </c>
    </row>
    <row r="874" spans="1:7">
      <c r="A874" s="307" t="s">
        <v>43</v>
      </c>
      <c r="B874" s="307" t="s">
        <v>1534</v>
      </c>
      <c r="C874" s="308"/>
      <c r="D874" s="308"/>
      <c r="E874" s="309">
        <v>54510</v>
      </c>
      <c r="F874" s="310">
        <f t="shared" si="26"/>
        <v>2725500</v>
      </c>
      <c r="G874" s="310">
        <f t="shared" si="27"/>
        <v>1090200</v>
      </c>
    </row>
    <row r="875" spans="1:7">
      <c r="A875" s="307" t="s">
        <v>43</v>
      </c>
      <c r="B875" s="307" t="s">
        <v>1535</v>
      </c>
      <c r="C875" s="308"/>
      <c r="D875" s="308"/>
      <c r="E875" s="309">
        <v>48660</v>
      </c>
      <c r="F875" s="310">
        <f t="shared" si="26"/>
        <v>2433000</v>
      </c>
      <c r="G875" s="310">
        <f t="shared" si="27"/>
        <v>973200</v>
      </c>
    </row>
    <row r="876" spans="1:7">
      <c r="A876" s="311" t="s">
        <v>1317</v>
      </c>
      <c r="B876" s="311" t="s">
        <v>260</v>
      </c>
      <c r="C876" s="308"/>
      <c r="D876" s="308"/>
      <c r="E876" s="309">
        <v>56900</v>
      </c>
      <c r="F876" s="310">
        <f t="shared" si="26"/>
        <v>2845000</v>
      </c>
      <c r="G876" s="310">
        <f t="shared" si="27"/>
        <v>1138000</v>
      </c>
    </row>
    <row r="877" spans="1:7">
      <c r="A877" s="307" t="s">
        <v>43</v>
      </c>
      <c r="B877" s="307" t="s">
        <v>1536</v>
      </c>
      <c r="C877" s="308"/>
      <c r="D877" s="308"/>
      <c r="E877" s="309">
        <v>57400</v>
      </c>
      <c r="F877" s="310">
        <f t="shared" si="26"/>
        <v>2870000</v>
      </c>
      <c r="G877" s="310">
        <f t="shared" si="27"/>
        <v>1148000</v>
      </c>
    </row>
    <row r="878" spans="1:7">
      <c r="A878" s="307" t="s">
        <v>43</v>
      </c>
      <c r="B878" s="307" t="s">
        <v>1537</v>
      </c>
      <c r="C878" s="308"/>
      <c r="D878" s="308"/>
      <c r="E878" s="309">
        <v>46850</v>
      </c>
      <c r="F878" s="310">
        <f t="shared" si="26"/>
        <v>2342500</v>
      </c>
      <c r="G878" s="310">
        <f t="shared" si="27"/>
        <v>937000</v>
      </c>
    </row>
    <row r="879" spans="1:7">
      <c r="A879" s="307" t="s">
        <v>43</v>
      </c>
      <c r="B879" s="307" t="s">
        <v>1538</v>
      </c>
      <c r="C879" s="308"/>
      <c r="D879" s="308"/>
      <c r="E879" s="309">
        <v>61060</v>
      </c>
      <c r="F879" s="310">
        <f t="shared" si="26"/>
        <v>3053000</v>
      </c>
      <c r="G879" s="310">
        <f t="shared" si="27"/>
        <v>1221200</v>
      </c>
    </row>
    <row r="880" spans="1:7">
      <c r="A880" s="307" t="s">
        <v>43</v>
      </c>
      <c r="B880" s="307" t="s">
        <v>1539</v>
      </c>
      <c r="C880" s="308"/>
      <c r="D880" s="308"/>
      <c r="E880" s="309">
        <v>60980</v>
      </c>
      <c r="F880" s="310">
        <f t="shared" si="26"/>
        <v>3049000</v>
      </c>
      <c r="G880" s="310">
        <f t="shared" si="27"/>
        <v>1219600.0000000002</v>
      </c>
    </row>
    <row r="881" spans="1:7">
      <c r="A881" s="307" t="s">
        <v>43</v>
      </c>
      <c r="B881" s="307" t="s">
        <v>1540</v>
      </c>
      <c r="C881" s="308"/>
      <c r="D881" s="308"/>
      <c r="E881" s="309">
        <v>58460</v>
      </c>
      <c r="F881" s="310">
        <f t="shared" si="26"/>
        <v>2923000</v>
      </c>
      <c r="G881" s="310">
        <f t="shared" si="27"/>
        <v>1169200</v>
      </c>
    </row>
    <row r="882" spans="1:7">
      <c r="A882" s="307" t="s">
        <v>43</v>
      </c>
      <c r="B882" s="307" t="s">
        <v>1541</v>
      </c>
      <c r="C882" s="308"/>
      <c r="D882" s="308"/>
      <c r="E882" s="309">
        <v>61060</v>
      </c>
      <c r="F882" s="310">
        <f t="shared" si="26"/>
        <v>3053000</v>
      </c>
      <c r="G882" s="310">
        <f t="shared" si="27"/>
        <v>1221200</v>
      </c>
    </row>
    <row r="883" spans="1:7">
      <c r="A883" s="307" t="s">
        <v>43</v>
      </c>
      <c r="B883" s="307" t="s">
        <v>1542</v>
      </c>
      <c r="C883" s="308"/>
      <c r="D883" s="308"/>
      <c r="E883" s="309">
        <v>61150</v>
      </c>
      <c r="F883" s="310">
        <f t="shared" si="26"/>
        <v>3057500</v>
      </c>
      <c r="G883" s="310">
        <f t="shared" si="27"/>
        <v>1223000</v>
      </c>
    </row>
    <row r="884" spans="1:7">
      <c r="A884" s="307" t="s">
        <v>43</v>
      </c>
      <c r="B884" s="307" t="s">
        <v>1543</v>
      </c>
      <c r="C884" s="308"/>
      <c r="D884" s="308"/>
      <c r="E884" s="309">
        <v>64510</v>
      </c>
      <c r="F884" s="310">
        <f t="shared" si="26"/>
        <v>3225500</v>
      </c>
      <c r="G884" s="310">
        <f t="shared" si="27"/>
        <v>1290200</v>
      </c>
    </row>
    <row r="885" spans="1:7">
      <c r="A885" s="307" t="s">
        <v>43</v>
      </c>
      <c r="B885" s="307" t="s">
        <v>1544</v>
      </c>
      <c r="C885" s="308"/>
      <c r="D885" s="308"/>
      <c r="E885" s="309">
        <v>69550</v>
      </c>
      <c r="F885" s="310">
        <f t="shared" si="26"/>
        <v>3477500</v>
      </c>
      <c r="G885" s="310">
        <f t="shared" si="27"/>
        <v>1391000</v>
      </c>
    </row>
    <row r="886" spans="1:7">
      <c r="A886" s="307" t="s">
        <v>43</v>
      </c>
      <c r="B886" s="307" t="s">
        <v>1545</v>
      </c>
      <c r="C886" s="308"/>
      <c r="D886" s="308"/>
      <c r="E886" s="309">
        <v>68790</v>
      </c>
      <c r="F886" s="310">
        <f t="shared" si="26"/>
        <v>3439500</v>
      </c>
      <c r="G886" s="310">
        <f t="shared" si="27"/>
        <v>1375800</v>
      </c>
    </row>
    <row r="887" spans="1:7">
      <c r="A887" s="307" t="s">
        <v>43</v>
      </c>
      <c r="B887" s="307" t="s">
        <v>1546</v>
      </c>
      <c r="C887" s="308"/>
      <c r="D887" s="308"/>
      <c r="E887" s="309">
        <v>58210</v>
      </c>
      <c r="F887" s="310">
        <f t="shared" si="26"/>
        <v>2910500</v>
      </c>
      <c r="G887" s="310">
        <f t="shared" si="27"/>
        <v>1164200</v>
      </c>
    </row>
    <row r="888" spans="1:7">
      <c r="A888" s="307" t="s">
        <v>43</v>
      </c>
      <c r="B888" s="307" t="s">
        <v>1547</v>
      </c>
      <c r="C888" s="308"/>
      <c r="D888" s="308"/>
      <c r="E888" s="309">
        <v>60980</v>
      </c>
      <c r="F888" s="310">
        <f t="shared" si="26"/>
        <v>3049000</v>
      </c>
      <c r="G888" s="310">
        <f t="shared" si="27"/>
        <v>1219600.0000000002</v>
      </c>
    </row>
    <row r="889" spans="1:7">
      <c r="A889" s="307" t="s">
        <v>43</v>
      </c>
      <c r="B889" s="307" t="s">
        <v>1548</v>
      </c>
      <c r="C889" s="308"/>
      <c r="D889" s="308"/>
      <c r="E889" s="309">
        <v>61150</v>
      </c>
      <c r="F889" s="310">
        <f t="shared" si="26"/>
        <v>3057500</v>
      </c>
      <c r="G889" s="310">
        <f t="shared" si="27"/>
        <v>1223000</v>
      </c>
    </row>
    <row r="890" spans="1:7">
      <c r="A890" s="307" t="s">
        <v>43</v>
      </c>
      <c r="B890" s="307" t="s">
        <v>1549</v>
      </c>
      <c r="C890" s="308"/>
      <c r="D890" s="308"/>
      <c r="E890" s="309">
        <v>67030</v>
      </c>
      <c r="F890" s="310">
        <f t="shared" si="26"/>
        <v>3351500</v>
      </c>
      <c r="G890" s="310">
        <f t="shared" si="27"/>
        <v>1340600.0000000002</v>
      </c>
    </row>
    <row r="891" spans="1:7">
      <c r="A891" s="307" t="s">
        <v>43</v>
      </c>
      <c r="B891" s="307" t="s">
        <v>1550</v>
      </c>
      <c r="C891" s="308"/>
      <c r="D891" s="308"/>
      <c r="E891" s="309">
        <v>62320</v>
      </c>
      <c r="F891" s="310">
        <f t="shared" si="26"/>
        <v>3116000</v>
      </c>
      <c r="G891" s="310">
        <f t="shared" si="27"/>
        <v>1246400</v>
      </c>
    </row>
    <row r="892" spans="1:7">
      <c r="A892" s="307" t="s">
        <v>43</v>
      </c>
      <c r="B892" s="307" t="s">
        <v>1551</v>
      </c>
      <c r="C892" s="308"/>
      <c r="D892" s="308"/>
      <c r="E892" s="309">
        <v>62320</v>
      </c>
      <c r="F892" s="310">
        <f t="shared" si="26"/>
        <v>3116000</v>
      </c>
      <c r="G892" s="310">
        <f t="shared" si="27"/>
        <v>1246400</v>
      </c>
    </row>
    <row r="893" spans="1:7">
      <c r="A893" s="307" t="s">
        <v>43</v>
      </c>
      <c r="B893" s="307" t="s">
        <v>1552</v>
      </c>
      <c r="C893" s="308"/>
      <c r="D893" s="308"/>
      <c r="E893" s="309">
        <v>57790</v>
      </c>
      <c r="F893" s="310">
        <f t="shared" si="26"/>
        <v>2889500</v>
      </c>
      <c r="G893" s="310">
        <f t="shared" si="27"/>
        <v>1155800</v>
      </c>
    </row>
    <row r="894" spans="1:7">
      <c r="A894" s="307" t="s">
        <v>43</v>
      </c>
      <c r="B894" s="307" t="s">
        <v>1553</v>
      </c>
      <c r="C894" s="308"/>
      <c r="D894" s="308"/>
      <c r="E894" s="309">
        <v>65090</v>
      </c>
      <c r="F894" s="310">
        <f t="shared" si="26"/>
        <v>3254500</v>
      </c>
      <c r="G894" s="310">
        <f t="shared" si="27"/>
        <v>1301800</v>
      </c>
    </row>
    <row r="895" spans="1:7">
      <c r="A895" s="307" t="s">
        <v>43</v>
      </c>
      <c r="B895" s="307" t="s">
        <v>1554</v>
      </c>
      <c r="C895" s="308"/>
      <c r="D895" s="308"/>
      <c r="E895" s="309">
        <v>57280</v>
      </c>
      <c r="F895" s="310">
        <f t="shared" si="26"/>
        <v>2864000</v>
      </c>
      <c r="G895" s="310">
        <f t="shared" si="27"/>
        <v>1145600.0000000002</v>
      </c>
    </row>
    <row r="896" spans="1:7">
      <c r="A896" s="307" t="s">
        <v>43</v>
      </c>
      <c r="B896" s="307" t="s">
        <v>1555</v>
      </c>
      <c r="C896" s="308"/>
      <c r="D896" s="308"/>
      <c r="E896" s="309">
        <v>63420</v>
      </c>
      <c r="F896" s="310">
        <f t="shared" si="26"/>
        <v>3171000</v>
      </c>
      <c r="G896" s="310">
        <f t="shared" si="27"/>
        <v>1268400</v>
      </c>
    </row>
    <row r="897" spans="1:7">
      <c r="A897" s="307" t="s">
        <v>43</v>
      </c>
      <c r="B897" s="307" t="s">
        <v>1556</v>
      </c>
      <c r="C897" s="308"/>
      <c r="D897" s="308"/>
      <c r="E897" s="309">
        <v>65680</v>
      </c>
      <c r="F897" s="310">
        <f t="shared" si="26"/>
        <v>3284000</v>
      </c>
      <c r="G897" s="310">
        <f t="shared" si="27"/>
        <v>1313600.0000000002</v>
      </c>
    </row>
    <row r="898" spans="1:7">
      <c r="A898" s="307" t="s">
        <v>43</v>
      </c>
      <c r="B898" s="307" t="s">
        <v>1557</v>
      </c>
      <c r="C898" s="308"/>
      <c r="D898" s="308"/>
      <c r="E898" s="309">
        <v>61150</v>
      </c>
      <c r="F898" s="310">
        <f t="shared" si="26"/>
        <v>3057500</v>
      </c>
      <c r="G898" s="310">
        <f t="shared" si="27"/>
        <v>1223000</v>
      </c>
    </row>
    <row r="899" spans="1:7">
      <c r="A899" s="307" t="s">
        <v>43</v>
      </c>
      <c r="B899" s="307" t="s">
        <v>1558</v>
      </c>
      <c r="C899" s="308"/>
      <c r="D899" s="308"/>
      <c r="E899" s="309">
        <v>60640</v>
      </c>
      <c r="F899" s="310">
        <f t="shared" si="26"/>
        <v>3032000</v>
      </c>
      <c r="G899" s="310">
        <f t="shared" si="27"/>
        <v>1212800</v>
      </c>
    </row>
    <row r="900" spans="1:7">
      <c r="A900" s="307" t="s">
        <v>43</v>
      </c>
      <c r="B900" s="307" t="s">
        <v>1559</v>
      </c>
      <c r="C900" s="308"/>
      <c r="D900" s="308"/>
      <c r="E900" s="309">
        <v>77080</v>
      </c>
      <c r="F900" s="310">
        <f t="shared" ref="F900:F963" si="28">+E900*5%*1000</f>
        <v>3854000</v>
      </c>
      <c r="G900" s="310">
        <f t="shared" ref="G900:G963" si="29">+E900*2%*1000</f>
        <v>1541600.0000000002</v>
      </c>
    </row>
    <row r="901" spans="1:7">
      <c r="A901" s="307" t="s">
        <v>43</v>
      </c>
      <c r="B901" s="307" t="s">
        <v>1560</v>
      </c>
      <c r="C901" s="308"/>
      <c r="D901" s="308"/>
      <c r="E901" s="309">
        <v>80970</v>
      </c>
      <c r="F901" s="310">
        <f t="shared" si="28"/>
        <v>4048500</v>
      </c>
      <c r="G901" s="310">
        <f t="shared" si="29"/>
        <v>1619400</v>
      </c>
    </row>
    <row r="902" spans="1:7">
      <c r="A902" s="307" t="s">
        <v>43</v>
      </c>
      <c r="B902" s="307" t="s">
        <v>1561</v>
      </c>
      <c r="C902" s="308"/>
      <c r="D902" s="308"/>
      <c r="E902" s="309">
        <v>75260</v>
      </c>
      <c r="F902" s="310">
        <f t="shared" si="28"/>
        <v>3763000</v>
      </c>
      <c r="G902" s="310">
        <f t="shared" si="29"/>
        <v>1505200</v>
      </c>
    </row>
    <row r="903" spans="1:7">
      <c r="A903" s="307" t="s">
        <v>43</v>
      </c>
      <c r="B903" s="307" t="s">
        <v>1562</v>
      </c>
      <c r="C903" s="308"/>
      <c r="D903" s="308"/>
      <c r="E903" s="309">
        <v>74170</v>
      </c>
      <c r="F903" s="310">
        <f t="shared" si="28"/>
        <v>3708500</v>
      </c>
      <c r="G903" s="310">
        <f t="shared" si="29"/>
        <v>1483400</v>
      </c>
    </row>
    <row r="904" spans="1:7">
      <c r="A904" s="307" t="s">
        <v>43</v>
      </c>
      <c r="B904" s="307" t="s">
        <v>1563</v>
      </c>
      <c r="C904" s="308"/>
      <c r="D904" s="308"/>
      <c r="E904" s="309">
        <v>69880</v>
      </c>
      <c r="F904" s="310">
        <f t="shared" si="28"/>
        <v>3494000</v>
      </c>
      <c r="G904" s="310">
        <f t="shared" si="29"/>
        <v>1397600.0000000002</v>
      </c>
    </row>
    <row r="905" spans="1:7">
      <c r="A905" s="307" t="s">
        <v>43</v>
      </c>
      <c r="B905" s="307" t="s">
        <v>1564</v>
      </c>
      <c r="C905" s="308"/>
      <c r="D905" s="308"/>
      <c r="E905" s="309">
        <v>69600</v>
      </c>
      <c r="F905" s="310">
        <f t="shared" si="28"/>
        <v>3480000</v>
      </c>
      <c r="G905" s="310">
        <f t="shared" si="29"/>
        <v>1392000</v>
      </c>
    </row>
    <row r="906" spans="1:7">
      <c r="A906" s="311" t="s">
        <v>1317</v>
      </c>
      <c r="B906" s="311" t="s">
        <v>1318</v>
      </c>
      <c r="C906" s="308"/>
      <c r="D906" s="308"/>
      <c r="E906" s="309">
        <v>69620</v>
      </c>
      <c r="F906" s="310">
        <f t="shared" si="28"/>
        <v>3481000</v>
      </c>
      <c r="G906" s="310">
        <f t="shared" si="29"/>
        <v>1392400</v>
      </c>
    </row>
    <row r="907" spans="1:7">
      <c r="A907" s="307" t="s">
        <v>43</v>
      </c>
      <c r="B907" s="307" t="s">
        <v>1565</v>
      </c>
      <c r="C907" s="308"/>
      <c r="D907" s="308"/>
      <c r="E907" s="309">
        <v>60850</v>
      </c>
      <c r="F907" s="310">
        <f t="shared" si="28"/>
        <v>3042500</v>
      </c>
      <c r="G907" s="310">
        <f t="shared" si="29"/>
        <v>1217000</v>
      </c>
    </row>
    <row r="908" spans="1:7">
      <c r="A908" s="307" t="s">
        <v>43</v>
      </c>
      <c r="B908" s="307" t="s">
        <v>1566</v>
      </c>
      <c r="C908" s="308"/>
      <c r="D908" s="308"/>
      <c r="E908" s="309">
        <v>67030</v>
      </c>
      <c r="F908" s="310">
        <f t="shared" si="28"/>
        <v>3351500</v>
      </c>
      <c r="G908" s="310">
        <f t="shared" si="29"/>
        <v>1340600.0000000002</v>
      </c>
    </row>
    <row r="909" spans="1:7">
      <c r="A909" s="307" t="s">
        <v>43</v>
      </c>
      <c r="B909" s="307" t="s">
        <v>1567</v>
      </c>
      <c r="C909" s="308"/>
      <c r="D909" s="308"/>
      <c r="E909" s="309">
        <v>75010</v>
      </c>
      <c r="F909" s="310">
        <f t="shared" si="28"/>
        <v>3750500</v>
      </c>
      <c r="G909" s="310">
        <f t="shared" si="29"/>
        <v>1500200</v>
      </c>
    </row>
    <row r="910" spans="1:7">
      <c r="A910" s="307" t="s">
        <v>43</v>
      </c>
      <c r="B910" s="307" t="s">
        <v>1568</v>
      </c>
      <c r="C910" s="308"/>
      <c r="D910" s="308"/>
      <c r="E910" s="309">
        <v>71980</v>
      </c>
      <c r="F910" s="310">
        <f t="shared" si="28"/>
        <v>3599000</v>
      </c>
      <c r="G910" s="310">
        <f t="shared" si="29"/>
        <v>1439600.0000000002</v>
      </c>
    </row>
    <row r="911" spans="1:7">
      <c r="A911" s="307" t="s">
        <v>43</v>
      </c>
      <c r="B911" s="307" t="s">
        <v>1569</v>
      </c>
      <c r="C911" s="308"/>
      <c r="D911" s="308"/>
      <c r="E911" s="309">
        <v>72070</v>
      </c>
      <c r="F911" s="310">
        <f t="shared" si="28"/>
        <v>3603500</v>
      </c>
      <c r="G911" s="310">
        <f t="shared" si="29"/>
        <v>1441400</v>
      </c>
    </row>
    <row r="912" spans="1:7">
      <c r="A912" s="307" t="s">
        <v>43</v>
      </c>
      <c r="B912" s="307" t="s">
        <v>1570</v>
      </c>
      <c r="C912" s="308"/>
      <c r="D912" s="308"/>
      <c r="E912" s="309">
        <v>72070</v>
      </c>
      <c r="F912" s="310">
        <f t="shared" si="28"/>
        <v>3603500</v>
      </c>
      <c r="G912" s="310">
        <f t="shared" si="29"/>
        <v>1441400</v>
      </c>
    </row>
    <row r="913" spans="1:7">
      <c r="A913" s="311" t="s">
        <v>1317</v>
      </c>
      <c r="B913" s="311" t="s">
        <v>261</v>
      </c>
      <c r="C913" s="308"/>
      <c r="D913" s="308"/>
      <c r="E913" s="309">
        <v>64440</v>
      </c>
      <c r="F913" s="310">
        <f t="shared" si="28"/>
        <v>3222000</v>
      </c>
      <c r="G913" s="310">
        <f t="shared" si="29"/>
        <v>1288800</v>
      </c>
    </row>
    <row r="914" spans="1:7">
      <c r="A914" s="307" t="s">
        <v>43</v>
      </c>
      <c r="B914" s="307" t="s">
        <v>1571</v>
      </c>
      <c r="C914" s="308"/>
      <c r="D914" s="308"/>
      <c r="E914" s="309">
        <v>64470</v>
      </c>
      <c r="F914" s="310">
        <f t="shared" si="28"/>
        <v>3223500</v>
      </c>
      <c r="G914" s="310">
        <f t="shared" si="29"/>
        <v>1289400</v>
      </c>
    </row>
    <row r="915" spans="1:7">
      <c r="A915" s="311" t="s">
        <v>1317</v>
      </c>
      <c r="B915" s="311" t="s">
        <v>1572</v>
      </c>
      <c r="C915" s="308"/>
      <c r="D915" s="308"/>
      <c r="E915" s="309">
        <v>69620</v>
      </c>
      <c r="F915" s="310">
        <f t="shared" si="28"/>
        <v>3481000</v>
      </c>
      <c r="G915" s="310">
        <f t="shared" si="29"/>
        <v>1392400</v>
      </c>
    </row>
    <row r="916" spans="1:7">
      <c r="A916" s="307" t="s">
        <v>43</v>
      </c>
      <c r="B916" s="307" t="s">
        <v>1573</v>
      </c>
      <c r="C916" s="308"/>
      <c r="D916" s="308"/>
      <c r="E916" s="309">
        <v>69550</v>
      </c>
      <c r="F916" s="310">
        <f t="shared" si="28"/>
        <v>3477500</v>
      </c>
      <c r="G916" s="310">
        <f t="shared" si="29"/>
        <v>1391000</v>
      </c>
    </row>
    <row r="917" spans="1:7">
      <c r="A917" s="307" t="s">
        <v>43</v>
      </c>
      <c r="B917" s="307" t="s">
        <v>1574</v>
      </c>
      <c r="C917" s="308"/>
      <c r="D917" s="308"/>
      <c r="E917" s="309">
        <v>70220</v>
      </c>
      <c r="F917" s="310">
        <f t="shared" si="28"/>
        <v>3511000</v>
      </c>
      <c r="G917" s="310">
        <f t="shared" si="29"/>
        <v>1404400</v>
      </c>
    </row>
    <row r="918" spans="1:7">
      <c r="A918" s="307" t="s">
        <v>43</v>
      </c>
      <c r="B918" s="307" t="s">
        <v>1575</v>
      </c>
      <c r="C918" s="308"/>
      <c r="D918" s="308"/>
      <c r="E918" s="309">
        <v>70220</v>
      </c>
      <c r="F918" s="310">
        <f t="shared" si="28"/>
        <v>3511000</v>
      </c>
      <c r="G918" s="310">
        <f t="shared" si="29"/>
        <v>1404400</v>
      </c>
    </row>
    <row r="919" spans="1:7">
      <c r="A919" s="311" t="s">
        <v>1317</v>
      </c>
      <c r="B919" s="311" t="s">
        <v>1576</v>
      </c>
      <c r="C919" s="308"/>
      <c r="D919" s="308"/>
      <c r="E919" s="309">
        <v>67720</v>
      </c>
      <c r="F919" s="310">
        <f t="shared" si="28"/>
        <v>3386000</v>
      </c>
      <c r="G919" s="310">
        <f t="shared" si="29"/>
        <v>1354400</v>
      </c>
    </row>
    <row r="920" spans="1:7">
      <c r="A920" s="307" t="s">
        <v>43</v>
      </c>
      <c r="B920" s="307" t="s">
        <v>1577</v>
      </c>
      <c r="C920" s="308"/>
      <c r="D920" s="308"/>
      <c r="E920" s="309">
        <v>67730</v>
      </c>
      <c r="F920" s="310">
        <f t="shared" si="28"/>
        <v>3386500</v>
      </c>
      <c r="G920" s="310">
        <f t="shared" si="29"/>
        <v>1354600.0000000002</v>
      </c>
    </row>
    <row r="921" spans="1:7">
      <c r="A921" s="311" t="s">
        <v>1317</v>
      </c>
      <c r="B921" s="311" t="s">
        <v>1578</v>
      </c>
      <c r="C921" s="308"/>
      <c r="D921" s="308"/>
      <c r="E921" s="309">
        <v>72900</v>
      </c>
      <c r="F921" s="310">
        <f t="shared" si="28"/>
        <v>3645000</v>
      </c>
      <c r="G921" s="310">
        <f t="shared" si="29"/>
        <v>1458000</v>
      </c>
    </row>
    <row r="922" spans="1:7">
      <c r="A922" s="307" t="s">
        <v>43</v>
      </c>
      <c r="B922" s="307" t="s">
        <v>1579</v>
      </c>
      <c r="C922" s="308"/>
      <c r="D922" s="308"/>
      <c r="E922" s="309">
        <v>72810</v>
      </c>
      <c r="F922" s="310">
        <f t="shared" si="28"/>
        <v>3640500</v>
      </c>
      <c r="G922" s="310">
        <f t="shared" si="29"/>
        <v>1456200</v>
      </c>
    </row>
    <row r="923" spans="1:7">
      <c r="A923" s="307" t="s">
        <v>43</v>
      </c>
      <c r="B923" s="307" t="s">
        <v>1580</v>
      </c>
      <c r="C923" s="308"/>
      <c r="D923" s="308"/>
      <c r="E923" s="309">
        <v>82740</v>
      </c>
      <c r="F923" s="310">
        <f t="shared" si="28"/>
        <v>4137000</v>
      </c>
      <c r="G923" s="310">
        <f t="shared" si="29"/>
        <v>1654800</v>
      </c>
    </row>
    <row r="924" spans="1:7">
      <c r="A924" s="307" t="s">
        <v>43</v>
      </c>
      <c r="B924" s="307" t="s">
        <v>1581</v>
      </c>
      <c r="C924" s="308"/>
      <c r="D924" s="308"/>
      <c r="E924" s="309">
        <v>82150</v>
      </c>
      <c r="F924" s="310">
        <f t="shared" si="28"/>
        <v>4107500</v>
      </c>
      <c r="G924" s="310">
        <f t="shared" si="29"/>
        <v>1643000</v>
      </c>
    </row>
    <row r="925" spans="1:7">
      <c r="A925" s="307" t="s">
        <v>43</v>
      </c>
      <c r="B925" s="307" t="s">
        <v>1582</v>
      </c>
      <c r="C925" s="308"/>
      <c r="D925" s="308"/>
      <c r="E925" s="309">
        <v>82480</v>
      </c>
      <c r="F925" s="310">
        <f t="shared" si="28"/>
        <v>4124000</v>
      </c>
      <c r="G925" s="310">
        <f t="shared" si="29"/>
        <v>1649600.0000000002</v>
      </c>
    </row>
    <row r="926" spans="1:7">
      <c r="A926" s="307" t="s">
        <v>43</v>
      </c>
      <c r="B926" s="307" t="s">
        <v>1583</v>
      </c>
      <c r="C926" s="308"/>
      <c r="D926" s="308"/>
      <c r="E926" s="309">
        <v>83160</v>
      </c>
      <c r="F926" s="310">
        <f t="shared" si="28"/>
        <v>4158000</v>
      </c>
      <c r="G926" s="310">
        <f t="shared" si="29"/>
        <v>1663200</v>
      </c>
    </row>
    <row r="927" spans="1:7">
      <c r="A927" s="311" t="s">
        <v>1317</v>
      </c>
      <c r="B927" s="311" t="s">
        <v>1584</v>
      </c>
      <c r="C927" s="308"/>
      <c r="D927" s="308"/>
      <c r="E927" s="309">
        <v>87350</v>
      </c>
      <c r="F927" s="310">
        <f t="shared" si="28"/>
        <v>4367500</v>
      </c>
      <c r="G927" s="310">
        <f t="shared" si="29"/>
        <v>1747000</v>
      </c>
    </row>
    <row r="928" spans="1:7">
      <c r="A928" s="307" t="s">
        <v>43</v>
      </c>
      <c r="B928" s="307" t="s">
        <v>1585</v>
      </c>
      <c r="C928" s="308"/>
      <c r="D928" s="308"/>
      <c r="E928" s="309">
        <v>87140</v>
      </c>
      <c r="F928" s="310">
        <f t="shared" si="28"/>
        <v>4357000</v>
      </c>
      <c r="G928" s="310">
        <f t="shared" si="29"/>
        <v>1742800</v>
      </c>
    </row>
    <row r="929" spans="1:7">
      <c r="A929" s="311" t="s">
        <v>1317</v>
      </c>
      <c r="B929" s="311" t="s">
        <v>1586</v>
      </c>
      <c r="C929" s="308"/>
      <c r="D929" s="308"/>
      <c r="E929" s="309">
        <v>90800</v>
      </c>
      <c r="F929" s="310">
        <f t="shared" si="28"/>
        <v>4540000</v>
      </c>
      <c r="G929" s="310">
        <f t="shared" si="29"/>
        <v>1816000</v>
      </c>
    </row>
    <row r="930" spans="1:7">
      <c r="A930" s="307" t="s">
        <v>43</v>
      </c>
      <c r="B930" s="307" t="s">
        <v>1587</v>
      </c>
      <c r="C930" s="308"/>
      <c r="D930" s="308"/>
      <c r="E930" s="309">
        <v>90500</v>
      </c>
      <c r="F930" s="310">
        <f t="shared" si="28"/>
        <v>4525000</v>
      </c>
      <c r="G930" s="310">
        <f t="shared" si="29"/>
        <v>1810000</v>
      </c>
    </row>
    <row r="931" spans="1:7">
      <c r="A931" s="307" t="s">
        <v>43</v>
      </c>
      <c r="B931" s="307" t="s">
        <v>1588</v>
      </c>
      <c r="C931" s="308"/>
      <c r="D931" s="308"/>
      <c r="E931" s="309">
        <v>90180</v>
      </c>
      <c r="F931" s="310">
        <f t="shared" si="28"/>
        <v>4509000</v>
      </c>
      <c r="G931" s="310">
        <f t="shared" si="29"/>
        <v>1803600.0000000002</v>
      </c>
    </row>
    <row r="932" spans="1:7">
      <c r="A932" s="307" t="s">
        <v>43</v>
      </c>
      <c r="B932" s="307" t="s">
        <v>1589</v>
      </c>
      <c r="C932" s="308"/>
      <c r="D932" s="308"/>
      <c r="E932" s="309">
        <v>95080</v>
      </c>
      <c r="F932" s="310">
        <f t="shared" si="28"/>
        <v>4754000</v>
      </c>
      <c r="G932" s="310">
        <f t="shared" si="29"/>
        <v>1901600.0000000002</v>
      </c>
    </row>
    <row r="933" spans="1:7">
      <c r="A933" s="307" t="s">
        <v>43</v>
      </c>
      <c r="B933" s="307" t="s">
        <v>1590</v>
      </c>
      <c r="C933" s="308"/>
      <c r="D933" s="308"/>
      <c r="E933" s="309">
        <v>100710</v>
      </c>
      <c r="F933" s="310">
        <f t="shared" si="28"/>
        <v>5035500</v>
      </c>
      <c r="G933" s="310">
        <f t="shared" si="29"/>
        <v>2014200</v>
      </c>
    </row>
    <row r="934" spans="1:7">
      <c r="A934" s="311" t="s">
        <v>1317</v>
      </c>
      <c r="B934" s="311" t="s">
        <v>1591</v>
      </c>
      <c r="C934" s="308"/>
      <c r="D934" s="308"/>
      <c r="E934" s="309">
        <v>79170</v>
      </c>
      <c r="F934" s="310">
        <f t="shared" si="28"/>
        <v>3958500</v>
      </c>
      <c r="G934" s="310">
        <f t="shared" si="29"/>
        <v>1583400</v>
      </c>
    </row>
    <row r="935" spans="1:7">
      <c r="A935" s="307" t="s">
        <v>43</v>
      </c>
      <c r="B935" s="307" t="s">
        <v>1592</v>
      </c>
      <c r="C935" s="308"/>
      <c r="D935" s="308"/>
      <c r="E935" s="309">
        <v>83330</v>
      </c>
      <c r="F935" s="310">
        <f t="shared" si="28"/>
        <v>4166500</v>
      </c>
      <c r="G935" s="310">
        <f t="shared" si="29"/>
        <v>1666600.0000000002</v>
      </c>
    </row>
    <row r="936" spans="1:7">
      <c r="A936" s="307" t="s">
        <v>43</v>
      </c>
      <c r="B936" s="307" t="s">
        <v>1593</v>
      </c>
      <c r="C936" s="308"/>
      <c r="D936" s="308"/>
      <c r="E936" s="309">
        <v>86960</v>
      </c>
      <c r="F936" s="310">
        <f t="shared" si="28"/>
        <v>4348000</v>
      </c>
      <c r="G936" s="310">
        <f t="shared" si="29"/>
        <v>1739200</v>
      </c>
    </row>
    <row r="937" spans="1:7">
      <c r="A937" s="311" t="s">
        <v>1317</v>
      </c>
      <c r="B937" s="311" t="s">
        <v>1594</v>
      </c>
      <c r="C937" s="308"/>
      <c r="D937" s="308"/>
      <c r="E937" s="309">
        <v>80090</v>
      </c>
      <c r="F937" s="310">
        <f t="shared" si="28"/>
        <v>4004500</v>
      </c>
      <c r="G937" s="310">
        <f t="shared" si="29"/>
        <v>1601800</v>
      </c>
    </row>
    <row r="938" spans="1:7">
      <c r="A938" s="311" t="s">
        <v>1317</v>
      </c>
      <c r="B938" s="311" t="s">
        <v>1595</v>
      </c>
      <c r="C938" s="308"/>
      <c r="D938" s="308"/>
      <c r="E938" s="309">
        <v>82810</v>
      </c>
      <c r="F938" s="310">
        <f t="shared" si="28"/>
        <v>4140500</v>
      </c>
      <c r="G938" s="310">
        <f t="shared" si="29"/>
        <v>1656200</v>
      </c>
    </row>
    <row r="939" spans="1:7">
      <c r="A939" s="307" t="s">
        <v>43</v>
      </c>
      <c r="B939" s="307" t="s">
        <v>1596</v>
      </c>
      <c r="C939" s="308"/>
      <c r="D939" s="308"/>
      <c r="E939" s="309">
        <v>97770</v>
      </c>
      <c r="F939" s="310">
        <f t="shared" si="28"/>
        <v>4888500</v>
      </c>
      <c r="G939" s="310">
        <f t="shared" si="29"/>
        <v>1955400</v>
      </c>
    </row>
    <row r="940" spans="1:7">
      <c r="A940" s="307" t="s">
        <v>43</v>
      </c>
      <c r="B940" s="307" t="s">
        <v>1597</v>
      </c>
      <c r="C940" s="308"/>
      <c r="D940" s="308"/>
      <c r="E940" s="309">
        <v>91390</v>
      </c>
      <c r="F940" s="310">
        <f t="shared" si="28"/>
        <v>4569500</v>
      </c>
      <c r="G940" s="310">
        <f t="shared" si="29"/>
        <v>1827800</v>
      </c>
    </row>
    <row r="941" spans="1:7">
      <c r="A941" s="307" t="s">
        <v>43</v>
      </c>
      <c r="B941" s="307" t="s">
        <v>1598</v>
      </c>
      <c r="C941" s="308"/>
      <c r="D941" s="308"/>
      <c r="E941" s="309">
        <v>97770</v>
      </c>
      <c r="F941" s="310">
        <f t="shared" si="28"/>
        <v>4888500</v>
      </c>
      <c r="G941" s="310">
        <f t="shared" si="29"/>
        <v>1955400</v>
      </c>
    </row>
    <row r="942" spans="1:7">
      <c r="A942" s="307" t="s">
        <v>43</v>
      </c>
      <c r="B942" s="307" t="s">
        <v>1599</v>
      </c>
      <c r="C942" s="308"/>
      <c r="D942" s="308"/>
      <c r="E942" s="309">
        <v>97770</v>
      </c>
      <c r="F942" s="310">
        <f t="shared" si="28"/>
        <v>4888500</v>
      </c>
      <c r="G942" s="310">
        <f t="shared" si="29"/>
        <v>1955400</v>
      </c>
    </row>
    <row r="943" spans="1:7">
      <c r="A943" s="307" t="s">
        <v>43</v>
      </c>
      <c r="B943" s="307" t="s">
        <v>1600</v>
      </c>
      <c r="C943" s="308"/>
      <c r="D943" s="308"/>
      <c r="E943" s="309">
        <v>114160</v>
      </c>
      <c r="F943" s="310">
        <f t="shared" si="28"/>
        <v>5708000</v>
      </c>
      <c r="G943" s="310">
        <f t="shared" si="29"/>
        <v>2283200.0000000005</v>
      </c>
    </row>
    <row r="944" spans="1:7">
      <c r="A944" s="307" t="s">
        <v>43</v>
      </c>
      <c r="B944" s="307" t="s">
        <v>1601</v>
      </c>
      <c r="C944" s="308"/>
      <c r="D944" s="308"/>
      <c r="E944" s="309">
        <v>100880</v>
      </c>
      <c r="F944" s="310">
        <f t="shared" si="28"/>
        <v>5044000</v>
      </c>
      <c r="G944" s="310">
        <f t="shared" si="29"/>
        <v>2017600.0000000002</v>
      </c>
    </row>
    <row r="945" spans="1:7">
      <c r="A945" s="307" t="s">
        <v>43</v>
      </c>
      <c r="B945" s="307" t="s">
        <v>1602</v>
      </c>
      <c r="C945" s="308"/>
      <c r="D945" s="308"/>
      <c r="E945" s="309">
        <v>99370</v>
      </c>
      <c r="F945" s="310">
        <f t="shared" si="28"/>
        <v>4968500</v>
      </c>
      <c r="G945" s="310">
        <f t="shared" si="29"/>
        <v>1987400</v>
      </c>
    </row>
    <row r="946" spans="1:7">
      <c r="A946" s="307" t="s">
        <v>43</v>
      </c>
      <c r="B946" s="307" t="s">
        <v>1603</v>
      </c>
      <c r="C946" s="308"/>
      <c r="D946" s="308"/>
      <c r="E946" s="309">
        <v>90970</v>
      </c>
      <c r="F946" s="310">
        <f t="shared" si="28"/>
        <v>4548500</v>
      </c>
      <c r="G946" s="310">
        <f t="shared" si="29"/>
        <v>1819400</v>
      </c>
    </row>
    <row r="947" spans="1:7">
      <c r="A947" s="307" t="s">
        <v>43</v>
      </c>
      <c r="B947" s="307" t="s">
        <v>1604</v>
      </c>
      <c r="C947" s="308"/>
      <c r="D947" s="308"/>
      <c r="E947" s="309">
        <v>87500</v>
      </c>
      <c r="F947" s="310">
        <f t="shared" si="28"/>
        <v>4375000</v>
      </c>
      <c r="G947" s="310">
        <f t="shared" si="29"/>
        <v>1750000</v>
      </c>
    </row>
    <row r="948" spans="1:7">
      <c r="A948" s="307" t="s">
        <v>43</v>
      </c>
      <c r="B948" s="307" t="s">
        <v>1605</v>
      </c>
      <c r="C948" s="308"/>
      <c r="D948" s="308"/>
      <c r="E948" s="309">
        <v>91040</v>
      </c>
      <c r="F948" s="310">
        <f t="shared" si="28"/>
        <v>4552000</v>
      </c>
      <c r="G948" s="310">
        <f t="shared" si="29"/>
        <v>1820800</v>
      </c>
    </row>
    <row r="949" spans="1:7">
      <c r="A949" s="307" t="s">
        <v>43</v>
      </c>
      <c r="B949" s="307" t="s">
        <v>1606</v>
      </c>
      <c r="C949" s="308"/>
      <c r="D949" s="308"/>
      <c r="E949" s="309">
        <v>138600</v>
      </c>
      <c r="F949" s="310">
        <f t="shared" si="28"/>
        <v>6930000</v>
      </c>
      <c r="G949" s="310">
        <f t="shared" si="29"/>
        <v>2772000</v>
      </c>
    </row>
    <row r="950" spans="1:7">
      <c r="A950" s="307" t="s">
        <v>43</v>
      </c>
      <c r="B950" s="307" t="s">
        <v>1607</v>
      </c>
      <c r="C950" s="308"/>
      <c r="D950" s="308"/>
      <c r="E950" s="309">
        <v>138600</v>
      </c>
      <c r="F950" s="310">
        <f t="shared" si="28"/>
        <v>6930000</v>
      </c>
      <c r="G950" s="310">
        <f t="shared" si="29"/>
        <v>2772000</v>
      </c>
    </row>
    <row r="951" spans="1:7">
      <c r="A951" s="307" t="s">
        <v>43</v>
      </c>
      <c r="B951" s="307" t="s">
        <v>1608</v>
      </c>
      <c r="C951" s="308"/>
      <c r="D951" s="308"/>
      <c r="E951" s="309">
        <v>124740</v>
      </c>
      <c r="F951" s="310">
        <f t="shared" si="28"/>
        <v>6237000</v>
      </c>
      <c r="G951" s="310">
        <f t="shared" si="29"/>
        <v>2494800</v>
      </c>
    </row>
    <row r="952" spans="1:7">
      <c r="A952" s="307" t="s">
        <v>43</v>
      </c>
      <c r="B952" s="307" t="s">
        <v>1609</v>
      </c>
      <c r="C952" s="308"/>
      <c r="D952" s="308"/>
      <c r="E952" s="309">
        <v>145150</v>
      </c>
      <c r="F952" s="310">
        <f t="shared" si="28"/>
        <v>7257500</v>
      </c>
      <c r="G952" s="310">
        <f t="shared" si="29"/>
        <v>2903000</v>
      </c>
    </row>
    <row r="953" spans="1:7">
      <c r="A953" s="307" t="s">
        <v>43</v>
      </c>
      <c r="B953" s="307" t="s">
        <v>1610</v>
      </c>
      <c r="C953" s="308"/>
      <c r="D953" s="308"/>
      <c r="E953" s="309">
        <v>141870</v>
      </c>
      <c r="F953" s="310">
        <f t="shared" si="28"/>
        <v>7093500</v>
      </c>
      <c r="G953" s="310">
        <f t="shared" si="29"/>
        <v>2837400</v>
      </c>
    </row>
    <row r="954" spans="1:7">
      <c r="A954" s="307" t="s">
        <v>43</v>
      </c>
      <c r="B954" s="307" t="s">
        <v>1611</v>
      </c>
      <c r="C954" s="308"/>
      <c r="D954" s="308"/>
      <c r="E954" s="309">
        <v>126750</v>
      </c>
      <c r="F954" s="310">
        <f t="shared" si="28"/>
        <v>6337500</v>
      </c>
      <c r="G954" s="310">
        <f t="shared" si="29"/>
        <v>2535000</v>
      </c>
    </row>
    <row r="955" spans="1:7">
      <c r="A955" s="307" t="s">
        <v>43</v>
      </c>
      <c r="B955" s="307" t="s">
        <v>1612</v>
      </c>
      <c r="C955" s="308"/>
      <c r="D955" s="308"/>
      <c r="E955" s="309">
        <v>79790</v>
      </c>
      <c r="F955" s="310">
        <f t="shared" si="28"/>
        <v>3989500</v>
      </c>
      <c r="G955" s="310">
        <f t="shared" si="29"/>
        <v>1595800</v>
      </c>
    </row>
    <row r="956" spans="1:7">
      <c r="A956" s="307" t="s">
        <v>43</v>
      </c>
      <c r="B956" s="307" t="s">
        <v>1613</v>
      </c>
      <c r="C956" s="308"/>
      <c r="D956" s="308"/>
      <c r="E956" s="309">
        <v>79790</v>
      </c>
      <c r="F956" s="310">
        <f t="shared" si="28"/>
        <v>3989500</v>
      </c>
      <c r="G956" s="310">
        <f t="shared" si="29"/>
        <v>1595800</v>
      </c>
    </row>
    <row r="957" spans="1:7">
      <c r="A957" s="307" t="s">
        <v>43</v>
      </c>
      <c r="B957" s="307" t="s">
        <v>1614</v>
      </c>
      <c r="C957" s="308"/>
      <c r="D957" s="308"/>
      <c r="E957" s="309">
        <v>80370</v>
      </c>
      <c r="F957" s="310">
        <f t="shared" si="28"/>
        <v>4018500</v>
      </c>
      <c r="G957" s="310">
        <f t="shared" si="29"/>
        <v>1607400</v>
      </c>
    </row>
    <row r="958" spans="1:7">
      <c r="A958" s="307" t="s">
        <v>43</v>
      </c>
      <c r="B958" s="307" t="s">
        <v>1615</v>
      </c>
      <c r="C958" s="308"/>
      <c r="D958" s="308"/>
      <c r="E958" s="309">
        <v>103480</v>
      </c>
      <c r="F958" s="310">
        <f t="shared" si="28"/>
        <v>5174000</v>
      </c>
      <c r="G958" s="310">
        <f t="shared" si="29"/>
        <v>2069600</v>
      </c>
    </row>
    <row r="959" spans="1:7">
      <c r="A959" s="307" t="s">
        <v>43</v>
      </c>
      <c r="B959" s="307" t="s">
        <v>1616</v>
      </c>
      <c r="C959" s="308"/>
      <c r="D959" s="308"/>
      <c r="E959" s="309">
        <v>111460</v>
      </c>
      <c r="F959" s="310">
        <f t="shared" si="28"/>
        <v>5573000</v>
      </c>
      <c r="G959" s="310">
        <f t="shared" si="29"/>
        <v>2229200.0000000005</v>
      </c>
    </row>
    <row r="960" spans="1:7">
      <c r="A960" s="307" t="s">
        <v>43</v>
      </c>
      <c r="B960" s="307" t="s">
        <v>263</v>
      </c>
      <c r="C960" s="308"/>
      <c r="D960" s="308"/>
      <c r="E960" s="309">
        <v>124540</v>
      </c>
      <c r="F960" s="310">
        <f t="shared" si="28"/>
        <v>6227000</v>
      </c>
      <c r="G960" s="310">
        <f t="shared" si="29"/>
        <v>2490800</v>
      </c>
    </row>
    <row r="961" spans="1:7">
      <c r="A961" s="307" t="s">
        <v>43</v>
      </c>
      <c r="B961" s="307" t="s">
        <v>1617</v>
      </c>
      <c r="C961" s="308"/>
      <c r="D961" s="308"/>
      <c r="E961" s="309">
        <v>113400</v>
      </c>
      <c r="F961" s="310">
        <f t="shared" si="28"/>
        <v>5670000</v>
      </c>
      <c r="G961" s="310">
        <f t="shared" si="29"/>
        <v>2268000</v>
      </c>
    </row>
    <row r="962" spans="1:7">
      <c r="A962" s="307" t="s">
        <v>43</v>
      </c>
      <c r="B962" s="307" t="s">
        <v>1618</v>
      </c>
      <c r="C962" s="308"/>
      <c r="D962" s="308"/>
      <c r="E962" s="309">
        <v>123140</v>
      </c>
      <c r="F962" s="310">
        <f t="shared" si="28"/>
        <v>6157000</v>
      </c>
      <c r="G962" s="310">
        <f t="shared" si="29"/>
        <v>2462800</v>
      </c>
    </row>
    <row r="963" spans="1:7">
      <c r="A963" s="311" t="s">
        <v>1317</v>
      </c>
      <c r="B963" s="311" t="s">
        <v>1619</v>
      </c>
      <c r="C963" s="308"/>
      <c r="D963" s="308"/>
      <c r="E963" s="309">
        <v>126810</v>
      </c>
      <c r="F963" s="310">
        <f t="shared" si="28"/>
        <v>6340500</v>
      </c>
      <c r="G963" s="310">
        <f t="shared" si="29"/>
        <v>2536200.0000000005</v>
      </c>
    </row>
    <row r="964" spans="1:7">
      <c r="A964" s="307" t="s">
        <v>43</v>
      </c>
      <c r="B964" s="307" t="s">
        <v>1620</v>
      </c>
      <c r="C964" s="308"/>
      <c r="D964" s="308"/>
      <c r="E964" s="309">
        <v>75300</v>
      </c>
      <c r="F964" s="310">
        <f t="shared" ref="F964:F1027" si="30">+E964*5%*1000</f>
        <v>3765000</v>
      </c>
      <c r="G964" s="310">
        <f t="shared" ref="G964:G1027" si="31">+E964*2%*1000</f>
        <v>1506000</v>
      </c>
    </row>
    <row r="965" spans="1:7">
      <c r="A965" s="307" t="s">
        <v>43</v>
      </c>
      <c r="B965" s="307" t="s">
        <v>1621</v>
      </c>
      <c r="C965" s="308"/>
      <c r="D965" s="308"/>
      <c r="E965" s="309">
        <v>86520</v>
      </c>
      <c r="F965" s="310">
        <f t="shared" si="30"/>
        <v>4326000</v>
      </c>
      <c r="G965" s="310">
        <f t="shared" si="31"/>
        <v>1730400</v>
      </c>
    </row>
    <row r="966" spans="1:7">
      <c r="A966" s="307" t="s">
        <v>43</v>
      </c>
      <c r="B966" s="307" t="s">
        <v>1622</v>
      </c>
      <c r="C966" s="308"/>
      <c r="D966" s="308"/>
      <c r="E966" s="309">
        <v>92400</v>
      </c>
      <c r="F966" s="310">
        <f t="shared" si="30"/>
        <v>4620000</v>
      </c>
      <c r="G966" s="310">
        <f t="shared" si="31"/>
        <v>1848000</v>
      </c>
    </row>
    <row r="967" spans="1:7">
      <c r="A967" s="307" t="s">
        <v>43</v>
      </c>
      <c r="B967" s="307" t="s">
        <v>1623</v>
      </c>
      <c r="C967" s="308"/>
      <c r="D967" s="308"/>
      <c r="E967" s="309">
        <v>116080</v>
      </c>
      <c r="F967" s="310">
        <f t="shared" si="30"/>
        <v>5804000</v>
      </c>
      <c r="G967" s="310">
        <f t="shared" si="31"/>
        <v>2321600</v>
      </c>
    </row>
    <row r="968" spans="1:7">
      <c r="A968" s="307" t="s">
        <v>43</v>
      </c>
      <c r="B968" s="307" t="s">
        <v>1624</v>
      </c>
      <c r="C968" s="308"/>
      <c r="D968" s="308"/>
      <c r="E968" s="309">
        <v>117680</v>
      </c>
      <c r="F968" s="310">
        <f t="shared" si="30"/>
        <v>5884000</v>
      </c>
      <c r="G968" s="310">
        <f t="shared" si="31"/>
        <v>2353600</v>
      </c>
    </row>
    <row r="969" spans="1:7">
      <c r="A969" s="307" t="s">
        <v>43</v>
      </c>
      <c r="B969" s="307" t="s">
        <v>1625</v>
      </c>
      <c r="C969" s="308"/>
      <c r="D969" s="308"/>
      <c r="E969" s="309">
        <v>121380</v>
      </c>
      <c r="F969" s="310">
        <f t="shared" si="30"/>
        <v>6069000</v>
      </c>
      <c r="G969" s="310">
        <f t="shared" si="31"/>
        <v>2427600</v>
      </c>
    </row>
    <row r="970" spans="1:7">
      <c r="A970" s="307" t="s">
        <v>43</v>
      </c>
      <c r="B970" s="307" t="s">
        <v>267</v>
      </c>
      <c r="C970" s="308"/>
      <c r="D970" s="308"/>
      <c r="E970" s="309">
        <v>134540</v>
      </c>
      <c r="F970" s="310">
        <f t="shared" si="30"/>
        <v>6727000</v>
      </c>
      <c r="G970" s="310">
        <f t="shared" si="31"/>
        <v>2690800</v>
      </c>
    </row>
    <row r="971" spans="1:7">
      <c r="A971" s="307" t="s">
        <v>43</v>
      </c>
      <c r="B971" s="307" t="s">
        <v>1626</v>
      </c>
      <c r="C971" s="308"/>
      <c r="D971" s="308"/>
      <c r="E971" s="309">
        <v>132480</v>
      </c>
      <c r="F971" s="310">
        <f t="shared" si="30"/>
        <v>6624000</v>
      </c>
      <c r="G971" s="310">
        <f t="shared" si="31"/>
        <v>2649600</v>
      </c>
    </row>
    <row r="972" spans="1:7">
      <c r="A972" s="307" t="s">
        <v>43</v>
      </c>
      <c r="B972" s="307" t="s">
        <v>1627</v>
      </c>
      <c r="C972" s="308"/>
      <c r="D972" s="308"/>
      <c r="E972" s="309">
        <v>99790</v>
      </c>
      <c r="F972" s="310">
        <f t="shared" si="30"/>
        <v>4989500</v>
      </c>
      <c r="G972" s="310">
        <f t="shared" si="31"/>
        <v>1995800</v>
      </c>
    </row>
    <row r="973" spans="1:7">
      <c r="A973" s="307" t="s">
        <v>43</v>
      </c>
      <c r="B973" s="307" t="s">
        <v>1628</v>
      </c>
      <c r="C973" s="308"/>
      <c r="D973" s="308"/>
      <c r="E973" s="309">
        <v>105170</v>
      </c>
      <c r="F973" s="310">
        <f t="shared" si="30"/>
        <v>5258500</v>
      </c>
      <c r="G973" s="310">
        <f t="shared" si="31"/>
        <v>2103400</v>
      </c>
    </row>
    <row r="974" spans="1:7">
      <c r="A974" s="307" t="s">
        <v>43</v>
      </c>
      <c r="B974" s="307" t="s">
        <v>1629</v>
      </c>
      <c r="C974" s="308"/>
      <c r="D974" s="308"/>
      <c r="E974" s="309">
        <v>112300</v>
      </c>
      <c r="F974" s="310">
        <f t="shared" si="30"/>
        <v>5615000</v>
      </c>
      <c r="G974" s="310">
        <f t="shared" si="31"/>
        <v>2246000</v>
      </c>
    </row>
    <row r="975" spans="1:7">
      <c r="A975" s="307" t="s">
        <v>43</v>
      </c>
      <c r="B975" s="307" t="s">
        <v>1630</v>
      </c>
      <c r="C975" s="308"/>
      <c r="D975" s="308"/>
      <c r="E975" s="309">
        <v>112300</v>
      </c>
      <c r="F975" s="310">
        <f t="shared" si="30"/>
        <v>5615000</v>
      </c>
      <c r="G975" s="310">
        <f t="shared" si="31"/>
        <v>2246000</v>
      </c>
    </row>
    <row r="976" spans="1:7">
      <c r="A976" s="307" t="s">
        <v>43</v>
      </c>
      <c r="B976" s="307" t="s">
        <v>1631</v>
      </c>
      <c r="C976" s="308"/>
      <c r="D976" s="308"/>
      <c r="E976" s="309">
        <v>114320</v>
      </c>
      <c r="F976" s="310">
        <f t="shared" si="30"/>
        <v>5716000</v>
      </c>
      <c r="G976" s="310">
        <f t="shared" si="31"/>
        <v>2286400</v>
      </c>
    </row>
    <row r="977" spans="1:7">
      <c r="A977" s="307" t="s">
        <v>43</v>
      </c>
      <c r="B977" s="307" t="s">
        <v>265</v>
      </c>
      <c r="C977" s="308"/>
      <c r="D977" s="308"/>
      <c r="E977" s="309">
        <v>133450</v>
      </c>
      <c r="F977" s="310">
        <f t="shared" si="30"/>
        <v>6672500</v>
      </c>
      <c r="G977" s="310">
        <f t="shared" si="31"/>
        <v>2669000</v>
      </c>
    </row>
    <row r="978" spans="1:7">
      <c r="A978" s="311" t="s">
        <v>1317</v>
      </c>
      <c r="B978" s="311" t="s">
        <v>1632</v>
      </c>
      <c r="C978" s="308"/>
      <c r="D978" s="308"/>
      <c r="E978" s="309">
        <v>133540</v>
      </c>
      <c r="F978" s="310">
        <f t="shared" si="30"/>
        <v>6677000</v>
      </c>
      <c r="G978" s="310">
        <f t="shared" si="31"/>
        <v>2670800</v>
      </c>
    </row>
    <row r="979" spans="1:7">
      <c r="A979" s="307" t="s">
        <v>43</v>
      </c>
      <c r="B979" s="307" t="s">
        <v>1633</v>
      </c>
      <c r="C979" s="308"/>
      <c r="D979" s="308"/>
      <c r="E979" s="309">
        <v>115080</v>
      </c>
      <c r="F979" s="310">
        <f t="shared" si="30"/>
        <v>5754000</v>
      </c>
      <c r="G979" s="310">
        <f t="shared" si="31"/>
        <v>2301600</v>
      </c>
    </row>
    <row r="980" spans="1:7">
      <c r="A980" s="307" t="s">
        <v>43</v>
      </c>
      <c r="B980" s="307" t="s">
        <v>1634</v>
      </c>
      <c r="C980" s="308"/>
      <c r="D980" s="308"/>
      <c r="E980" s="309">
        <v>120870</v>
      </c>
      <c r="F980" s="310">
        <f t="shared" si="30"/>
        <v>6043500</v>
      </c>
      <c r="G980" s="310">
        <f t="shared" si="31"/>
        <v>2417400</v>
      </c>
    </row>
    <row r="981" spans="1:7">
      <c r="A981" s="307" t="s">
        <v>43</v>
      </c>
      <c r="B981" s="307" t="s">
        <v>1635</v>
      </c>
      <c r="C981" s="308"/>
      <c r="D981" s="308"/>
      <c r="E981" s="309">
        <v>132480</v>
      </c>
      <c r="F981" s="310">
        <f t="shared" si="30"/>
        <v>6624000</v>
      </c>
      <c r="G981" s="310">
        <f t="shared" si="31"/>
        <v>2649600</v>
      </c>
    </row>
    <row r="982" spans="1:7">
      <c r="A982" s="311" t="s">
        <v>1317</v>
      </c>
      <c r="B982" s="311" t="s">
        <v>1636</v>
      </c>
      <c r="C982" s="308"/>
      <c r="D982" s="308"/>
      <c r="E982" s="309">
        <v>133450</v>
      </c>
      <c r="F982" s="310">
        <f t="shared" si="30"/>
        <v>6672500</v>
      </c>
      <c r="G982" s="310">
        <f t="shared" si="31"/>
        <v>2669000</v>
      </c>
    </row>
    <row r="983" spans="1:7">
      <c r="A983" s="311" t="s">
        <v>1317</v>
      </c>
      <c r="B983" s="311" t="s">
        <v>1637</v>
      </c>
      <c r="C983" s="308"/>
      <c r="D983" s="308"/>
      <c r="E983" s="309">
        <v>135810</v>
      </c>
      <c r="F983" s="310">
        <f t="shared" si="30"/>
        <v>6790500</v>
      </c>
      <c r="G983" s="310">
        <f t="shared" si="31"/>
        <v>2716200.0000000005</v>
      </c>
    </row>
    <row r="984" spans="1:7">
      <c r="A984" s="307" t="s">
        <v>43</v>
      </c>
      <c r="B984" s="307" t="s">
        <v>1638</v>
      </c>
      <c r="C984" s="308"/>
      <c r="D984" s="308"/>
      <c r="E984" s="309">
        <v>131720</v>
      </c>
      <c r="F984" s="310">
        <f t="shared" si="30"/>
        <v>6586000</v>
      </c>
      <c r="G984" s="310">
        <f t="shared" si="31"/>
        <v>2634400</v>
      </c>
    </row>
    <row r="985" spans="1:7">
      <c r="A985" s="307" t="s">
        <v>43</v>
      </c>
      <c r="B985" s="307" t="s">
        <v>1639</v>
      </c>
      <c r="C985" s="308"/>
      <c r="D985" s="308"/>
      <c r="E985" s="309">
        <v>111130</v>
      </c>
      <c r="F985" s="310">
        <f t="shared" si="30"/>
        <v>5556500</v>
      </c>
      <c r="G985" s="310">
        <f t="shared" si="31"/>
        <v>2222600</v>
      </c>
    </row>
    <row r="986" spans="1:7">
      <c r="A986" s="307" t="s">
        <v>43</v>
      </c>
      <c r="B986" s="307" t="s">
        <v>1640</v>
      </c>
      <c r="C986" s="308"/>
      <c r="D986" s="308"/>
      <c r="E986" s="309">
        <v>121800</v>
      </c>
      <c r="F986" s="310">
        <f t="shared" si="30"/>
        <v>6090000</v>
      </c>
      <c r="G986" s="310">
        <f t="shared" si="31"/>
        <v>2436000</v>
      </c>
    </row>
    <row r="987" spans="1:7">
      <c r="A987" s="307" t="s">
        <v>43</v>
      </c>
      <c r="B987" s="307" t="s">
        <v>1641</v>
      </c>
      <c r="C987" s="308"/>
      <c r="D987" s="308"/>
      <c r="E987" s="309">
        <v>110880</v>
      </c>
      <c r="F987" s="310">
        <f t="shared" si="30"/>
        <v>5544000</v>
      </c>
      <c r="G987" s="310">
        <f t="shared" si="31"/>
        <v>2217600</v>
      </c>
    </row>
    <row r="988" spans="1:7">
      <c r="A988" s="307" t="s">
        <v>43</v>
      </c>
      <c r="B988" s="307" t="s">
        <v>1642</v>
      </c>
      <c r="C988" s="308"/>
      <c r="D988" s="308"/>
      <c r="E988" s="309">
        <v>125250</v>
      </c>
      <c r="F988" s="310">
        <f t="shared" si="30"/>
        <v>6262500</v>
      </c>
      <c r="G988" s="310">
        <f t="shared" si="31"/>
        <v>2505000</v>
      </c>
    </row>
    <row r="989" spans="1:7">
      <c r="A989" s="307" t="s">
        <v>43</v>
      </c>
      <c r="B989" s="307" t="s">
        <v>1643</v>
      </c>
      <c r="C989" s="308"/>
      <c r="D989" s="308"/>
      <c r="E989" s="309">
        <v>117260</v>
      </c>
      <c r="F989" s="310">
        <f t="shared" si="30"/>
        <v>5863000</v>
      </c>
      <c r="G989" s="310">
        <f t="shared" si="31"/>
        <v>2345200.0000000005</v>
      </c>
    </row>
    <row r="990" spans="1:7">
      <c r="A990" s="307" t="s">
        <v>43</v>
      </c>
      <c r="B990" s="307" t="s">
        <v>1644</v>
      </c>
      <c r="C990" s="308"/>
      <c r="D990" s="308"/>
      <c r="E990" s="309">
        <v>132550</v>
      </c>
      <c r="F990" s="310">
        <f t="shared" si="30"/>
        <v>6627500</v>
      </c>
      <c r="G990" s="310">
        <f t="shared" si="31"/>
        <v>2651000</v>
      </c>
    </row>
    <row r="991" spans="1:7">
      <c r="A991" s="311" t="s">
        <v>1317</v>
      </c>
      <c r="B991" s="311" t="s">
        <v>1645</v>
      </c>
      <c r="C991" s="308"/>
      <c r="D991" s="308"/>
      <c r="E991" s="309">
        <v>148360</v>
      </c>
      <c r="F991" s="310">
        <f t="shared" si="30"/>
        <v>7418000</v>
      </c>
      <c r="G991" s="310">
        <f t="shared" si="31"/>
        <v>2967200.0000000005</v>
      </c>
    </row>
    <row r="992" spans="1:7">
      <c r="A992" s="311" t="s">
        <v>1317</v>
      </c>
      <c r="B992" s="311" t="s">
        <v>1646</v>
      </c>
      <c r="C992" s="308"/>
      <c r="D992" s="308"/>
      <c r="E992" s="309">
        <v>150630</v>
      </c>
      <c r="F992" s="310">
        <f t="shared" si="30"/>
        <v>7531500</v>
      </c>
      <c r="G992" s="310">
        <f t="shared" si="31"/>
        <v>3012600</v>
      </c>
    </row>
    <row r="993" spans="1:7">
      <c r="A993" s="307" t="s">
        <v>43</v>
      </c>
      <c r="B993" s="307" t="s">
        <v>1647</v>
      </c>
      <c r="C993" s="308"/>
      <c r="D993" s="308"/>
      <c r="E993" s="309">
        <v>124480</v>
      </c>
      <c r="F993" s="310">
        <f t="shared" si="30"/>
        <v>6224000</v>
      </c>
      <c r="G993" s="310">
        <f t="shared" si="31"/>
        <v>2489600</v>
      </c>
    </row>
    <row r="994" spans="1:7">
      <c r="A994" s="307" t="s">
        <v>43</v>
      </c>
      <c r="B994" s="307" t="s">
        <v>1648</v>
      </c>
      <c r="C994" s="308"/>
      <c r="D994" s="308"/>
      <c r="E994" s="309">
        <v>129780</v>
      </c>
      <c r="F994" s="310">
        <f t="shared" si="30"/>
        <v>6489000</v>
      </c>
      <c r="G994" s="310">
        <f t="shared" si="31"/>
        <v>2595600</v>
      </c>
    </row>
    <row r="995" spans="1:7">
      <c r="A995" s="307" t="s">
        <v>43</v>
      </c>
      <c r="B995" s="307" t="s">
        <v>1649</v>
      </c>
      <c r="C995" s="308"/>
      <c r="D995" s="308"/>
      <c r="E995" s="309">
        <v>136580</v>
      </c>
      <c r="F995" s="310">
        <f t="shared" si="30"/>
        <v>6829000</v>
      </c>
      <c r="G995" s="310">
        <f t="shared" si="31"/>
        <v>2731600</v>
      </c>
    </row>
    <row r="996" spans="1:7">
      <c r="A996" s="307" t="s">
        <v>43</v>
      </c>
      <c r="B996" s="307" t="s">
        <v>1650</v>
      </c>
      <c r="C996" s="308"/>
      <c r="D996" s="308"/>
      <c r="E996" s="309">
        <v>123810</v>
      </c>
      <c r="F996" s="310">
        <f t="shared" si="30"/>
        <v>6190500</v>
      </c>
      <c r="G996" s="310">
        <f t="shared" si="31"/>
        <v>2476200.0000000005</v>
      </c>
    </row>
    <row r="997" spans="1:7">
      <c r="A997" s="307" t="s">
        <v>43</v>
      </c>
      <c r="B997" s="307" t="s">
        <v>1651</v>
      </c>
      <c r="C997" s="308"/>
      <c r="D997" s="308"/>
      <c r="E997" s="309">
        <v>126670</v>
      </c>
      <c r="F997" s="310">
        <f t="shared" si="30"/>
        <v>6333500</v>
      </c>
      <c r="G997" s="310">
        <f t="shared" si="31"/>
        <v>2533400</v>
      </c>
    </row>
    <row r="998" spans="1:7">
      <c r="A998" s="307" t="s">
        <v>43</v>
      </c>
      <c r="B998" s="307" t="s">
        <v>1652</v>
      </c>
      <c r="C998" s="308"/>
      <c r="D998" s="308"/>
      <c r="E998" s="309">
        <v>147270</v>
      </c>
      <c r="F998" s="310">
        <f t="shared" si="30"/>
        <v>7363500</v>
      </c>
      <c r="G998" s="310">
        <f t="shared" si="31"/>
        <v>2945400</v>
      </c>
    </row>
    <row r="999" spans="1:7">
      <c r="A999" s="307" t="s">
        <v>43</v>
      </c>
      <c r="B999" s="307" t="s">
        <v>1653</v>
      </c>
      <c r="C999" s="308"/>
      <c r="D999" s="308"/>
      <c r="E999" s="309">
        <v>148350</v>
      </c>
      <c r="F999" s="310">
        <f t="shared" si="30"/>
        <v>7417500</v>
      </c>
      <c r="G999" s="310">
        <f t="shared" si="31"/>
        <v>2967000</v>
      </c>
    </row>
    <row r="1000" spans="1:7">
      <c r="A1000" s="311" t="s">
        <v>1317</v>
      </c>
      <c r="B1000" s="311" t="s">
        <v>1335</v>
      </c>
      <c r="C1000" s="308"/>
      <c r="D1000" s="308"/>
      <c r="E1000" s="309">
        <v>133450</v>
      </c>
      <c r="F1000" s="310">
        <f t="shared" si="30"/>
        <v>6672500</v>
      </c>
      <c r="G1000" s="310">
        <f t="shared" si="31"/>
        <v>2669000</v>
      </c>
    </row>
    <row r="1001" spans="1:7">
      <c r="A1001" s="311" t="s">
        <v>1317</v>
      </c>
      <c r="B1001" s="311" t="s">
        <v>1337</v>
      </c>
      <c r="C1001" s="308"/>
      <c r="D1001" s="308"/>
      <c r="E1001" s="309">
        <v>135720</v>
      </c>
      <c r="F1001" s="310">
        <f t="shared" si="30"/>
        <v>6786000</v>
      </c>
      <c r="G1001" s="310">
        <f t="shared" si="31"/>
        <v>2714400</v>
      </c>
    </row>
    <row r="1002" spans="1:7">
      <c r="A1002" s="311" t="s">
        <v>1317</v>
      </c>
      <c r="B1002" s="311" t="s">
        <v>1338</v>
      </c>
      <c r="C1002" s="308"/>
      <c r="D1002" s="308"/>
      <c r="E1002" s="309">
        <v>147630</v>
      </c>
      <c r="F1002" s="310">
        <f t="shared" si="30"/>
        <v>7381500</v>
      </c>
      <c r="G1002" s="310">
        <f t="shared" si="31"/>
        <v>2952600</v>
      </c>
    </row>
    <row r="1003" spans="1:7">
      <c r="A1003" s="311" t="s">
        <v>1317</v>
      </c>
      <c r="B1003" s="311" t="s">
        <v>1340</v>
      </c>
      <c r="C1003" s="308"/>
      <c r="D1003" s="308"/>
      <c r="E1003" s="309">
        <v>149900</v>
      </c>
      <c r="F1003" s="310">
        <f t="shared" si="30"/>
        <v>7495000</v>
      </c>
      <c r="G1003" s="310">
        <f t="shared" si="31"/>
        <v>2998000</v>
      </c>
    </row>
    <row r="1004" spans="1:7">
      <c r="A1004" s="307" t="s">
        <v>43</v>
      </c>
      <c r="B1004" s="307" t="s">
        <v>1654</v>
      </c>
      <c r="C1004" s="308"/>
      <c r="D1004" s="308"/>
      <c r="E1004" s="309">
        <v>154140</v>
      </c>
      <c r="F1004" s="310">
        <f t="shared" si="30"/>
        <v>7707000</v>
      </c>
      <c r="G1004" s="310">
        <f t="shared" si="31"/>
        <v>3082800</v>
      </c>
    </row>
    <row r="1005" spans="1:7">
      <c r="A1005" s="307" t="s">
        <v>43</v>
      </c>
      <c r="B1005" s="307" t="s">
        <v>1655</v>
      </c>
      <c r="C1005" s="308"/>
      <c r="D1005" s="308"/>
      <c r="E1005" s="309">
        <v>143080</v>
      </c>
      <c r="F1005" s="310">
        <f t="shared" si="30"/>
        <v>7154000</v>
      </c>
      <c r="G1005" s="310">
        <f t="shared" si="31"/>
        <v>2861600</v>
      </c>
    </row>
    <row r="1006" spans="1:7">
      <c r="A1006" s="307" t="s">
        <v>43</v>
      </c>
      <c r="B1006" s="307" t="s">
        <v>1656</v>
      </c>
      <c r="C1006" s="308"/>
      <c r="D1006" s="308"/>
      <c r="E1006" s="309">
        <v>144470</v>
      </c>
      <c r="F1006" s="310">
        <f t="shared" si="30"/>
        <v>7223500</v>
      </c>
      <c r="G1006" s="310">
        <f t="shared" si="31"/>
        <v>2889400</v>
      </c>
    </row>
    <row r="1007" spans="1:7">
      <c r="A1007" s="307" t="s">
        <v>43</v>
      </c>
      <c r="B1007" s="307" t="s">
        <v>1657</v>
      </c>
      <c r="C1007" s="308"/>
      <c r="D1007" s="308"/>
      <c r="E1007" s="309">
        <v>138600</v>
      </c>
      <c r="F1007" s="310">
        <f t="shared" si="30"/>
        <v>6930000</v>
      </c>
      <c r="G1007" s="310">
        <f t="shared" si="31"/>
        <v>2772000</v>
      </c>
    </row>
    <row r="1008" spans="1:7">
      <c r="A1008" s="307" t="s">
        <v>43</v>
      </c>
      <c r="B1008" s="307" t="s">
        <v>1658</v>
      </c>
      <c r="C1008" s="308"/>
      <c r="D1008" s="308"/>
      <c r="E1008" s="309">
        <v>154640</v>
      </c>
      <c r="F1008" s="310">
        <f t="shared" si="30"/>
        <v>7732000</v>
      </c>
      <c r="G1008" s="310">
        <f t="shared" si="31"/>
        <v>3092800</v>
      </c>
    </row>
    <row r="1009" spans="1:7">
      <c r="A1009" s="307" t="s">
        <v>43</v>
      </c>
      <c r="B1009" s="307" t="s">
        <v>1659</v>
      </c>
      <c r="C1009" s="308"/>
      <c r="D1009" s="308"/>
      <c r="E1009" s="309">
        <v>156740</v>
      </c>
      <c r="F1009" s="310">
        <f t="shared" si="30"/>
        <v>7837000</v>
      </c>
      <c r="G1009" s="310">
        <f t="shared" si="31"/>
        <v>3134800</v>
      </c>
    </row>
    <row r="1010" spans="1:7">
      <c r="A1010" s="307" t="s">
        <v>43</v>
      </c>
      <c r="B1010" s="307" t="s">
        <v>1660</v>
      </c>
      <c r="C1010" s="308"/>
      <c r="D1010" s="308"/>
      <c r="E1010" s="309">
        <v>156070</v>
      </c>
      <c r="F1010" s="310">
        <f t="shared" si="30"/>
        <v>7803500</v>
      </c>
      <c r="G1010" s="310">
        <f t="shared" si="31"/>
        <v>3121400</v>
      </c>
    </row>
    <row r="1011" spans="1:7">
      <c r="A1011" s="307" t="s">
        <v>43</v>
      </c>
      <c r="B1011" s="307" t="s">
        <v>1661</v>
      </c>
      <c r="C1011" s="308"/>
      <c r="D1011" s="308"/>
      <c r="E1011" s="309">
        <v>157240</v>
      </c>
      <c r="F1011" s="310">
        <f t="shared" si="30"/>
        <v>7862000</v>
      </c>
      <c r="G1011" s="310">
        <f t="shared" si="31"/>
        <v>3144800</v>
      </c>
    </row>
    <row r="1012" spans="1:7">
      <c r="A1012" s="307" t="s">
        <v>43</v>
      </c>
      <c r="B1012" s="307" t="s">
        <v>1662</v>
      </c>
      <c r="C1012" s="308"/>
      <c r="D1012" s="308"/>
      <c r="E1012" s="309">
        <v>152540</v>
      </c>
      <c r="F1012" s="310">
        <f t="shared" si="30"/>
        <v>7627000</v>
      </c>
      <c r="G1012" s="310">
        <f t="shared" si="31"/>
        <v>3050800</v>
      </c>
    </row>
    <row r="1013" spans="1:7">
      <c r="A1013" s="307" t="s">
        <v>43</v>
      </c>
      <c r="B1013" s="307" t="s">
        <v>1663</v>
      </c>
      <c r="C1013" s="308"/>
      <c r="D1013" s="308"/>
      <c r="E1013" s="309">
        <v>177550</v>
      </c>
      <c r="F1013" s="310">
        <f t="shared" si="30"/>
        <v>8877500</v>
      </c>
      <c r="G1013" s="310">
        <f t="shared" si="31"/>
        <v>3551000</v>
      </c>
    </row>
    <row r="1014" spans="1:7">
      <c r="A1014" s="311" t="s">
        <v>1317</v>
      </c>
      <c r="B1014" s="311" t="s">
        <v>1664</v>
      </c>
      <c r="C1014" s="308"/>
      <c r="D1014" s="308"/>
      <c r="E1014" s="309">
        <v>179450</v>
      </c>
      <c r="F1014" s="310">
        <f t="shared" si="30"/>
        <v>8972500</v>
      </c>
      <c r="G1014" s="310">
        <f t="shared" si="31"/>
        <v>3589000</v>
      </c>
    </row>
    <row r="1015" spans="1:7">
      <c r="A1015" s="307" t="s">
        <v>43</v>
      </c>
      <c r="B1015" s="307" t="s">
        <v>1665</v>
      </c>
      <c r="C1015" s="308"/>
      <c r="D1015" s="308"/>
      <c r="E1015" s="309">
        <v>156150</v>
      </c>
      <c r="F1015" s="310">
        <f t="shared" si="30"/>
        <v>7807500</v>
      </c>
      <c r="G1015" s="310">
        <f t="shared" si="31"/>
        <v>3123000</v>
      </c>
    </row>
    <row r="1016" spans="1:7">
      <c r="A1016" s="307" t="s">
        <v>43</v>
      </c>
      <c r="B1016" s="307" t="s">
        <v>1666</v>
      </c>
      <c r="C1016" s="308"/>
      <c r="D1016" s="308"/>
      <c r="E1016" s="309">
        <v>160100</v>
      </c>
      <c r="F1016" s="310">
        <f t="shared" si="30"/>
        <v>8005000</v>
      </c>
      <c r="G1016" s="310">
        <f t="shared" si="31"/>
        <v>3202000</v>
      </c>
    </row>
    <row r="1017" spans="1:7">
      <c r="A1017" s="307" t="s">
        <v>43</v>
      </c>
      <c r="B1017" s="307" t="s">
        <v>1667</v>
      </c>
      <c r="C1017" s="308"/>
      <c r="D1017" s="308"/>
      <c r="E1017" s="309">
        <v>180000</v>
      </c>
      <c r="F1017" s="310">
        <f t="shared" si="30"/>
        <v>9000000</v>
      </c>
      <c r="G1017" s="310">
        <f t="shared" si="31"/>
        <v>3600000</v>
      </c>
    </row>
    <row r="1018" spans="1:7">
      <c r="A1018" s="307" t="s">
        <v>43</v>
      </c>
      <c r="B1018" s="307" t="s">
        <v>1668</v>
      </c>
      <c r="C1018" s="308"/>
      <c r="D1018" s="308"/>
      <c r="E1018" s="309">
        <v>157500</v>
      </c>
      <c r="F1018" s="310">
        <f t="shared" si="30"/>
        <v>7875000</v>
      </c>
      <c r="G1018" s="310">
        <f t="shared" si="31"/>
        <v>3150000</v>
      </c>
    </row>
    <row r="1019" spans="1:7">
      <c r="A1019" s="307" t="s">
        <v>43</v>
      </c>
      <c r="B1019" s="307" t="s">
        <v>1669</v>
      </c>
      <c r="C1019" s="308"/>
      <c r="D1019" s="308"/>
      <c r="E1019" s="309">
        <v>179550</v>
      </c>
      <c r="F1019" s="310">
        <f t="shared" si="30"/>
        <v>8977500</v>
      </c>
      <c r="G1019" s="310">
        <f t="shared" si="31"/>
        <v>3591000</v>
      </c>
    </row>
    <row r="1020" spans="1:7">
      <c r="A1020" s="307" t="s">
        <v>43</v>
      </c>
      <c r="B1020" s="307" t="s">
        <v>1670</v>
      </c>
      <c r="C1020" s="308"/>
      <c r="D1020" s="308"/>
      <c r="E1020" s="309">
        <v>165730</v>
      </c>
      <c r="F1020" s="310">
        <f t="shared" si="30"/>
        <v>8286500</v>
      </c>
      <c r="G1020" s="310">
        <f t="shared" si="31"/>
        <v>3314600</v>
      </c>
    </row>
    <row r="1021" spans="1:7">
      <c r="A1021" s="307" t="s">
        <v>43</v>
      </c>
      <c r="B1021" s="307" t="s">
        <v>1671</v>
      </c>
      <c r="C1021" s="308"/>
      <c r="D1021" s="308"/>
      <c r="E1021" s="309">
        <v>247830</v>
      </c>
      <c r="F1021" s="310">
        <f t="shared" si="30"/>
        <v>12391500</v>
      </c>
      <c r="G1021" s="310">
        <f t="shared" si="31"/>
        <v>4956600</v>
      </c>
    </row>
    <row r="1022" spans="1:7">
      <c r="A1022" s="311" t="s">
        <v>1317</v>
      </c>
      <c r="B1022" s="311" t="s">
        <v>1672</v>
      </c>
      <c r="C1022" s="308"/>
      <c r="D1022" s="308"/>
      <c r="E1022" s="309">
        <v>122890</v>
      </c>
      <c r="F1022" s="310">
        <f t="shared" si="30"/>
        <v>6144500</v>
      </c>
      <c r="G1022" s="310">
        <f t="shared" si="31"/>
        <v>2457800</v>
      </c>
    </row>
    <row r="1023" spans="1:7">
      <c r="A1023" s="311" t="s">
        <v>1317</v>
      </c>
      <c r="B1023" s="311" t="s">
        <v>1673</v>
      </c>
      <c r="C1023" s="308"/>
      <c r="D1023" s="308"/>
      <c r="E1023" s="309">
        <v>122070</v>
      </c>
      <c r="F1023" s="310">
        <f t="shared" si="30"/>
        <v>6103500</v>
      </c>
      <c r="G1023" s="310">
        <f t="shared" si="31"/>
        <v>2441400</v>
      </c>
    </row>
    <row r="1024" spans="1:7">
      <c r="A1024" s="307" t="s">
        <v>43</v>
      </c>
      <c r="B1024" s="307" t="s">
        <v>1674</v>
      </c>
      <c r="C1024" s="308"/>
      <c r="D1024" s="308"/>
      <c r="E1024" s="309">
        <v>117480</v>
      </c>
      <c r="F1024" s="310">
        <f t="shared" si="30"/>
        <v>5874000</v>
      </c>
      <c r="G1024" s="310">
        <f t="shared" si="31"/>
        <v>2349600</v>
      </c>
    </row>
    <row r="1025" spans="1:7">
      <c r="A1025" s="307" t="s">
        <v>43</v>
      </c>
      <c r="B1025" s="307" t="s">
        <v>1675</v>
      </c>
      <c r="C1025" s="308"/>
      <c r="D1025" s="308"/>
      <c r="E1025" s="309">
        <v>35190</v>
      </c>
      <c r="F1025" s="310">
        <f t="shared" si="30"/>
        <v>1759500</v>
      </c>
      <c r="G1025" s="310">
        <f t="shared" si="31"/>
        <v>703800.00000000012</v>
      </c>
    </row>
    <row r="1026" spans="1:7">
      <c r="A1026" s="307" t="s">
        <v>43</v>
      </c>
      <c r="B1026" s="307" t="s">
        <v>1676</v>
      </c>
      <c r="C1026" s="308"/>
      <c r="D1026" s="308"/>
      <c r="E1026" s="309">
        <v>39440</v>
      </c>
      <c r="F1026" s="310">
        <f t="shared" si="30"/>
        <v>1972000</v>
      </c>
      <c r="G1026" s="310">
        <f t="shared" si="31"/>
        <v>788800.00000000012</v>
      </c>
    </row>
    <row r="1027" spans="1:7">
      <c r="A1027" s="307" t="s">
        <v>43</v>
      </c>
      <c r="B1027" s="307" t="s">
        <v>1677</v>
      </c>
      <c r="C1027" s="308"/>
      <c r="D1027" s="308"/>
      <c r="E1027" s="309">
        <v>39480</v>
      </c>
      <c r="F1027" s="310">
        <f t="shared" si="30"/>
        <v>1974000</v>
      </c>
      <c r="G1027" s="310">
        <f t="shared" si="31"/>
        <v>789600</v>
      </c>
    </row>
    <row r="1028" spans="1:7">
      <c r="A1028" s="307" t="s">
        <v>43</v>
      </c>
      <c r="B1028" s="307" t="s">
        <v>1678</v>
      </c>
      <c r="C1028" s="308"/>
      <c r="D1028" s="308"/>
      <c r="E1028" s="309">
        <v>45060</v>
      </c>
      <c r="F1028" s="310">
        <f t="shared" ref="F1028:F1091" si="32">+E1028*5%*1000</f>
        <v>2253000</v>
      </c>
      <c r="G1028" s="310">
        <f t="shared" ref="G1028:G1091" si="33">+E1028*2%*1000</f>
        <v>901200</v>
      </c>
    </row>
    <row r="1029" spans="1:7">
      <c r="A1029" s="311" t="s">
        <v>1317</v>
      </c>
      <c r="B1029" s="311" t="s">
        <v>1679</v>
      </c>
      <c r="C1029" s="308"/>
      <c r="D1029" s="308"/>
      <c r="E1029" s="309">
        <v>45630</v>
      </c>
      <c r="F1029" s="310">
        <f t="shared" si="32"/>
        <v>2281500</v>
      </c>
      <c r="G1029" s="310">
        <f t="shared" si="33"/>
        <v>912600</v>
      </c>
    </row>
    <row r="1030" spans="1:7">
      <c r="A1030" s="311" t="s">
        <v>1317</v>
      </c>
      <c r="B1030" s="311" t="s">
        <v>1680</v>
      </c>
      <c r="C1030" s="308"/>
      <c r="D1030" s="308"/>
      <c r="E1030" s="309">
        <v>48360</v>
      </c>
      <c r="F1030" s="310">
        <f t="shared" si="32"/>
        <v>2418000</v>
      </c>
      <c r="G1030" s="310">
        <f t="shared" si="33"/>
        <v>967200</v>
      </c>
    </row>
    <row r="1031" spans="1:7">
      <c r="A1031" s="311" t="s">
        <v>1317</v>
      </c>
      <c r="B1031" s="311" t="s">
        <v>1681</v>
      </c>
      <c r="C1031" s="308"/>
      <c r="D1031" s="308"/>
      <c r="E1031" s="309">
        <v>48360</v>
      </c>
      <c r="F1031" s="310">
        <f t="shared" si="32"/>
        <v>2418000</v>
      </c>
      <c r="G1031" s="310">
        <f t="shared" si="33"/>
        <v>967200</v>
      </c>
    </row>
    <row r="1032" spans="1:7">
      <c r="A1032" s="311" t="s">
        <v>1317</v>
      </c>
      <c r="B1032" s="311" t="s">
        <v>1682</v>
      </c>
      <c r="C1032" s="308"/>
      <c r="D1032" s="308"/>
      <c r="E1032" s="309">
        <v>53450</v>
      </c>
      <c r="F1032" s="310">
        <f t="shared" si="32"/>
        <v>2672500</v>
      </c>
      <c r="G1032" s="310">
        <f t="shared" si="33"/>
        <v>1069000</v>
      </c>
    </row>
    <row r="1033" spans="1:7">
      <c r="A1033" s="311" t="s">
        <v>1317</v>
      </c>
      <c r="B1033" s="311" t="s">
        <v>1683</v>
      </c>
      <c r="C1033" s="308"/>
      <c r="D1033" s="308"/>
      <c r="E1033" s="309">
        <v>53450</v>
      </c>
      <c r="F1033" s="310">
        <f t="shared" si="32"/>
        <v>2672500</v>
      </c>
      <c r="G1033" s="310">
        <f t="shared" si="33"/>
        <v>1069000</v>
      </c>
    </row>
    <row r="1034" spans="1:7">
      <c r="A1034" s="311" t="s">
        <v>1317</v>
      </c>
      <c r="B1034" s="311" t="s">
        <v>1684</v>
      </c>
      <c r="C1034" s="308"/>
      <c r="D1034" s="308"/>
      <c r="E1034" s="309">
        <v>76540</v>
      </c>
      <c r="F1034" s="310">
        <f t="shared" si="32"/>
        <v>3827000</v>
      </c>
      <c r="G1034" s="310">
        <f t="shared" si="33"/>
        <v>1530800</v>
      </c>
    </row>
    <row r="1035" spans="1:7">
      <c r="A1035" s="311" t="s">
        <v>1317</v>
      </c>
      <c r="B1035" s="311" t="s">
        <v>1685</v>
      </c>
      <c r="C1035" s="308"/>
      <c r="D1035" s="308"/>
      <c r="E1035" s="309">
        <v>87620</v>
      </c>
      <c r="F1035" s="310">
        <f t="shared" si="32"/>
        <v>4381000</v>
      </c>
      <c r="G1035" s="310">
        <f t="shared" si="33"/>
        <v>1752400</v>
      </c>
    </row>
    <row r="1036" spans="1:7">
      <c r="A1036" s="311" t="s">
        <v>1317</v>
      </c>
      <c r="B1036" s="311" t="s">
        <v>1686</v>
      </c>
      <c r="C1036" s="308"/>
      <c r="D1036" s="308"/>
      <c r="E1036" s="309">
        <v>91450</v>
      </c>
      <c r="F1036" s="310">
        <f t="shared" si="32"/>
        <v>4572500</v>
      </c>
      <c r="G1036" s="310">
        <f t="shared" si="33"/>
        <v>1829000</v>
      </c>
    </row>
    <row r="1037" spans="1:7">
      <c r="A1037" s="311" t="s">
        <v>1317</v>
      </c>
      <c r="B1037" s="311" t="s">
        <v>1687</v>
      </c>
      <c r="C1037" s="308"/>
      <c r="D1037" s="308"/>
      <c r="E1037" s="309">
        <v>125530</v>
      </c>
      <c r="F1037" s="310">
        <f t="shared" si="32"/>
        <v>6276500</v>
      </c>
      <c r="G1037" s="310">
        <f t="shared" si="33"/>
        <v>2510600</v>
      </c>
    </row>
    <row r="1038" spans="1:7">
      <c r="A1038" s="311" t="s">
        <v>1317</v>
      </c>
      <c r="B1038" s="311" t="s">
        <v>1688</v>
      </c>
      <c r="C1038" s="308"/>
      <c r="D1038" s="308"/>
      <c r="E1038" s="309">
        <v>40630</v>
      </c>
      <c r="F1038" s="310">
        <f t="shared" si="32"/>
        <v>2031500</v>
      </c>
      <c r="G1038" s="310">
        <f t="shared" si="33"/>
        <v>812600</v>
      </c>
    </row>
    <row r="1039" spans="1:7">
      <c r="A1039" s="311" t="s">
        <v>1317</v>
      </c>
      <c r="B1039" s="311" t="s">
        <v>1689</v>
      </c>
      <c r="C1039" s="308"/>
      <c r="D1039" s="308"/>
      <c r="E1039" s="309">
        <v>44270</v>
      </c>
      <c r="F1039" s="310">
        <f t="shared" si="32"/>
        <v>2213500</v>
      </c>
      <c r="G1039" s="310">
        <f t="shared" si="33"/>
        <v>885400</v>
      </c>
    </row>
    <row r="1040" spans="1:7">
      <c r="A1040" s="311" t="s">
        <v>1317</v>
      </c>
      <c r="B1040" s="311" t="s">
        <v>1690</v>
      </c>
      <c r="C1040" s="308"/>
      <c r="D1040" s="308"/>
      <c r="E1040" s="309">
        <v>44270</v>
      </c>
      <c r="F1040" s="310">
        <f t="shared" si="32"/>
        <v>2213500</v>
      </c>
      <c r="G1040" s="310">
        <f t="shared" si="33"/>
        <v>885400</v>
      </c>
    </row>
    <row r="1041" spans="1:7">
      <c r="A1041" s="311" t="s">
        <v>1317</v>
      </c>
      <c r="B1041" s="311" t="s">
        <v>1691</v>
      </c>
      <c r="C1041" s="308"/>
      <c r="D1041" s="308"/>
      <c r="E1041" s="309">
        <v>217880</v>
      </c>
      <c r="F1041" s="310">
        <f t="shared" si="32"/>
        <v>10894000</v>
      </c>
      <c r="G1041" s="310">
        <f t="shared" si="33"/>
        <v>4357600</v>
      </c>
    </row>
    <row r="1042" spans="1:7">
      <c r="A1042" s="311" t="s">
        <v>1317</v>
      </c>
      <c r="B1042" s="311" t="s">
        <v>1692</v>
      </c>
      <c r="C1042" s="308"/>
      <c r="D1042" s="308"/>
      <c r="E1042" s="309">
        <v>43180</v>
      </c>
      <c r="F1042" s="310">
        <f t="shared" si="32"/>
        <v>2159000</v>
      </c>
      <c r="G1042" s="310">
        <f t="shared" si="33"/>
        <v>863600</v>
      </c>
    </row>
    <row r="1043" spans="1:7">
      <c r="A1043" s="311" t="s">
        <v>1317</v>
      </c>
      <c r="B1043" s="311" t="s">
        <v>1693</v>
      </c>
      <c r="C1043" s="308"/>
      <c r="D1043" s="308"/>
      <c r="E1043" s="309">
        <v>46630</v>
      </c>
      <c r="F1043" s="310">
        <f t="shared" si="32"/>
        <v>2331500</v>
      </c>
      <c r="G1043" s="310">
        <f t="shared" si="33"/>
        <v>932600</v>
      </c>
    </row>
    <row r="1044" spans="1:7">
      <c r="A1044" s="311" t="s">
        <v>1317</v>
      </c>
      <c r="B1044" s="311" t="s">
        <v>1694</v>
      </c>
      <c r="C1044" s="308"/>
      <c r="D1044" s="308"/>
      <c r="E1044" s="309">
        <v>43810</v>
      </c>
      <c r="F1044" s="310">
        <f t="shared" si="32"/>
        <v>2190500</v>
      </c>
      <c r="G1044" s="310">
        <f t="shared" si="33"/>
        <v>876200</v>
      </c>
    </row>
    <row r="1045" spans="1:7">
      <c r="A1045" s="311" t="s">
        <v>1317</v>
      </c>
      <c r="B1045" s="311" t="s">
        <v>1695</v>
      </c>
      <c r="C1045" s="308"/>
      <c r="D1045" s="308"/>
      <c r="E1045" s="309">
        <v>47090</v>
      </c>
      <c r="F1045" s="310">
        <f t="shared" si="32"/>
        <v>2354500</v>
      </c>
      <c r="G1045" s="310">
        <f t="shared" si="33"/>
        <v>941800.00000000012</v>
      </c>
    </row>
    <row r="1046" spans="1:7">
      <c r="A1046" s="311" t="s">
        <v>1317</v>
      </c>
      <c r="B1046" s="311" t="s">
        <v>1696</v>
      </c>
      <c r="C1046" s="308"/>
      <c r="D1046" s="308"/>
      <c r="E1046" s="309">
        <v>47540</v>
      </c>
      <c r="F1046" s="310">
        <f t="shared" si="32"/>
        <v>2377000</v>
      </c>
      <c r="G1046" s="310">
        <f t="shared" si="33"/>
        <v>950800.00000000012</v>
      </c>
    </row>
    <row r="1047" spans="1:7">
      <c r="A1047" s="311" t="s">
        <v>1317</v>
      </c>
      <c r="B1047" s="311" t="s">
        <v>1697</v>
      </c>
      <c r="C1047" s="308"/>
      <c r="D1047" s="308"/>
      <c r="E1047" s="309">
        <v>50900</v>
      </c>
      <c r="F1047" s="310">
        <f t="shared" si="32"/>
        <v>2545000</v>
      </c>
      <c r="G1047" s="310">
        <f t="shared" si="33"/>
        <v>1018000</v>
      </c>
    </row>
    <row r="1048" spans="1:7">
      <c r="A1048" s="311" t="s">
        <v>1317</v>
      </c>
      <c r="B1048" s="311" t="s">
        <v>1698</v>
      </c>
      <c r="C1048" s="308"/>
      <c r="D1048" s="308"/>
      <c r="E1048" s="309">
        <v>46540</v>
      </c>
      <c r="F1048" s="310">
        <f t="shared" si="32"/>
        <v>2327000</v>
      </c>
      <c r="G1048" s="310">
        <f t="shared" si="33"/>
        <v>930800.00000000012</v>
      </c>
    </row>
    <row r="1049" spans="1:7">
      <c r="A1049" s="311" t="s">
        <v>1317</v>
      </c>
      <c r="B1049" s="311" t="s">
        <v>1699</v>
      </c>
      <c r="C1049" s="308"/>
      <c r="D1049" s="308"/>
      <c r="E1049" s="309">
        <v>51540</v>
      </c>
      <c r="F1049" s="310">
        <f t="shared" si="32"/>
        <v>2577000</v>
      </c>
      <c r="G1049" s="310">
        <f t="shared" si="33"/>
        <v>1030800</v>
      </c>
    </row>
    <row r="1050" spans="1:7">
      <c r="A1050" s="311" t="s">
        <v>1317</v>
      </c>
      <c r="B1050" s="311" t="s">
        <v>1700</v>
      </c>
      <c r="C1050" s="308"/>
      <c r="D1050" s="308"/>
      <c r="E1050" s="309">
        <v>60810</v>
      </c>
      <c r="F1050" s="310">
        <f t="shared" si="32"/>
        <v>3040500</v>
      </c>
      <c r="G1050" s="310">
        <f t="shared" si="33"/>
        <v>1216200</v>
      </c>
    </row>
    <row r="1051" spans="1:7">
      <c r="A1051" s="311" t="s">
        <v>1317</v>
      </c>
      <c r="B1051" s="311" t="s">
        <v>1701</v>
      </c>
      <c r="C1051" s="308"/>
      <c r="D1051" s="308"/>
      <c r="E1051" s="309">
        <v>58720</v>
      </c>
      <c r="F1051" s="310">
        <f t="shared" si="32"/>
        <v>2936000</v>
      </c>
      <c r="G1051" s="310">
        <f t="shared" si="33"/>
        <v>1174400</v>
      </c>
    </row>
    <row r="1052" spans="1:7">
      <c r="A1052" s="311" t="s">
        <v>1317</v>
      </c>
      <c r="B1052" s="311" t="s">
        <v>1702</v>
      </c>
      <c r="C1052" s="308"/>
      <c r="D1052" s="308"/>
      <c r="E1052" s="309">
        <v>81620</v>
      </c>
      <c r="F1052" s="310">
        <f t="shared" si="32"/>
        <v>4081000</v>
      </c>
      <c r="G1052" s="310">
        <f t="shared" si="33"/>
        <v>1632400</v>
      </c>
    </row>
    <row r="1053" spans="1:7">
      <c r="A1053" s="307" t="s">
        <v>43</v>
      </c>
      <c r="B1053" s="307" t="s">
        <v>1703</v>
      </c>
      <c r="C1053" s="308"/>
      <c r="D1053" s="308"/>
      <c r="E1053" s="309">
        <v>40350</v>
      </c>
      <c r="F1053" s="310">
        <f t="shared" si="32"/>
        <v>2017500</v>
      </c>
      <c r="G1053" s="310">
        <f t="shared" si="33"/>
        <v>807000</v>
      </c>
    </row>
    <row r="1054" spans="1:7">
      <c r="A1054" s="307" t="s">
        <v>43</v>
      </c>
      <c r="B1054" s="307" t="s">
        <v>1704</v>
      </c>
      <c r="C1054" s="308"/>
      <c r="D1054" s="308"/>
      <c r="E1054" s="309">
        <v>43590</v>
      </c>
      <c r="F1054" s="310">
        <f t="shared" si="32"/>
        <v>2179500</v>
      </c>
      <c r="G1054" s="310">
        <f t="shared" si="33"/>
        <v>871800.00000000012</v>
      </c>
    </row>
    <row r="1055" spans="1:7">
      <c r="A1055" s="307" t="s">
        <v>43</v>
      </c>
      <c r="B1055" s="307" t="s">
        <v>1705</v>
      </c>
      <c r="C1055" s="308"/>
      <c r="D1055" s="308"/>
      <c r="E1055" s="309">
        <v>66100</v>
      </c>
      <c r="F1055" s="310">
        <f t="shared" si="32"/>
        <v>3305000</v>
      </c>
      <c r="G1055" s="310">
        <f t="shared" si="33"/>
        <v>1322000</v>
      </c>
    </row>
    <row r="1056" spans="1:7">
      <c r="A1056" s="307" t="s">
        <v>43</v>
      </c>
      <c r="B1056" s="307" t="s">
        <v>1706</v>
      </c>
      <c r="C1056" s="308"/>
      <c r="D1056" s="308"/>
      <c r="E1056" s="309">
        <v>68620</v>
      </c>
      <c r="F1056" s="310">
        <f t="shared" si="32"/>
        <v>3431000</v>
      </c>
      <c r="G1056" s="310">
        <f t="shared" si="33"/>
        <v>1372400</v>
      </c>
    </row>
    <row r="1057" spans="1:7">
      <c r="A1057" s="307" t="s">
        <v>43</v>
      </c>
      <c r="B1057" s="307" t="s">
        <v>1707</v>
      </c>
      <c r="C1057" s="308"/>
      <c r="D1057" s="308"/>
      <c r="E1057" s="309">
        <v>71560</v>
      </c>
      <c r="F1057" s="310">
        <f t="shared" si="32"/>
        <v>3578000</v>
      </c>
      <c r="G1057" s="310">
        <f t="shared" si="33"/>
        <v>1431200</v>
      </c>
    </row>
    <row r="1058" spans="1:7">
      <c r="A1058" s="307" t="s">
        <v>43</v>
      </c>
      <c r="B1058" s="307" t="s">
        <v>1708</v>
      </c>
      <c r="C1058" s="308"/>
      <c r="D1058" s="308"/>
      <c r="E1058" s="309">
        <v>70720</v>
      </c>
      <c r="F1058" s="310">
        <f t="shared" si="32"/>
        <v>3536000</v>
      </c>
      <c r="G1058" s="310">
        <f t="shared" si="33"/>
        <v>1414400</v>
      </c>
    </row>
    <row r="1059" spans="1:7">
      <c r="A1059" s="307" t="s">
        <v>43</v>
      </c>
      <c r="B1059" s="307" t="s">
        <v>1709</v>
      </c>
      <c r="C1059" s="308"/>
      <c r="D1059" s="308"/>
      <c r="E1059" s="309">
        <v>71310</v>
      </c>
      <c r="F1059" s="310">
        <f t="shared" si="32"/>
        <v>3565500</v>
      </c>
      <c r="G1059" s="310">
        <f t="shared" si="33"/>
        <v>1426200</v>
      </c>
    </row>
    <row r="1060" spans="1:7">
      <c r="A1060" s="307" t="s">
        <v>43</v>
      </c>
      <c r="B1060" s="307" t="s">
        <v>1710</v>
      </c>
      <c r="C1060" s="308"/>
      <c r="D1060" s="308"/>
      <c r="E1060" s="309">
        <v>70720</v>
      </c>
      <c r="F1060" s="310">
        <f t="shared" si="32"/>
        <v>3536000</v>
      </c>
      <c r="G1060" s="310">
        <f t="shared" si="33"/>
        <v>1414400</v>
      </c>
    </row>
    <row r="1061" spans="1:7">
      <c r="A1061" s="307" t="s">
        <v>43</v>
      </c>
      <c r="B1061" s="307" t="s">
        <v>1711</v>
      </c>
      <c r="C1061" s="308"/>
      <c r="D1061" s="308"/>
      <c r="E1061" s="309">
        <v>105580</v>
      </c>
      <c r="F1061" s="310">
        <f t="shared" si="32"/>
        <v>5279000</v>
      </c>
      <c r="G1061" s="310">
        <f t="shared" si="33"/>
        <v>2111600</v>
      </c>
    </row>
    <row r="1062" spans="1:7">
      <c r="A1062" s="307" t="s">
        <v>43</v>
      </c>
      <c r="B1062" s="307" t="s">
        <v>1712</v>
      </c>
      <c r="C1062" s="308"/>
      <c r="D1062" s="308"/>
      <c r="E1062" s="309">
        <v>61900</v>
      </c>
      <c r="F1062" s="310">
        <f t="shared" si="32"/>
        <v>3095000</v>
      </c>
      <c r="G1062" s="310">
        <f t="shared" si="33"/>
        <v>1238000</v>
      </c>
    </row>
    <row r="1063" spans="1:7">
      <c r="A1063" s="307" t="s">
        <v>43</v>
      </c>
      <c r="B1063" s="307" t="s">
        <v>1713</v>
      </c>
      <c r="C1063" s="308"/>
      <c r="D1063" s="308"/>
      <c r="E1063" s="309">
        <v>62830</v>
      </c>
      <c r="F1063" s="310">
        <f t="shared" si="32"/>
        <v>3141500</v>
      </c>
      <c r="G1063" s="310">
        <f t="shared" si="33"/>
        <v>1256600.0000000002</v>
      </c>
    </row>
    <row r="1064" spans="1:7">
      <c r="A1064" s="307" t="s">
        <v>43</v>
      </c>
      <c r="B1064" s="307" t="s">
        <v>1714</v>
      </c>
      <c r="C1064" s="308"/>
      <c r="D1064" s="308"/>
      <c r="E1064" s="309">
        <v>88700</v>
      </c>
      <c r="F1064" s="310">
        <f t="shared" si="32"/>
        <v>4435000</v>
      </c>
      <c r="G1064" s="310">
        <f t="shared" si="33"/>
        <v>1774000</v>
      </c>
    </row>
    <row r="1065" spans="1:7">
      <c r="A1065" s="307" t="s">
        <v>43</v>
      </c>
      <c r="B1065" s="307" t="s">
        <v>1715</v>
      </c>
      <c r="C1065" s="308"/>
      <c r="D1065" s="308"/>
      <c r="E1065" s="309">
        <v>68790</v>
      </c>
      <c r="F1065" s="310">
        <f t="shared" si="32"/>
        <v>3439500</v>
      </c>
      <c r="G1065" s="310">
        <f t="shared" si="33"/>
        <v>1375800</v>
      </c>
    </row>
    <row r="1066" spans="1:7">
      <c r="A1066" s="307" t="s">
        <v>43</v>
      </c>
      <c r="B1066" s="307" t="s">
        <v>1716</v>
      </c>
      <c r="C1066" s="308"/>
      <c r="D1066" s="308"/>
      <c r="E1066" s="309">
        <v>71400</v>
      </c>
      <c r="F1066" s="310">
        <f t="shared" si="32"/>
        <v>3570000</v>
      </c>
      <c r="G1066" s="310">
        <f t="shared" si="33"/>
        <v>1428000</v>
      </c>
    </row>
    <row r="1067" spans="1:7">
      <c r="A1067" s="307" t="s">
        <v>43</v>
      </c>
      <c r="B1067" s="307" t="s">
        <v>1717</v>
      </c>
      <c r="C1067" s="308"/>
      <c r="D1067" s="308"/>
      <c r="E1067" s="309">
        <v>72660</v>
      </c>
      <c r="F1067" s="310">
        <f t="shared" si="32"/>
        <v>3633000</v>
      </c>
      <c r="G1067" s="310">
        <f t="shared" si="33"/>
        <v>1453200</v>
      </c>
    </row>
    <row r="1068" spans="1:7">
      <c r="A1068" s="307" t="s">
        <v>43</v>
      </c>
      <c r="B1068" s="307" t="s">
        <v>1718</v>
      </c>
      <c r="C1068" s="308"/>
      <c r="D1068" s="308"/>
      <c r="E1068" s="309">
        <v>91550</v>
      </c>
      <c r="F1068" s="310">
        <f t="shared" si="32"/>
        <v>4577500</v>
      </c>
      <c r="G1068" s="310">
        <f t="shared" si="33"/>
        <v>1831000</v>
      </c>
    </row>
    <row r="1069" spans="1:7">
      <c r="A1069" s="307" t="s">
        <v>43</v>
      </c>
      <c r="B1069" s="307" t="s">
        <v>1719</v>
      </c>
      <c r="C1069" s="308"/>
      <c r="D1069" s="308"/>
      <c r="E1069" s="309">
        <v>175560</v>
      </c>
      <c r="F1069" s="310">
        <f t="shared" si="32"/>
        <v>8778000</v>
      </c>
      <c r="G1069" s="310">
        <f t="shared" si="33"/>
        <v>3511200.0000000005</v>
      </c>
    </row>
    <row r="1070" spans="1:7">
      <c r="A1070" s="307" t="s">
        <v>43</v>
      </c>
      <c r="B1070" s="307" t="s">
        <v>1720</v>
      </c>
      <c r="C1070" s="308"/>
      <c r="D1070" s="308"/>
      <c r="E1070" s="309">
        <v>225790</v>
      </c>
      <c r="F1070" s="310">
        <f t="shared" si="32"/>
        <v>11289500</v>
      </c>
      <c r="G1070" s="310">
        <f t="shared" si="33"/>
        <v>4515800</v>
      </c>
    </row>
    <row r="1071" spans="1:7">
      <c r="A1071" s="307" t="s">
        <v>43</v>
      </c>
      <c r="B1071" s="307" t="s">
        <v>1721</v>
      </c>
      <c r="C1071" s="308"/>
      <c r="D1071" s="308"/>
      <c r="E1071" s="309">
        <v>68100</v>
      </c>
      <c r="F1071" s="310">
        <f t="shared" si="32"/>
        <v>3405000</v>
      </c>
      <c r="G1071" s="310">
        <f t="shared" si="33"/>
        <v>1362000</v>
      </c>
    </row>
    <row r="1072" spans="1:7">
      <c r="A1072" s="307" t="s">
        <v>43</v>
      </c>
      <c r="B1072" s="307" t="s">
        <v>1722</v>
      </c>
      <c r="C1072" s="308"/>
      <c r="D1072" s="308"/>
      <c r="E1072" s="309">
        <v>91890</v>
      </c>
      <c r="F1072" s="310">
        <f t="shared" si="32"/>
        <v>4594500</v>
      </c>
      <c r="G1072" s="310">
        <f t="shared" si="33"/>
        <v>1837800</v>
      </c>
    </row>
    <row r="1073" spans="1:7">
      <c r="A1073" s="307" t="s">
        <v>43</v>
      </c>
      <c r="B1073" s="307" t="s">
        <v>1723</v>
      </c>
      <c r="C1073" s="308"/>
      <c r="D1073" s="308"/>
      <c r="E1073" s="309">
        <v>92140</v>
      </c>
      <c r="F1073" s="310">
        <f t="shared" si="32"/>
        <v>4607000</v>
      </c>
      <c r="G1073" s="310">
        <f t="shared" si="33"/>
        <v>1842800</v>
      </c>
    </row>
    <row r="1074" spans="1:7">
      <c r="A1074" s="307" t="s">
        <v>43</v>
      </c>
      <c r="B1074" s="307" t="s">
        <v>1724</v>
      </c>
      <c r="C1074" s="308"/>
      <c r="D1074" s="308"/>
      <c r="E1074" s="309">
        <v>95250</v>
      </c>
      <c r="F1074" s="310">
        <f t="shared" si="32"/>
        <v>4762500</v>
      </c>
      <c r="G1074" s="310">
        <f t="shared" si="33"/>
        <v>1905000</v>
      </c>
    </row>
    <row r="1075" spans="1:7">
      <c r="A1075" s="307" t="s">
        <v>43</v>
      </c>
      <c r="B1075" s="307" t="s">
        <v>1725</v>
      </c>
      <c r="C1075" s="308"/>
      <c r="D1075" s="308"/>
      <c r="E1075" s="309">
        <v>82310</v>
      </c>
      <c r="F1075" s="310">
        <f t="shared" si="32"/>
        <v>4115500</v>
      </c>
      <c r="G1075" s="310">
        <f t="shared" si="33"/>
        <v>1646200</v>
      </c>
    </row>
    <row r="1076" spans="1:7">
      <c r="A1076" s="307" t="s">
        <v>43</v>
      </c>
      <c r="B1076" s="307" t="s">
        <v>1726</v>
      </c>
      <c r="C1076" s="308"/>
      <c r="D1076" s="308"/>
      <c r="E1076" s="309">
        <v>92310</v>
      </c>
      <c r="F1076" s="310">
        <f t="shared" si="32"/>
        <v>4615500</v>
      </c>
      <c r="G1076" s="310">
        <f t="shared" si="33"/>
        <v>1846200</v>
      </c>
    </row>
    <row r="1077" spans="1:7">
      <c r="A1077" s="307" t="s">
        <v>43</v>
      </c>
      <c r="B1077" s="307" t="s">
        <v>1727</v>
      </c>
      <c r="C1077" s="308"/>
      <c r="D1077" s="308"/>
      <c r="E1077" s="309">
        <v>82310</v>
      </c>
      <c r="F1077" s="310">
        <f t="shared" si="32"/>
        <v>4115500</v>
      </c>
      <c r="G1077" s="310">
        <f t="shared" si="33"/>
        <v>1646200</v>
      </c>
    </row>
    <row r="1078" spans="1:7">
      <c r="A1078" s="307" t="s">
        <v>43</v>
      </c>
      <c r="B1078" s="307" t="s">
        <v>1728</v>
      </c>
      <c r="C1078" s="308"/>
      <c r="D1078" s="308"/>
      <c r="E1078" s="309">
        <v>80550</v>
      </c>
      <c r="F1078" s="310">
        <f t="shared" si="32"/>
        <v>4027500</v>
      </c>
      <c r="G1078" s="310">
        <f t="shared" si="33"/>
        <v>1611000</v>
      </c>
    </row>
    <row r="1079" spans="1:7">
      <c r="A1079" s="307" t="s">
        <v>43</v>
      </c>
      <c r="B1079" s="307" t="s">
        <v>1729</v>
      </c>
      <c r="C1079" s="308"/>
      <c r="D1079" s="308"/>
      <c r="E1079" s="309">
        <v>88200</v>
      </c>
      <c r="F1079" s="310">
        <f t="shared" si="32"/>
        <v>4410000</v>
      </c>
      <c r="G1079" s="310">
        <f t="shared" si="33"/>
        <v>1764000</v>
      </c>
    </row>
    <row r="1080" spans="1:7">
      <c r="A1080" s="307" t="s">
        <v>43</v>
      </c>
      <c r="B1080" s="307" t="s">
        <v>1730</v>
      </c>
      <c r="C1080" s="308"/>
      <c r="D1080" s="308"/>
      <c r="E1080" s="309">
        <v>105550</v>
      </c>
      <c r="F1080" s="310">
        <f t="shared" si="32"/>
        <v>5277500</v>
      </c>
      <c r="G1080" s="310">
        <f t="shared" si="33"/>
        <v>2111000</v>
      </c>
    </row>
    <row r="1081" spans="1:7">
      <c r="A1081" s="307" t="s">
        <v>43</v>
      </c>
      <c r="B1081" s="307" t="s">
        <v>1731</v>
      </c>
      <c r="C1081" s="308"/>
      <c r="D1081" s="308"/>
      <c r="E1081" s="309">
        <v>129130</v>
      </c>
      <c r="F1081" s="310">
        <f t="shared" si="32"/>
        <v>6456500</v>
      </c>
      <c r="G1081" s="310">
        <f t="shared" si="33"/>
        <v>2582600</v>
      </c>
    </row>
    <row r="1082" spans="1:7">
      <c r="A1082" s="307" t="s">
        <v>43</v>
      </c>
      <c r="B1082" s="307" t="s">
        <v>1732</v>
      </c>
      <c r="C1082" s="308"/>
      <c r="D1082" s="308"/>
      <c r="E1082" s="309">
        <v>96600</v>
      </c>
      <c r="F1082" s="310">
        <f t="shared" si="32"/>
        <v>4830000</v>
      </c>
      <c r="G1082" s="310">
        <f t="shared" si="33"/>
        <v>1932000</v>
      </c>
    </row>
    <row r="1083" spans="1:7">
      <c r="A1083" s="307" t="s">
        <v>43</v>
      </c>
      <c r="B1083" s="307" t="s">
        <v>1733</v>
      </c>
      <c r="C1083" s="308"/>
      <c r="D1083" s="308"/>
      <c r="E1083" s="309">
        <v>100380</v>
      </c>
      <c r="F1083" s="310">
        <f t="shared" si="32"/>
        <v>5019000</v>
      </c>
      <c r="G1083" s="310">
        <f t="shared" si="33"/>
        <v>2007600.0000000002</v>
      </c>
    </row>
    <row r="1084" spans="1:7">
      <c r="A1084" s="307" t="s">
        <v>43</v>
      </c>
      <c r="B1084" s="307" t="s">
        <v>1734</v>
      </c>
      <c r="C1084" s="308"/>
      <c r="D1084" s="308"/>
      <c r="E1084" s="309">
        <v>87920</v>
      </c>
      <c r="F1084" s="310">
        <f t="shared" si="32"/>
        <v>4396000</v>
      </c>
      <c r="G1084" s="310">
        <f t="shared" si="33"/>
        <v>1758400</v>
      </c>
    </row>
    <row r="1085" spans="1:7">
      <c r="A1085" s="307" t="s">
        <v>43</v>
      </c>
      <c r="B1085" s="307" t="s">
        <v>1735</v>
      </c>
      <c r="C1085" s="308"/>
      <c r="D1085" s="308"/>
      <c r="E1085" s="309">
        <v>85070</v>
      </c>
      <c r="F1085" s="310">
        <f t="shared" si="32"/>
        <v>4253500</v>
      </c>
      <c r="G1085" s="310">
        <f t="shared" si="33"/>
        <v>1701400</v>
      </c>
    </row>
    <row r="1086" spans="1:7">
      <c r="A1086" s="311" t="s">
        <v>1317</v>
      </c>
      <c r="B1086" s="311" t="s">
        <v>259</v>
      </c>
      <c r="C1086" s="308"/>
      <c r="D1086" s="308"/>
      <c r="E1086" s="309">
        <v>67720</v>
      </c>
      <c r="F1086" s="310">
        <f t="shared" si="32"/>
        <v>3386000</v>
      </c>
      <c r="G1086" s="310">
        <f t="shared" si="33"/>
        <v>1354400</v>
      </c>
    </row>
    <row r="1087" spans="1:7">
      <c r="A1087" s="307" t="s">
        <v>43</v>
      </c>
      <c r="B1087" s="307" t="s">
        <v>1736</v>
      </c>
      <c r="C1087" s="308"/>
      <c r="D1087" s="308"/>
      <c r="E1087" s="309">
        <v>99870</v>
      </c>
      <c r="F1087" s="310">
        <f t="shared" si="32"/>
        <v>4993500</v>
      </c>
      <c r="G1087" s="310">
        <f t="shared" si="33"/>
        <v>1997400</v>
      </c>
    </row>
    <row r="1088" spans="1:7">
      <c r="A1088" s="307" t="s">
        <v>43</v>
      </c>
      <c r="B1088" s="307" t="s">
        <v>1737</v>
      </c>
      <c r="C1088" s="308"/>
      <c r="D1088" s="308"/>
      <c r="E1088" s="309">
        <v>112890</v>
      </c>
      <c r="F1088" s="310">
        <f t="shared" si="32"/>
        <v>5644500</v>
      </c>
      <c r="G1088" s="310">
        <f t="shared" si="33"/>
        <v>2257800</v>
      </c>
    </row>
    <row r="1089" spans="1:7">
      <c r="A1089" s="307" t="s">
        <v>43</v>
      </c>
      <c r="B1089" s="307" t="s">
        <v>1738</v>
      </c>
      <c r="C1089" s="308"/>
      <c r="D1089" s="308"/>
      <c r="E1089" s="309">
        <v>102810</v>
      </c>
      <c r="F1089" s="310">
        <f t="shared" si="32"/>
        <v>5140500</v>
      </c>
      <c r="G1089" s="310">
        <f t="shared" si="33"/>
        <v>2056199.9999999998</v>
      </c>
    </row>
    <row r="1090" spans="1:7">
      <c r="A1090" s="307" t="s">
        <v>43</v>
      </c>
      <c r="B1090" s="307" t="s">
        <v>1739</v>
      </c>
      <c r="C1090" s="308"/>
      <c r="D1090" s="308"/>
      <c r="E1090" s="309">
        <v>91890</v>
      </c>
      <c r="F1090" s="310">
        <f t="shared" si="32"/>
        <v>4594500</v>
      </c>
      <c r="G1090" s="310">
        <f t="shared" si="33"/>
        <v>1837800</v>
      </c>
    </row>
    <row r="1091" spans="1:7">
      <c r="A1091" s="307" t="s">
        <v>43</v>
      </c>
      <c r="B1091" s="307" t="s">
        <v>1740</v>
      </c>
      <c r="C1091" s="308"/>
      <c r="D1091" s="308"/>
      <c r="E1091" s="309">
        <v>105730</v>
      </c>
      <c r="F1091" s="310">
        <f t="shared" si="32"/>
        <v>5286500</v>
      </c>
      <c r="G1091" s="310">
        <f t="shared" si="33"/>
        <v>2114600</v>
      </c>
    </row>
    <row r="1092" spans="1:7">
      <c r="A1092" s="307" t="s">
        <v>43</v>
      </c>
      <c r="B1092" s="307" t="s">
        <v>1741</v>
      </c>
      <c r="C1092" s="308"/>
      <c r="D1092" s="308"/>
      <c r="E1092" s="309">
        <v>133660</v>
      </c>
      <c r="F1092" s="310">
        <f t="shared" ref="F1092:F1155" si="34">+E1092*5%*1000</f>
        <v>6683000</v>
      </c>
      <c r="G1092" s="310">
        <f t="shared" ref="G1092:G1155" si="35">+E1092*2%*1000</f>
        <v>2673200.0000000005</v>
      </c>
    </row>
    <row r="1093" spans="1:7">
      <c r="A1093" s="307" t="s">
        <v>43</v>
      </c>
      <c r="B1093" s="307" t="s">
        <v>1742</v>
      </c>
      <c r="C1093" s="308"/>
      <c r="D1093" s="308"/>
      <c r="E1093" s="309">
        <v>96600</v>
      </c>
      <c r="F1093" s="310">
        <f t="shared" si="34"/>
        <v>4830000</v>
      </c>
      <c r="G1093" s="310">
        <f t="shared" si="35"/>
        <v>1932000</v>
      </c>
    </row>
    <row r="1094" spans="1:7">
      <c r="A1094" s="307" t="s">
        <v>43</v>
      </c>
      <c r="B1094" s="307" t="s">
        <v>1743</v>
      </c>
      <c r="C1094" s="308"/>
      <c r="D1094" s="308"/>
      <c r="E1094" s="309">
        <v>100380</v>
      </c>
      <c r="F1094" s="310">
        <f t="shared" si="34"/>
        <v>5019000</v>
      </c>
      <c r="G1094" s="310">
        <f t="shared" si="35"/>
        <v>2007600.0000000002</v>
      </c>
    </row>
    <row r="1095" spans="1:7">
      <c r="A1095" s="307" t="s">
        <v>43</v>
      </c>
      <c r="B1095" s="307" t="s">
        <v>1744</v>
      </c>
      <c r="C1095" s="308"/>
      <c r="D1095" s="308"/>
      <c r="E1095" s="309">
        <v>119950</v>
      </c>
      <c r="F1095" s="310">
        <f t="shared" si="34"/>
        <v>5997500</v>
      </c>
      <c r="G1095" s="310">
        <f t="shared" si="35"/>
        <v>2399000</v>
      </c>
    </row>
    <row r="1096" spans="1:7">
      <c r="A1096" s="307" t="s">
        <v>43</v>
      </c>
      <c r="B1096" s="307" t="s">
        <v>1745</v>
      </c>
      <c r="C1096" s="308"/>
      <c r="D1096" s="308"/>
      <c r="E1096" s="309">
        <v>110810</v>
      </c>
      <c r="F1096" s="310">
        <f t="shared" si="34"/>
        <v>5540500</v>
      </c>
      <c r="G1096" s="310">
        <f t="shared" si="35"/>
        <v>2216200.0000000005</v>
      </c>
    </row>
    <row r="1097" spans="1:7">
      <c r="A1097" s="311" t="s">
        <v>1317</v>
      </c>
      <c r="B1097" s="311" t="s">
        <v>1746</v>
      </c>
      <c r="C1097" s="308"/>
      <c r="D1097" s="308"/>
      <c r="E1097" s="309">
        <v>152340</v>
      </c>
      <c r="F1097" s="310">
        <f t="shared" si="34"/>
        <v>7617000</v>
      </c>
      <c r="G1097" s="310">
        <f t="shared" si="35"/>
        <v>3046800</v>
      </c>
    </row>
    <row r="1098" spans="1:7">
      <c r="A1098" s="307" t="s">
        <v>43</v>
      </c>
      <c r="B1098" s="307" t="s">
        <v>1747</v>
      </c>
      <c r="C1098" s="308"/>
      <c r="D1098" s="308"/>
      <c r="E1098" s="309">
        <v>139920</v>
      </c>
      <c r="F1098" s="310">
        <f t="shared" si="34"/>
        <v>6996000</v>
      </c>
      <c r="G1098" s="310">
        <f t="shared" si="35"/>
        <v>2798400</v>
      </c>
    </row>
    <row r="1099" spans="1:7">
      <c r="A1099" s="307" t="s">
        <v>43</v>
      </c>
      <c r="B1099" s="307" t="s">
        <v>1748</v>
      </c>
      <c r="C1099" s="308"/>
      <c r="D1099" s="308"/>
      <c r="E1099" s="309">
        <v>131570</v>
      </c>
      <c r="F1099" s="310">
        <f t="shared" si="34"/>
        <v>6578500</v>
      </c>
      <c r="G1099" s="310">
        <f t="shared" si="35"/>
        <v>2631400</v>
      </c>
    </row>
    <row r="1100" spans="1:7">
      <c r="A1100" s="307" t="s">
        <v>43</v>
      </c>
      <c r="B1100" s="307" t="s">
        <v>1749</v>
      </c>
      <c r="C1100" s="308"/>
      <c r="D1100" s="308"/>
      <c r="E1100" s="309">
        <v>140270</v>
      </c>
      <c r="F1100" s="310">
        <f t="shared" si="34"/>
        <v>7013500</v>
      </c>
      <c r="G1100" s="310">
        <f t="shared" si="35"/>
        <v>2805400</v>
      </c>
    </row>
    <row r="1101" spans="1:7">
      <c r="A1101" s="307" t="s">
        <v>43</v>
      </c>
      <c r="B1101" s="307" t="s">
        <v>1750</v>
      </c>
      <c r="C1101" s="308"/>
      <c r="D1101" s="308"/>
      <c r="E1101" s="309">
        <v>155390</v>
      </c>
      <c r="F1101" s="310">
        <f t="shared" si="34"/>
        <v>7769500</v>
      </c>
      <c r="G1101" s="310">
        <f t="shared" si="35"/>
        <v>3107800</v>
      </c>
    </row>
    <row r="1102" spans="1:7">
      <c r="A1102" s="307" t="s">
        <v>43</v>
      </c>
      <c r="B1102" s="307" t="s">
        <v>1751</v>
      </c>
      <c r="C1102" s="308"/>
      <c r="D1102" s="308"/>
      <c r="E1102" s="309">
        <v>156990</v>
      </c>
      <c r="F1102" s="310">
        <f t="shared" si="34"/>
        <v>7849500</v>
      </c>
      <c r="G1102" s="310">
        <f t="shared" si="35"/>
        <v>3139800</v>
      </c>
    </row>
    <row r="1103" spans="1:7">
      <c r="A1103" s="307" t="s">
        <v>43</v>
      </c>
      <c r="B1103" s="307" t="s">
        <v>1360</v>
      </c>
      <c r="C1103" s="308"/>
      <c r="D1103" s="308"/>
      <c r="E1103" s="309">
        <v>171270</v>
      </c>
      <c r="F1103" s="310">
        <f t="shared" si="34"/>
        <v>8563500</v>
      </c>
      <c r="G1103" s="310">
        <f t="shared" si="35"/>
        <v>3425400</v>
      </c>
    </row>
    <row r="1104" spans="1:7">
      <c r="A1104" s="307" t="s">
        <v>43</v>
      </c>
      <c r="B1104" s="307" t="s">
        <v>1752</v>
      </c>
      <c r="C1104" s="308"/>
      <c r="D1104" s="308"/>
      <c r="E1104" s="309">
        <v>201400</v>
      </c>
      <c r="F1104" s="310">
        <f t="shared" si="34"/>
        <v>10070000</v>
      </c>
      <c r="G1104" s="310">
        <f t="shared" si="35"/>
        <v>4028000</v>
      </c>
    </row>
    <row r="1105" spans="1:7">
      <c r="A1105" s="311" t="s">
        <v>1317</v>
      </c>
      <c r="B1105" s="311" t="s">
        <v>1753</v>
      </c>
      <c r="C1105" s="308"/>
      <c r="D1105" s="308"/>
      <c r="E1105" s="309">
        <v>32990</v>
      </c>
      <c r="F1105" s="310">
        <f t="shared" si="34"/>
        <v>1649500</v>
      </c>
      <c r="G1105" s="310">
        <f t="shared" si="35"/>
        <v>659800.00000000012</v>
      </c>
    </row>
    <row r="1106" spans="1:7">
      <c r="A1106" s="311" t="s">
        <v>1317</v>
      </c>
      <c r="B1106" s="311" t="s">
        <v>1754</v>
      </c>
      <c r="C1106" s="308"/>
      <c r="D1106" s="308"/>
      <c r="E1106" s="309">
        <v>32540</v>
      </c>
      <c r="F1106" s="310">
        <f t="shared" si="34"/>
        <v>1627000</v>
      </c>
      <c r="G1106" s="310">
        <f t="shared" si="35"/>
        <v>650800.00000000012</v>
      </c>
    </row>
    <row r="1107" spans="1:7">
      <c r="A1107" s="311" t="s">
        <v>1317</v>
      </c>
      <c r="B1107" s="311" t="s">
        <v>1755</v>
      </c>
      <c r="C1107" s="308"/>
      <c r="D1107" s="308"/>
      <c r="E1107" s="309">
        <v>52170</v>
      </c>
      <c r="F1107" s="310">
        <f t="shared" si="34"/>
        <v>2608500</v>
      </c>
      <c r="G1107" s="310">
        <f t="shared" si="35"/>
        <v>1043400.0000000001</v>
      </c>
    </row>
    <row r="1108" spans="1:7">
      <c r="A1108" s="311" t="s">
        <v>1317</v>
      </c>
      <c r="B1108" s="311" t="s">
        <v>1756</v>
      </c>
      <c r="C1108" s="308"/>
      <c r="D1108" s="308"/>
      <c r="E1108" s="309">
        <v>36260</v>
      </c>
      <c r="F1108" s="310">
        <f t="shared" si="34"/>
        <v>1813000</v>
      </c>
      <c r="G1108" s="310">
        <f t="shared" si="35"/>
        <v>725200</v>
      </c>
    </row>
    <row r="1109" spans="1:7">
      <c r="A1109" s="311" t="s">
        <v>1317</v>
      </c>
      <c r="B1109" s="311" t="s">
        <v>1757</v>
      </c>
      <c r="C1109" s="308"/>
      <c r="D1109" s="308"/>
      <c r="E1109" s="309">
        <v>36270</v>
      </c>
      <c r="F1109" s="310">
        <f t="shared" si="34"/>
        <v>1813500</v>
      </c>
      <c r="G1109" s="310">
        <f t="shared" si="35"/>
        <v>725400</v>
      </c>
    </row>
    <row r="1110" spans="1:7">
      <c r="A1110" s="311" t="s">
        <v>1317</v>
      </c>
      <c r="B1110" s="311" t="s">
        <v>1758</v>
      </c>
      <c r="C1110" s="308"/>
      <c r="D1110" s="308"/>
      <c r="E1110" s="309">
        <v>36360</v>
      </c>
      <c r="F1110" s="310">
        <f t="shared" si="34"/>
        <v>1818000</v>
      </c>
      <c r="G1110" s="310">
        <f t="shared" si="35"/>
        <v>727200</v>
      </c>
    </row>
    <row r="1111" spans="1:7">
      <c r="A1111" s="311" t="s">
        <v>1317</v>
      </c>
      <c r="B1111" s="311" t="s">
        <v>1759</v>
      </c>
      <c r="C1111" s="308"/>
      <c r="D1111" s="308"/>
      <c r="E1111" s="309">
        <v>41630</v>
      </c>
      <c r="F1111" s="310">
        <f t="shared" si="34"/>
        <v>2081500</v>
      </c>
      <c r="G1111" s="310">
        <f t="shared" si="35"/>
        <v>832600</v>
      </c>
    </row>
    <row r="1112" spans="1:7">
      <c r="A1112" s="311" t="s">
        <v>1317</v>
      </c>
      <c r="B1112" s="311" t="s">
        <v>1760</v>
      </c>
      <c r="C1112" s="308"/>
      <c r="D1112" s="308"/>
      <c r="E1112" s="309">
        <v>49720</v>
      </c>
      <c r="F1112" s="310">
        <f t="shared" si="34"/>
        <v>2486000</v>
      </c>
      <c r="G1112" s="310">
        <f t="shared" si="35"/>
        <v>994400</v>
      </c>
    </row>
    <row r="1113" spans="1:7">
      <c r="A1113" s="311" t="s">
        <v>1317</v>
      </c>
      <c r="B1113" s="311" t="s">
        <v>1761</v>
      </c>
      <c r="C1113" s="308"/>
      <c r="D1113" s="308"/>
      <c r="E1113" s="309">
        <v>29720</v>
      </c>
      <c r="F1113" s="310">
        <f t="shared" si="34"/>
        <v>1486000</v>
      </c>
      <c r="G1113" s="310">
        <f t="shared" si="35"/>
        <v>594400</v>
      </c>
    </row>
    <row r="1114" spans="1:7">
      <c r="A1114" s="311" t="s">
        <v>1317</v>
      </c>
      <c r="B1114" s="311" t="s">
        <v>1762</v>
      </c>
      <c r="C1114" s="308"/>
      <c r="D1114" s="308"/>
      <c r="E1114" s="309">
        <v>35260</v>
      </c>
      <c r="F1114" s="310">
        <f t="shared" si="34"/>
        <v>1763000</v>
      </c>
      <c r="G1114" s="310">
        <f t="shared" si="35"/>
        <v>705200</v>
      </c>
    </row>
    <row r="1115" spans="1:7">
      <c r="A1115" s="311" t="s">
        <v>1317</v>
      </c>
      <c r="B1115" s="311" t="s">
        <v>1763</v>
      </c>
      <c r="C1115" s="308"/>
      <c r="D1115" s="308"/>
      <c r="E1115" s="309">
        <v>42450</v>
      </c>
      <c r="F1115" s="310">
        <f t="shared" si="34"/>
        <v>2122500</v>
      </c>
      <c r="G1115" s="310">
        <f t="shared" si="35"/>
        <v>849000</v>
      </c>
    </row>
    <row r="1116" spans="1:7">
      <c r="A1116" s="311" t="s">
        <v>1317</v>
      </c>
      <c r="B1116" s="311" t="s">
        <v>1764</v>
      </c>
      <c r="C1116" s="308"/>
      <c r="D1116" s="308"/>
      <c r="E1116" s="309">
        <v>43720</v>
      </c>
      <c r="F1116" s="310">
        <f t="shared" si="34"/>
        <v>2186000</v>
      </c>
      <c r="G1116" s="310">
        <f t="shared" si="35"/>
        <v>874400</v>
      </c>
    </row>
    <row r="1117" spans="1:7">
      <c r="A1117" s="311" t="s">
        <v>1317</v>
      </c>
      <c r="B1117" s="311" t="s">
        <v>1765</v>
      </c>
      <c r="C1117" s="308"/>
      <c r="D1117" s="308"/>
      <c r="E1117" s="309">
        <v>47170</v>
      </c>
      <c r="F1117" s="310">
        <f t="shared" si="34"/>
        <v>2358500</v>
      </c>
      <c r="G1117" s="310">
        <f t="shared" si="35"/>
        <v>943400</v>
      </c>
    </row>
    <row r="1118" spans="1:7">
      <c r="A1118" s="311" t="s">
        <v>1317</v>
      </c>
      <c r="B1118" s="311" t="s">
        <v>1766</v>
      </c>
      <c r="C1118" s="308"/>
      <c r="D1118" s="308"/>
      <c r="E1118" s="309">
        <v>37810</v>
      </c>
      <c r="F1118" s="310">
        <f t="shared" si="34"/>
        <v>1890500</v>
      </c>
      <c r="G1118" s="310">
        <f t="shared" si="35"/>
        <v>756200</v>
      </c>
    </row>
    <row r="1119" spans="1:7">
      <c r="A1119" s="311" t="s">
        <v>1317</v>
      </c>
      <c r="B1119" s="311" t="s">
        <v>1767</v>
      </c>
      <c r="C1119" s="308"/>
      <c r="D1119" s="308"/>
      <c r="E1119" s="309">
        <v>37810</v>
      </c>
      <c r="F1119" s="310">
        <f t="shared" si="34"/>
        <v>1890500</v>
      </c>
      <c r="G1119" s="310">
        <f t="shared" si="35"/>
        <v>756200</v>
      </c>
    </row>
    <row r="1120" spans="1:7">
      <c r="A1120" s="311" t="s">
        <v>1317</v>
      </c>
      <c r="B1120" s="311" t="s">
        <v>1768</v>
      </c>
      <c r="C1120" s="308"/>
      <c r="D1120" s="308"/>
      <c r="E1120" s="309">
        <v>44540</v>
      </c>
      <c r="F1120" s="310">
        <f t="shared" si="34"/>
        <v>2227000</v>
      </c>
      <c r="G1120" s="310">
        <f t="shared" si="35"/>
        <v>890800.00000000012</v>
      </c>
    </row>
    <row r="1121" spans="1:7">
      <c r="A1121" s="311" t="s">
        <v>1317</v>
      </c>
      <c r="B1121" s="311" t="s">
        <v>1769</v>
      </c>
      <c r="C1121" s="308"/>
      <c r="D1121" s="308"/>
      <c r="E1121" s="309">
        <v>50350</v>
      </c>
      <c r="F1121" s="310">
        <f t="shared" si="34"/>
        <v>2517500</v>
      </c>
      <c r="G1121" s="310">
        <f t="shared" si="35"/>
        <v>1007000</v>
      </c>
    </row>
    <row r="1122" spans="1:7">
      <c r="A1122" s="311" t="s">
        <v>1317</v>
      </c>
      <c r="B1122" s="311" t="s">
        <v>1770</v>
      </c>
      <c r="C1122" s="308"/>
      <c r="D1122" s="308"/>
      <c r="E1122" s="309">
        <v>45260</v>
      </c>
      <c r="F1122" s="310">
        <f t="shared" si="34"/>
        <v>2263000</v>
      </c>
      <c r="G1122" s="310">
        <f t="shared" si="35"/>
        <v>905200</v>
      </c>
    </row>
    <row r="1123" spans="1:7">
      <c r="A1123" s="311" t="s">
        <v>1317</v>
      </c>
      <c r="B1123" s="311" t="s">
        <v>1771</v>
      </c>
      <c r="C1123" s="308"/>
      <c r="D1123" s="308"/>
      <c r="E1123" s="309">
        <v>49630</v>
      </c>
      <c r="F1123" s="310">
        <f t="shared" si="34"/>
        <v>2481500</v>
      </c>
      <c r="G1123" s="310">
        <f t="shared" si="35"/>
        <v>992600</v>
      </c>
    </row>
    <row r="1124" spans="1:7">
      <c r="A1124" s="311" t="s">
        <v>1317</v>
      </c>
      <c r="B1124" s="311" t="s">
        <v>1772</v>
      </c>
      <c r="C1124" s="308"/>
      <c r="D1124" s="308"/>
      <c r="E1124" s="309">
        <v>53630</v>
      </c>
      <c r="F1124" s="310">
        <f t="shared" si="34"/>
        <v>2681500</v>
      </c>
      <c r="G1124" s="310">
        <f t="shared" si="35"/>
        <v>1072600</v>
      </c>
    </row>
    <row r="1125" spans="1:7">
      <c r="A1125" s="311" t="s">
        <v>1317</v>
      </c>
      <c r="B1125" s="311" t="s">
        <v>1773</v>
      </c>
      <c r="C1125" s="308"/>
      <c r="D1125" s="308"/>
      <c r="E1125" s="309">
        <v>53440</v>
      </c>
      <c r="F1125" s="310">
        <f t="shared" si="34"/>
        <v>2672000</v>
      </c>
      <c r="G1125" s="310">
        <f t="shared" si="35"/>
        <v>1068800</v>
      </c>
    </row>
    <row r="1126" spans="1:7">
      <c r="A1126" s="307" t="s">
        <v>43</v>
      </c>
      <c r="B1126" s="307" t="s">
        <v>1774</v>
      </c>
      <c r="C1126" s="308"/>
      <c r="D1126" s="308"/>
      <c r="E1126" s="309">
        <v>29650</v>
      </c>
      <c r="F1126" s="310">
        <f t="shared" si="34"/>
        <v>1482500</v>
      </c>
      <c r="G1126" s="310">
        <f t="shared" si="35"/>
        <v>593000</v>
      </c>
    </row>
    <row r="1127" spans="1:7">
      <c r="A1127" s="307" t="s">
        <v>43</v>
      </c>
      <c r="B1127" s="307" t="s">
        <v>1775</v>
      </c>
      <c r="C1127" s="308"/>
      <c r="D1127" s="308"/>
      <c r="E1127" s="309">
        <v>29560</v>
      </c>
      <c r="F1127" s="310">
        <f t="shared" si="34"/>
        <v>1478000</v>
      </c>
      <c r="G1127" s="310">
        <f t="shared" si="35"/>
        <v>591200</v>
      </c>
    </row>
    <row r="1128" spans="1:7">
      <c r="A1128" s="307" t="s">
        <v>43</v>
      </c>
      <c r="B1128" s="307" t="s">
        <v>1776</v>
      </c>
      <c r="C1128" s="308"/>
      <c r="D1128" s="308"/>
      <c r="E1128" s="309">
        <v>32760</v>
      </c>
      <c r="F1128" s="310">
        <f t="shared" si="34"/>
        <v>1638000</v>
      </c>
      <c r="G1128" s="310">
        <f t="shared" si="35"/>
        <v>655200</v>
      </c>
    </row>
    <row r="1129" spans="1:7">
      <c r="A1129" s="307" t="s">
        <v>43</v>
      </c>
      <c r="B1129" s="307" t="s">
        <v>1777</v>
      </c>
      <c r="C1129" s="308"/>
      <c r="D1129" s="308"/>
      <c r="E1129" s="309">
        <v>32760</v>
      </c>
      <c r="F1129" s="310">
        <f t="shared" si="34"/>
        <v>1638000</v>
      </c>
      <c r="G1129" s="310">
        <f t="shared" si="35"/>
        <v>655200</v>
      </c>
    </row>
    <row r="1130" spans="1:7">
      <c r="A1130" s="307" t="s">
        <v>43</v>
      </c>
      <c r="B1130" s="307" t="s">
        <v>1778</v>
      </c>
      <c r="C1130" s="308"/>
      <c r="D1130" s="308"/>
      <c r="E1130" s="309">
        <v>51320</v>
      </c>
      <c r="F1130" s="310">
        <f t="shared" si="34"/>
        <v>2566000</v>
      </c>
      <c r="G1130" s="310">
        <f t="shared" si="35"/>
        <v>1026400.0000000001</v>
      </c>
    </row>
    <row r="1131" spans="1:7">
      <c r="A1131" s="307" t="s">
        <v>43</v>
      </c>
      <c r="B1131" s="307" t="s">
        <v>1779</v>
      </c>
      <c r="C1131" s="308"/>
      <c r="D1131" s="308"/>
      <c r="E1131" s="309">
        <v>31410</v>
      </c>
      <c r="F1131" s="310">
        <f t="shared" si="34"/>
        <v>1570500</v>
      </c>
      <c r="G1131" s="310">
        <f t="shared" si="35"/>
        <v>628200</v>
      </c>
    </row>
    <row r="1132" spans="1:7">
      <c r="A1132" s="307" t="s">
        <v>43</v>
      </c>
      <c r="B1132" s="307" t="s">
        <v>1780</v>
      </c>
      <c r="C1132" s="308"/>
      <c r="D1132" s="308"/>
      <c r="E1132" s="309">
        <v>39140</v>
      </c>
      <c r="F1132" s="310">
        <f t="shared" si="34"/>
        <v>1957000</v>
      </c>
      <c r="G1132" s="310">
        <f t="shared" si="35"/>
        <v>782800.00000000012</v>
      </c>
    </row>
    <row r="1133" spans="1:7">
      <c r="A1133" s="307" t="s">
        <v>43</v>
      </c>
      <c r="B1133" s="307" t="s">
        <v>1781</v>
      </c>
      <c r="C1133" s="308"/>
      <c r="D1133" s="308"/>
      <c r="E1133" s="309">
        <v>31750</v>
      </c>
      <c r="F1133" s="310">
        <f t="shared" si="34"/>
        <v>1587500</v>
      </c>
      <c r="G1133" s="310">
        <f t="shared" si="35"/>
        <v>635000</v>
      </c>
    </row>
    <row r="1134" spans="1:7">
      <c r="A1134" s="307" t="s">
        <v>43</v>
      </c>
      <c r="B1134" s="307" t="s">
        <v>1782</v>
      </c>
      <c r="C1134" s="308"/>
      <c r="D1134" s="308"/>
      <c r="E1134" s="309">
        <v>31490</v>
      </c>
      <c r="F1134" s="310">
        <f t="shared" si="34"/>
        <v>1574500</v>
      </c>
      <c r="G1134" s="310">
        <f t="shared" si="35"/>
        <v>629800.00000000012</v>
      </c>
    </row>
    <row r="1135" spans="1:7">
      <c r="A1135" s="307" t="s">
        <v>43</v>
      </c>
      <c r="B1135" s="307" t="s">
        <v>1783</v>
      </c>
      <c r="C1135" s="308"/>
      <c r="D1135" s="308"/>
      <c r="E1135" s="309">
        <v>34520</v>
      </c>
      <c r="F1135" s="310">
        <f t="shared" si="34"/>
        <v>1726000</v>
      </c>
      <c r="G1135" s="310">
        <f t="shared" si="35"/>
        <v>690400</v>
      </c>
    </row>
    <row r="1136" spans="1:7">
      <c r="A1136" s="307" t="s">
        <v>43</v>
      </c>
      <c r="B1136" s="307" t="s">
        <v>1784</v>
      </c>
      <c r="C1136" s="308"/>
      <c r="D1136" s="308"/>
      <c r="E1136" s="309">
        <v>36620</v>
      </c>
      <c r="F1136" s="310">
        <f t="shared" si="34"/>
        <v>1831000</v>
      </c>
      <c r="G1136" s="310">
        <f t="shared" si="35"/>
        <v>732400</v>
      </c>
    </row>
    <row r="1137" spans="1:7">
      <c r="A1137" s="307" t="s">
        <v>43</v>
      </c>
      <c r="B1137" s="307" t="s">
        <v>1785</v>
      </c>
      <c r="C1137" s="308"/>
      <c r="D1137" s="308"/>
      <c r="E1137" s="309">
        <v>33340</v>
      </c>
      <c r="F1137" s="310">
        <f t="shared" si="34"/>
        <v>1667000</v>
      </c>
      <c r="G1137" s="310">
        <f t="shared" si="35"/>
        <v>666800.00000000012</v>
      </c>
    </row>
    <row r="1138" spans="1:7">
      <c r="A1138" s="307" t="s">
        <v>43</v>
      </c>
      <c r="B1138" s="307" t="s">
        <v>1786</v>
      </c>
      <c r="C1138" s="308"/>
      <c r="D1138" s="308"/>
      <c r="E1138" s="309">
        <v>35700</v>
      </c>
      <c r="F1138" s="310">
        <f t="shared" si="34"/>
        <v>1785000</v>
      </c>
      <c r="G1138" s="310">
        <f t="shared" si="35"/>
        <v>714000</v>
      </c>
    </row>
    <row r="1139" spans="1:7">
      <c r="A1139" s="307" t="s">
        <v>43</v>
      </c>
      <c r="B1139" s="307" t="s">
        <v>1787</v>
      </c>
      <c r="C1139" s="308"/>
      <c r="D1139" s="308"/>
      <c r="E1139" s="309">
        <v>37800</v>
      </c>
      <c r="F1139" s="310">
        <f t="shared" si="34"/>
        <v>1890000</v>
      </c>
      <c r="G1139" s="310">
        <f t="shared" si="35"/>
        <v>756000</v>
      </c>
    </row>
    <row r="1140" spans="1:7">
      <c r="A1140" s="307" t="s">
        <v>43</v>
      </c>
      <c r="B1140" s="307" t="s">
        <v>1788</v>
      </c>
      <c r="C1140" s="308"/>
      <c r="D1140" s="308"/>
      <c r="E1140" s="309">
        <v>32080</v>
      </c>
      <c r="F1140" s="310">
        <f t="shared" si="34"/>
        <v>1604000</v>
      </c>
      <c r="G1140" s="310">
        <f t="shared" si="35"/>
        <v>641600</v>
      </c>
    </row>
    <row r="1141" spans="1:7">
      <c r="A1141" s="307" t="s">
        <v>43</v>
      </c>
      <c r="B1141" s="307" t="s">
        <v>1789</v>
      </c>
      <c r="C1141" s="308"/>
      <c r="D1141" s="308"/>
      <c r="E1141" s="309">
        <v>37800</v>
      </c>
      <c r="F1141" s="310">
        <f t="shared" si="34"/>
        <v>1890000</v>
      </c>
      <c r="G1141" s="310">
        <f t="shared" si="35"/>
        <v>756000</v>
      </c>
    </row>
    <row r="1142" spans="1:7">
      <c r="A1142" s="307" t="s">
        <v>43</v>
      </c>
      <c r="B1142" s="307" t="s">
        <v>1790</v>
      </c>
      <c r="C1142" s="308"/>
      <c r="D1142" s="308"/>
      <c r="E1142" s="309">
        <v>35110</v>
      </c>
      <c r="F1142" s="310">
        <f t="shared" si="34"/>
        <v>1755500</v>
      </c>
      <c r="G1142" s="310">
        <f t="shared" si="35"/>
        <v>702200</v>
      </c>
    </row>
    <row r="1143" spans="1:7">
      <c r="A1143" s="307" t="s">
        <v>43</v>
      </c>
      <c r="B1143" s="307" t="s">
        <v>1791</v>
      </c>
      <c r="C1143" s="308"/>
      <c r="D1143" s="308"/>
      <c r="E1143" s="309">
        <v>35110</v>
      </c>
      <c r="F1143" s="310">
        <f t="shared" si="34"/>
        <v>1755500</v>
      </c>
      <c r="G1143" s="310">
        <f t="shared" si="35"/>
        <v>702200</v>
      </c>
    </row>
    <row r="1144" spans="1:7">
      <c r="A1144" s="307" t="s">
        <v>43</v>
      </c>
      <c r="B1144" s="307" t="s">
        <v>1792</v>
      </c>
      <c r="C1144" s="308"/>
      <c r="D1144" s="308"/>
      <c r="E1144" s="309">
        <v>36960</v>
      </c>
      <c r="F1144" s="310">
        <f t="shared" si="34"/>
        <v>1848000</v>
      </c>
      <c r="G1144" s="310">
        <f t="shared" si="35"/>
        <v>739200</v>
      </c>
    </row>
    <row r="1145" spans="1:7">
      <c r="A1145" s="307" t="s">
        <v>43</v>
      </c>
      <c r="B1145" s="307" t="s">
        <v>1793</v>
      </c>
      <c r="C1145" s="308"/>
      <c r="D1145" s="308"/>
      <c r="E1145" s="309">
        <v>37380</v>
      </c>
      <c r="F1145" s="310">
        <f t="shared" si="34"/>
        <v>1869000</v>
      </c>
      <c r="G1145" s="310">
        <f t="shared" si="35"/>
        <v>747600</v>
      </c>
    </row>
    <row r="1146" spans="1:7">
      <c r="A1146" s="307" t="s">
        <v>43</v>
      </c>
      <c r="B1146" s="307" t="s">
        <v>1794</v>
      </c>
      <c r="C1146" s="308"/>
      <c r="D1146" s="308"/>
      <c r="E1146" s="309">
        <v>37960</v>
      </c>
      <c r="F1146" s="310">
        <f t="shared" si="34"/>
        <v>1898000</v>
      </c>
      <c r="G1146" s="310">
        <f t="shared" si="35"/>
        <v>759200</v>
      </c>
    </row>
    <row r="1147" spans="1:7">
      <c r="A1147" s="307" t="s">
        <v>43</v>
      </c>
      <c r="B1147" s="307" t="s">
        <v>1795</v>
      </c>
      <c r="C1147" s="308"/>
      <c r="D1147" s="308"/>
      <c r="E1147" s="309">
        <v>43090</v>
      </c>
      <c r="F1147" s="310">
        <f t="shared" si="34"/>
        <v>2154500</v>
      </c>
      <c r="G1147" s="310">
        <f t="shared" si="35"/>
        <v>861800.00000000012</v>
      </c>
    </row>
    <row r="1148" spans="1:7">
      <c r="A1148" s="307" t="s">
        <v>43</v>
      </c>
      <c r="B1148" s="307" t="s">
        <v>1796</v>
      </c>
      <c r="C1148" s="308"/>
      <c r="D1148" s="308"/>
      <c r="E1148" s="309">
        <v>35530</v>
      </c>
      <c r="F1148" s="310">
        <f t="shared" si="34"/>
        <v>1776500</v>
      </c>
      <c r="G1148" s="310">
        <f t="shared" si="35"/>
        <v>710600</v>
      </c>
    </row>
    <row r="1149" spans="1:7">
      <c r="A1149" s="307" t="s">
        <v>43</v>
      </c>
      <c r="B1149" s="307" t="s">
        <v>1797</v>
      </c>
      <c r="C1149" s="308"/>
      <c r="D1149" s="308"/>
      <c r="E1149" s="309">
        <v>34430</v>
      </c>
      <c r="F1149" s="310">
        <f t="shared" si="34"/>
        <v>1721500</v>
      </c>
      <c r="G1149" s="310">
        <f t="shared" si="35"/>
        <v>688600</v>
      </c>
    </row>
    <row r="1150" spans="1:7">
      <c r="A1150" s="307" t="s">
        <v>43</v>
      </c>
      <c r="B1150" s="307" t="s">
        <v>1798</v>
      </c>
      <c r="C1150" s="308"/>
      <c r="D1150" s="308"/>
      <c r="E1150" s="309">
        <v>36030</v>
      </c>
      <c r="F1150" s="310">
        <f t="shared" si="34"/>
        <v>1801500</v>
      </c>
      <c r="G1150" s="310">
        <f t="shared" si="35"/>
        <v>720600</v>
      </c>
    </row>
    <row r="1151" spans="1:7">
      <c r="A1151" s="307" t="s">
        <v>43</v>
      </c>
      <c r="B1151" s="307" t="s">
        <v>1799</v>
      </c>
      <c r="C1151" s="308"/>
      <c r="D1151" s="308"/>
      <c r="E1151" s="309">
        <v>38720</v>
      </c>
      <c r="F1151" s="310">
        <f t="shared" si="34"/>
        <v>1936000</v>
      </c>
      <c r="G1151" s="310">
        <f t="shared" si="35"/>
        <v>774400</v>
      </c>
    </row>
    <row r="1152" spans="1:7">
      <c r="A1152" s="307" t="s">
        <v>43</v>
      </c>
      <c r="B1152" s="307" t="s">
        <v>1800</v>
      </c>
      <c r="C1152" s="308"/>
      <c r="D1152" s="308"/>
      <c r="E1152" s="309">
        <v>44430</v>
      </c>
      <c r="F1152" s="310">
        <f t="shared" si="34"/>
        <v>2221500</v>
      </c>
      <c r="G1152" s="310">
        <f t="shared" si="35"/>
        <v>888600</v>
      </c>
    </row>
    <row r="1153" spans="1:7">
      <c r="A1153" s="307" t="s">
        <v>43</v>
      </c>
      <c r="B1153" s="307" t="s">
        <v>1801</v>
      </c>
      <c r="C1153" s="308"/>
      <c r="D1153" s="308"/>
      <c r="E1153" s="309">
        <v>36370</v>
      </c>
      <c r="F1153" s="310">
        <f t="shared" si="34"/>
        <v>1818500</v>
      </c>
      <c r="G1153" s="310">
        <f t="shared" si="35"/>
        <v>727400</v>
      </c>
    </row>
    <row r="1154" spans="1:7">
      <c r="A1154" s="307" t="s">
        <v>43</v>
      </c>
      <c r="B1154" s="307" t="s">
        <v>1802</v>
      </c>
      <c r="C1154" s="308"/>
      <c r="D1154" s="308"/>
      <c r="E1154" s="309">
        <v>37710</v>
      </c>
      <c r="F1154" s="310">
        <f t="shared" si="34"/>
        <v>1885500</v>
      </c>
      <c r="G1154" s="310">
        <f t="shared" si="35"/>
        <v>754200</v>
      </c>
    </row>
    <row r="1155" spans="1:7">
      <c r="A1155" s="307" t="s">
        <v>43</v>
      </c>
      <c r="B1155" s="307" t="s">
        <v>1803</v>
      </c>
      <c r="C1155" s="308"/>
      <c r="D1155" s="308"/>
      <c r="E1155" s="309">
        <v>40230</v>
      </c>
      <c r="F1155" s="310">
        <f t="shared" si="34"/>
        <v>2011500</v>
      </c>
      <c r="G1155" s="310">
        <f t="shared" si="35"/>
        <v>804600</v>
      </c>
    </row>
    <row r="1156" spans="1:7">
      <c r="A1156" s="307" t="s">
        <v>43</v>
      </c>
      <c r="B1156" s="307" t="s">
        <v>1804</v>
      </c>
      <c r="C1156" s="308"/>
      <c r="D1156" s="308"/>
      <c r="E1156" s="309">
        <v>45860</v>
      </c>
      <c r="F1156" s="310">
        <f t="shared" ref="F1156:F1219" si="36">+E1156*5%*1000</f>
        <v>2293000</v>
      </c>
      <c r="G1156" s="310">
        <f t="shared" ref="G1156:G1219" si="37">+E1156*2%*1000</f>
        <v>917200</v>
      </c>
    </row>
    <row r="1157" spans="1:7">
      <c r="A1157" s="307" t="s">
        <v>43</v>
      </c>
      <c r="B1157" s="307" t="s">
        <v>1805</v>
      </c>
      <c r="C1157" s="308"/>
      <c r="D1157" s="308"/>
      <c r="E1157" s="309">
        <v>27990</v>
      </c>
      <c r="F1157" s="310">
        <f t="shared" si="36"/>
        <v>1399500</v>
      </c>
      <c r="G1157" s="310">
        <f t="shared" si="37"/>
        <v>559800.00000000012</v>
      </c>
    </row>
    <row r="1158" spans="1:7">
      <c r="A1158" s="307" t="s">
        <v>43</v>
      </c>
      <c r="B1158" s="307" t="s">
        <v>1806</v>
      </c>
      <c r="C1158" s="308"/>
      <c r="D1158" s="308"/>
      <c r="E1158" s="309">
        <v>36450</v>
      </c>
      <c r="F1158" s="310">
        <f t="shared" si="36"/>
        <v>1822500</v>
      </c>
      <c r="G1158" s="310">
        <f t="shared" si="37"/>
        <v>729000</v>
      </c>
    </row>
    <row r="1159" spans="1:7">
      <c r="A1159" s="307" t="s">
        <v>43</v>
      </c>
      <c r="B1159" s="307" t="s">
        <v>1807</v>
      </c>
      <c r="C1159" s="308"/>
      <c r="D1159" s="308"/>
      <c r="E1159" s="309">
        <v>37540</v>
      </c>
      <c r="F1159" s="310">
        <f t="shared" si="36"/>
        <v>1877000</v>
      </c>
      <c r="G1159" s="310">
        <f t="shared" si="37"/>
        <v>750800.00000000012</v>
      </c>
    </row>
    <row r="1160" spans="1:7">
      <c r="A1160" s="307" t="s">
        <v>43</v>
      </c>
      <c r="B1160" s="307" t="s">
        <v>1808</v>
      </c>
      <c r="C1160" s="308"/>
      <c r="D1160" s="308"/>
      <c r="E1160" s="309">
        <v>37540</v>
      </c>
      <c r="F1160" s="310">
        <f t="shared" si="36"/>
        <v>1877000</v>
      </c>
      <c r="G1160" s="310">
        <f t="shared" si="37"/>
        <v>750800.00000000012</v>
      </c>
    </row>
    <row r="1161" spans="1:7">
      <c r="A1161" s="307" t="s">
        <v>43</v>
      </c>
      <c r="B1161" s="307" t="s">
        <v>1809</v>
      </c>
      <c r="C1161" s="308"/>
      <c r="D1161" s="308"/>
      <c r="E1161" s="309">
        <v>23860</v>
      </c>
      <c r="F1161" s="310">
        <f t="shared" si="36"/>
        <v>1193000</v>
      </c>
      <c r="G1161" s="310">
        <f t="shared" si="37"/>
        <v>477200</v>
      </c>
    </row>
    <row r="1162" spans="1:7">
      <c r="A1162" s="307" t="s">
        <v>43</v>
      </c>
      <c r="B1162" s="307" t="s">
        <v>1810</v>
      </c>
      <c r="C1162" s="308"/>
      <c r="D1162" s="308"/>
      <c r="E1162" s="309">
        <v>38800</v>
      </c>
      <c r="F1162" s="310">
        <f t="shared" si="36"/>
        <v>1940000</v>
      </c>
      <c r="G1162" s="310">
        <f t="shared" si="37"/>
        <v>776000</v>
      </c>
    </row>
    <row r="1163" spans="1:7">
      <c r="A1163" s="307" t="s">
        <v>43</v>
      </c>
      <c r="B1163" s="307" t="s">
        <v>1811</v>
      </c>
      <c r="C1163" s="308"/>
      <c r="D1163" s="308"/>
      <c r="E1163" s="309">
        <v>33260</v>
      </c>
      <c r="F1163" s="310">
        <f t="shared" si="36"/>
        <v>1663000</v>
      </c>
      <c r="G1163" s="310">
        <f t="shared" si="37"/>
        <v>665200</v>
      </c>
    </row>
    <row r="1164" spans="1:7">
      <c r="A1164" s="307" t="s">
        <v>43</v>
      </c>
      <c r="B1164" s="307" t="s">
        <v>1812</v>
      </c>
      <c r="C1164" s="308"/>
      <c r="D1164" s="308"/>
      <c r="E1164" s="309">
        <v>45270</v>
      </c>
      <c r="F1164" s="310">
        <f t="shared" si="36"/>
        <v>2263500</v>
      </c>
      <c r="G1164" s="310">
        <f t="shared" si="37"/>
        <v>905400</v>
      </c>
    </row>
    <row r="1165" spans="1:7">
      <c r="A1165" s="307" t="s">
        <v>43</v>
      </c>
      <c r="B1165" s="307" t="s">
        <v>1813</v>
      </c>
      <c r="C1165" s="308"/>
      <c r="D1165" s="308"/>
      <c r="E1165" s="309">
        <v>42500</v>
      </c>
      <c r="F1165" s="310">
        <f t="shared" si="36"/>
        <v>2125000</v>
      </c>
      <c r="G1165" s="310">
        <f t="shared" si="37"/>
        <v>850000</v>
      </c>
    </row>
    <row r="1166" spans="1:7">
      <c r="A1166" s="307" t="s">
        <v>43</v>
      </c>
      <c r="B1166" s="307" t="s">
        <v>1814</v>
      </c>
      <c r="C1166" s="308"/>
      <c r="D1166" s="308"/>
      <c r="E1166" s="309">
        <v>47710</v>
      </c>
      <c r="F1166" s="310">
        <f t="shared" si="36"/>
        <v>2385500</v>
      </c>
      <c r="G1166" s="310">
        <f t="shared" si="37"/>
        <v>954200</v>
      </c>
    </row>
    <row r="1167" spans="1:7">
      <c r="A1167" s="307" t="s">
        <v>43</v>
      </c>
      <c r="B1167" s="307" t="s">
        <v>1815</v>
      </c>
      <c r="C1167" s="308"/>
      <c r="D1167" s="308"/>
      <c r="E1167" s="309">
        <v>52660</v>
      </c>
      <c r="F1167" s="310">
        <f t="shared" si="36"/>
        <v>2633000</v>
      </c>
      <c r="G1167" s="310">
        <f t="shared" si="37"/>
        <v>1053200</v>
      </c>
    </row>
    <row r="1168" spans="1:7">
      <c r="A1168" s="307" t="s">
        <v>43</v>
      </c>
      <c r="B1168" s="307" t="s">
        <v>1816</v>
      </c>
      <c r="C1168" s="308"/>
      <c r="D1168" s="308"/>
      <c r="E1168" s="309">
        <v>57280</v>
      </c>
      <c r="F1168" s="310">
        <f t="shared" si="36"/>
        <v>2864000</v>
      </c>
      <c r="G1168" s="310">
        <f t="shared" si="37"/>
        <v>1145600.0000000002</v>
      </c>
    </row>
    <row r="1169" spans="1:7">
      <c r="A1169" s="307" t="s">
        <v>43</v>
      </c>
      <c r="B1169" s="307" t="s">
        <v>1817</v>
      </c>
      <c r="C1169" s="308"/>
      <c r="D1169" s="308"/>
      <c r="E1169" s="309">
        <v>69300</v>
      </c>
      <c r="F1169" s="310">
        <f t="shared" si="36"/>
        <v>3465000</v>
      </c>
      <c r="G1169" s="310">
        <f t="shared" si="37"/>
        <v>1386000</v>
      </c>
    </row>
    <row r="1170" spans="1:7">
      <c r="A1170" s="307" t="s">
        <v>43</v>
      </c>
      <c r="B1170" s="307" t="s">
        <v>1818</v>
      </c>
      <c r="C1170" s="308"/>
      <c r="D1170" s="308"/>
      <c r="E1170" s="309">
        <v>87780</v>
      </c>
      <c r="F1170" s="310">
        <f t="shared" si="36"/>
        <v>4389000</v>
      </c>
      <c r="G1170" s="310">
        <f t="shared" si="37"/>
        <v>1755600.0000000002</v>
      </c>
    </row>
    <row r="1171" spans="1:7">
      <c r="A1171" s="307" t="s">
        <v>1317</v>
      </c>
      <c r="B1171" s="307" t="s">
        <v>1819</v>
      </c>
      <c r="C1171" s="308"/>
      <c r="D1171" s="308"/>
      <c r="E1171" s="309">
        <v>40810</v>
      </c>
      <c r="F1171" s="310">
        <f t="shared" si="36"/>
        <v>2040500</v>
      </c>
      <c r="G1171" s="310">
        <f t="shared" si="37"/>
        <v>816200</v>
      </c>
    </row>
    <row r="1172" spans="1:7">
      <c r="A1172" s="307" t="s">
        <v>1317</v>
      </c>
      <c r="B1172" s="307" t="s">
        <v>1820</v>
      </c>
      <c r="C1172" s="308"/>
      <c r="D1172" s="308"/>
      <c r="E1172" s="309">
        <v>43260</v>
      </c>
      <c r="F1172" s="310">
        <f t="shared" si="36"/>
        <v>2163000</v>
      </c>
      <c r="G1172" s="310">
        <f t="shared" si="37"/>
        <v>865200</v>
      </c>
    </row>
    <row r="1173" spans="1:7">
      <c r="A1173" s="307" t="s">
        <v>43</v>
      </c>
      <c r="B1173" s="307" t="s">
        <v>1821</v>
      </c>
      <c r="C1173" s="308"/>
      <c r="D1173" s="308"/>
      <c r="E1173" s="309">
        <v>32360</v>
      </c>
      <c r="F1173" s="310">
        <f t="shared" si="36"/>
        <v>1618000</v>
      </c>
      <c r="G1173" s="310">
        <f t="shared" si="37"/>
        <v>647200</v>
      </c>
    </row>
    <row r="1174" spans="1:7">
      <c r="A1174" s="307" t="s">
        <v>43</v>
      </c>
      <c r="B1174" s="307" t="s">
        <v>1822</v>
      </c>
      <c r="C1174" s="308"/>
      <c r="D1174" s="308"/>
      <c r="E1174" s="309">
        <v>42920</v>
      </c>
      <c r="F1174" s="310">
        <f t="shared" si="36"/>
        <v>2146000</v>
      </c>
      <c r="G1174" s="310">
        <f t="shared" si="37"/>
        <v>858400</v>
      </c>
    </row>
    <row r="1175" spans="1:7">
      <c r="A1175" s="307" t="s">
        <v>43</v>
      </c>
      <c r="B1175" s="307" t="s">
        <v>1823</v>
      </c>
      <c r="C1175" s="308"/>
      <c r="D1175" s="308"/>
      <c r="E1175" s="309">
        <v>42890</v>
      </c>
      <c r="F1175" s="310">
        <f t="shared" si="36"/>
        <v>2144500</v>
      </c>
      <c r="G1175" s="310">
        <f t="shared" si="37"/>
        <v>857800.00000000012</v>
      </c>
    </row>
    <row r="1176" spans="1:7">
      <c r="A1176" s="307" t="s">
        <v>43</v>
      </c>
      <c r="B1176" s="307" t="s">
        <v>1824</v>
      </c>
      <c r="C1176" s="308"/>
      <c r="D1176" s="308"/>
      <c r="E1176" s="309">
        <v>46030</v>
      </c>
      <c r="F1176" s="310">
        <f t="shared" si="36"/>
        <v>2301500</v>
      </c>
      <c r="G1176" s="310">
        <f t="shared" si="37"/>
        <v>920600</v>
      </c>
    </row>
    <row r="1177" spans="1:7">
      <c r="A1177" s="307" t="s">
        <v>43</v>
      </c>
      <c r="B1177" s="307" t="s">
        <v>1825</v>
      </c>
      <c r="C1177" s="308"/>
      <c r="D1177" s="308"/>
      <c r="E1177" s="309">
        <v>52330</v>
      </c>
      <c r="F1177" s="310">
        <f t="shared" si="36"/>
        <v>2616500</v>
      </c>
      <c r="G1177" s="310">
        <f t="shared" si="37"/>
        <v>1046599.9999999999</v>
      </c>
    </row>
    <row r="1178" spans="1:7">
      <c r="A1178" s="307" t="s">
        <v>43</v>
      </c>
      <c r="B1178" s="307" t="s">
        <v>1826</v>
      </c>
      <c r="C1178" s="308"/>
      <c r="D1178" s="308"/>
      <c r="E1178" s="309">
        <v>55520</v>
      </c>
      <c r="F1178" s="310">
        <f t="shared" si="36"/>
        <v>2776000</v>
      </c>
      <c r="G1178" s="310">
        <f t="shared" si="37"/>
        <v>1110400</v>
      </c>
    </row>
    <row r="1179" spans="1:7">
      <c r="A1179" s="307" t="s">
        <v>43</v>
      </c>
      <c r="B1179" s="307" t="s">
        <v>1827</v>
      </c>
      <c r="C1179" s="308"/>
      <c r="D1179" s="308"/>
      <c r="E1179" s="309">
        <v>45880</v>
      </c>
      <c r="F1179" s="310">
        <f t="shared" si="36"/>
        <v>2294000</v>
      </c>
      <c r="G1179" s="310">
        <f t="shared" si="37"/>
        <v>917600</v>
      </c>
    </row>
    <row r="1180" spans="1:7">
      <c r="A1180" s="307" t="s">
        <v>43</v>
      </c>
      <c r="B1180" s="307" t="s">
        <v>1828</v>
      </c>
      <c r="C1180" s="308"/>
      <c r="D1180" s="308"/>
      <c r="E1180" s="309">
        <v>49420</v>
      </c>
      <c r="F1180" s="310">
        <f t="shared" si="36"/>
        <v>2471000</v>
      </c>
      <c r="G1180" s="310">
        <f t="shared" si="37"/>
        <v>988400</v>
      </c>
    </row>
    <row r="1181" spans="1:7">
      <c r="A1181" s="307" t="s">
        <v>43</v>
      </c>
      <c r="B1181" s="307" t="s">
        <v>1829</v>
      </c>
      <c r="C1181" s="308"/>
      <c r="D1181" s="308"/>
      <c r="E1181" s="309">
        <v>41000</v>
      </c>
      <c r="F1181" s="310">
        <f t="shared" si="36"/>
        <v>2050000</v>
      </c>
      <c r="G1181" s="310">
        <f t="shared" si="37"/>
        <v>820000</v>
      </c>
    </row>
    <row r="1182" spans="1:7">
      <c r="A1182" s="307" t="s">
        <v>43</v>
      </c>
      <c r="B1182" s="307" t="s">
        <v>1830</v>
      </c>
      <c r="C1182" s="308"/>
      <c r="D1182" s="308"/>
      <c r="E1182" s="309">
        <v>42080</v>
      </c>
      <c r="F1182" s="310">
        <f t="shared" si="36"/>
        <v>2104000</v>
      </c>
      <c r="G1182" s="310">
        <f t="shared" si="37"/>
        <v>841600</v>
      </c>
    </row>
    <row r="1183" spans="1:7">
      <c r="A1183" s="307" t="s">
        <v>43</v>
      </c>
      <c r="B1183" s="307" t="s">
        <v>1831</v>
      </c>
      <c r="C1183" s="308"/>
      <c r="D1183" s="308"/>
      <c r="E1183" s="309">
        <v>43000</v>
      </c>
      <c r="F1183" s="310">
        <f t="shared" si="36"/>
        <v>2150000</v>
      </c>
      <c r="G1183" s="310">
        <f t="shared" si="37"/>
        <v>860000</v>
      </c>
    </row>
    <row r="1184" spans="1:7">
      <c r="A1184" s="307" t="s">
        <v>43</v>
      </c>
      <c r="B1184" s="307" t="s">
        <v>1832</v>
      </c>
      <c r="C1184" s="308"/>
      <c r="D1184" s="308"/>
      <c r="E1184" s="309">
        <v>45720</v>
      </c>
      <c r="F1184" s="310">
        <f t="shared" si="36"/>
        <v>2286000</v>
      </c>
      <c r="G1184" s="310">
        <f t="shared" si="37"/>
        <v>914400</v>
      </c>
    </row>
    <row r="1185" spans="1:7">
      <c r="A1185" s="307" t="s">
        <v>43</v>
      </c>
      <c r="B1185" s="307" t="s">
        <v>1833</v>
      </c>
      <c r="C1185" s="308"/>
      <c r="D1185" s="308"/>
      <c r="E1185" s="309">
        <v>46200</v>
      </c>
      <c r="F1185" s="310">
        <f t="shared" si="36"/>
        <v>2310000</v>
      </c>
      <c r="G1185" s="310">
        <f t="shared" si="37"/>
        <v>924000</v>
      </c>
    </row>
    <row r="1186" spans="1:7">
      <c r="A1186" s="307" t="s">
        <v>43</v>
      </c>
      <c r="B1186" s="307" t="s">
        <v>1834</v>
      </c>
      <c r="C1186" s="308"/>
      <c r="D1186" s="308"/>
      <c r="E1186" s="309">
        <v>46000</v>
      </c>
      <c r="F1186" s="310">
        <f t="shared" si="36"/>
        <v>2300000</v>
      </c>
      <c r="G1186" s="310">
        <f t="shared" si="37"/>
        <v>920000</v>
      </c>
    </row>
    <row r="1187" spans="1:7">
      <c r="A1187" s="307" t="s">
        <v>43</v>
      </c>
      <c r="B1187" s="307" t="s">
        <v>1835</v>
      </c>
      <c r="C1187" s="308"/>
      <c r="D1187" s="308"/>
      <c r="E1187" s="309">
        <v>48630</v>
      </c>
      <c r="F1187" s="310">
        <f t="shared" si="36"/>
        <v>2431500</v>
      </c>
      <c r="G1187" s="310">
        <f t="shared" si="37"/>
        <v>972600</v>
      </c>
    </row>
    <row r="1188" spans="1:7">
      <c r="A1188" s="307" t="s">
        <v>43</v>
      </c>
      <c r="B1188" s="307" t="s">
        <v>1836</v>
      </c>
      <c r="C1188" s="308"/>
      <c r="D1188" s="308"/>
      <c r="E1188" s="309">
        <v>49540</v>
      </c>
      <c r="F1188" s="310">
        <f t="shared" si="36"/>
        <v>2477000</v>
      </c>
      <c r="G1188" s="310">
        <f t="shared" si="37"/>
        <v>990800.00000000012</v>
      </c>
    </row>
    <row r="1189" spans="1:7">
      <c r="A1189" s="307" t="s">
        <v>43</v>
      </c>
      <c r="B1189" s="307" t="s">
        <v>1837</v>
      </c>
      <c r="C1189" s="308"/>
      <c r="D1189" s="308"/>
      <c r="E1189" s="309">
        <v>55860</v>
      </c>
      <c r="F1189" s="310">
        <f t="shared" si="36"/>
        <v>2793000</v>
      </c>
      <c r="G1189" s="310">
        <f t="shared" si="37"/>
        <v>1117200</v>
      </c>
    </row>
    <row r="1190" spans="1:7">
      <c r="A1190" s="307" t="s">
        <v>43</v>
      </c>
      <c r="B1190" s="307" t="s">
        <v>1838</v>
      </c>
      <c r="C1190" s="308"/>
      <c r="D1190" s="308"/>
      <c r="E1190" s="309">
        <v>55520</v>
      </c>
      <c r="F1190" s="310">
        <f t="shared" si="36"/>
        <v>2776000</v>
      </c>
      <c r="G1190" s="310">
        <f t="shared" si="37"/>
        <v>1110400</v>
      </c>
    </row>
    <row r="1191" spans="1:7">
      <c r="A1191" s="307" t="s">
        <v>43</v>
      </c>
      <c r="B1191" s="307" t="s">
        <v>1839</v>
      </c>
      <c r="C1191" s="308"/>
      <c r="D1191" s="308"/>
      <c r="E1191" s="309">
        <v>47900</v>
      </c>
      <c r="F1191" s="310">
        <f t="shared" si="36"/>
        <v>2395000</v>
      </c>
      <c r="G1191" s="310">
        <f t="shared" si="37"/>
        <v>958000</v>
      </c>
    </row>
    <row r="1192" spans="1:7">
      <c r="A1192" s="307" t="s">
        <v>43</v>
      </c>
      <c r="B1192" s="307" t="s">
        <v>1840</v>
      </c>
      <c r="C1192" s="308"/>
      <c r="D1192" s="308"/>
      <c r="E1192" s="309">
        <v>46540</v>
      </c>
      <c r="F1192" s="310">
        <f t="shared" si="36"/>
        <v>2327000</v>
      </c>
      <c r="G1192" s="310">
        <f t="shared" si="37"/>
        <v>930800.00000000012</v>
      </c>
    </row>
    <row r="1193" spans="1:7">
      <c r="A1193" s="307" t="s">
        <v>43</v>
      </c>
      <c r="B1193" s="307" t="s">
        <v>1841</v>
      </c>
      <c r="C1193" s="308"/>
      <c r="D1193" s="308"/>
      <c r="E1193" s="309">
        <v>50270</v>
      </c>
      <c r="F1193" s="310">
        <f t="shared" si="36"/>
        <v>2513500</v>
      </c>
      <c r="G1193" s="310">
        <f t="shared" si="37"/>
        <v>1005400</v>
      </c>
    </row>
    <row r="1194" spans="1:7">
      <c r="A1194" s="307" t="s">
        <v>43</v>
      </c>
      <c r="B1194" s="307" t="s">
        <v>1842</v>
      </c>
      <c r="C1194" s="308"/>
      <c r="D1194" s="308"/>
      <c r="E1194" s="309">
        <v>56130</v>
      </c>
      <c r="F1194" s="310">
        <f t="shared" si="36"/>
        <v>2806500</v>
      </c>
      <c r="G1194" s="310">
        <f t="shared" si="37"/>
        <v>1122600.0000000002</v>
      </c>
    </row>
    <row r="1195" spans="1:7">
      <c r="A1195" s="307" t="s">
        <v>43</v>
      </c>
      <c r="B1195" s="307" t="s">
        <v>1843</v>
      </c>
      <c r="C1195" s="308"/>
      <c r="D1195" s="308"/>
      <c r="E1195" s="309">
        <v>50270</v>
      </c>
      <c r="F1195" s="310">
        <f t="shared" si="36"/>
        <v>2513500</v>
      </c>
      <c r="G1195" s="310">
        <f t="shared" si="37"/>
        <v>1005400</v>
      </c>
    </row>
    <row r="1196" spans="1:7">
      <c r="A1196" s="311" t="s">
        <v>1317</v>
      </c>
      <c r="B1196" s="311" t="s">
        <v>1844</v>
      </c>
      <c r="C1196" s="308"/>
      <c r="D1196" s="308"/>
      <c r="E1196" s="309">
        <v>50900</v>
      </c>
      <c r="F1196" s="310">
        <f t="shared" si="36"/>
        <v>2545000</v>
      </c>
      <c r="G1196" s="310">
        <f t="shared" si="37"/>
        <v>1018000</v>
      </c>
    </row>
    <row r="1197" spans="1:7">
      <c r="A1197" s="311" t="s">
        <v>1317</v>
      </c>
      <c r="B1197" s="311" t="s">
        <v>1845</v>
      </c>
      <c r="C1197" s="308"/>
      <c r="D1197" s="308"/>
      <c r="E1197" s="309">
        <v>54630</v>
      </c>
      <c r="F1197" s="310">
        <f t="shared" si="36"/>
        <v>2731500</v>
      </c>
      <c r="G1197" s="310">
        <f t="shared" si="37"/>
        <v>1092600</v>
      </c>
    </row>
    <row r="1198" spans="1:7">
      <c r="A1198" s="307" t="s">
        <v>43</v>
      </c>
      <c r="B1198" s="307" t="s">
        <v>1846</v>
      </c>
      <c r="C1198" s="308"/>
      <c r="D1198" s="308"/>
      <c r="E1198" s="309">
        <v>51990</v>
      </c>
      <c r="F1198" s="310">
        <f t="shared" si="36"/>
        <v>2599500</v>
      </c>
      <c r="G1198" s="310">
        <f t="shared" si="37"/>
        <v>1039800</v>
      </c>
    </row>
    <row r="1199" spans="1:7">
      <c r="A1199" s="307" t="s">
        <v>43</v>
      </c>
      <c r="B1199" s="307" t="s">
        <v>1847</v>
      </c>
      <c r="C1199" s="308"/>
      <c r="D1199" s="308"/>
      <c r="E1199" s="309">
        <v>56190</v>
      </c>
      <c r="F1199" s="310">
        <f t="shared" si="36"/>
        <v>2809500</v>
      </c>
      <c r="G1199" s="310">
        <f t="shared" si="37"/>
        <v>1123800</v>
      </c>
    </row>
    <row r="1200" spans="1:7">
      <c r="A1200" s="307" t="s">
        <v>43</v>
      </c>
      <c r="B1200" s="307" t="s">
        <v>1848</v>
      </c>
      <c r="C1200" s="308"/>
      <c r="D1200" s="308"/>
      <c r="E1200" s="309">
        <v>55180</v>
      </c>
      <c r="F1200" s="310">
        <f t="shared" si="36"/>
        <v>2759000</v>
      </c>
      <c r="G1200" s="310">
        <f t="shared" si="37"/>
        <v>1103600.0000000002</v>
      </c>
    </row>
    <row r="1201" spans="1:7">
      <c r="A1201" s="307" t="s">
        <v>43</v>
      </c>
      <c r="B1201" s="307" t="s">
        <v>1849</v>
      </c>
      <c r="C1201" s="308"/>
      <c r="D1201" s="308"/>
      <c r="E1201" s="309">
        <v>52850</v>
      </c>
      <c r="F1201" s="310">
        <f t="shared" si="36"/>
        <v>2642500</v>
      </c>
      <c r="G1201" s="310">
        <f t="shared" si="37"/>
        <v>1057000</v>
      </c>
    </row>
    <row r="1202" spans="1:7">
      <c r="A1202" s="307" t="s">
        <v>43</v>
      </c>
      <c r="B1202" s="307" t="s">
        <v>1850</v>
      </c>
      <c r="C1202" s="308"/>
      <c r="D1202" s="308"/>
      <c r="E1202" s="309">
        <v>59050</v>
      </c>
      <c r="F1202" s="310">
        <f t="shared" si="36"/>
        <v>2952500</v>
      </c>
      <c r="G1202" s="310">
        <f t="shared" si="37"/>
        <v>1181000</v>
      </c>
    </row>
    <row r="1203" spans="1:7">
      <c r="A1203" s="307" t="s">
        <v>43</v>
      </c>
      <c r="B1203" s="307" t="s">
        <v>1851</v>
      </c>
      <c r="C1203" s="308"/>
      <c r="D1203" s="308"/>
      <c r="E1203" s="309">
        <v>64170</v>
      </c>
      <c r="F1203" s="310">
        <f t="shared" si="36"/>
        <v>3208500</v>
      </c>
      <c r="G1203" s="310">
        <f t="shared" si="37"/>
        <v>1283400</v>
      </c>
    </row>
    <row r="1204" spans="1:7">
      <c r="A1204" s="307" t="s">
        <v>43</v>
      </c>
      <c r="B1204" s="307" t="s">
        <v>1852</v>
      </c>
      <c r="C1204" s="308"/>
      <c r="D1204" s="308"/>
      <c r="E1204" s="309">
        <v>58880</v>
      </c>
      <c r="F1204" s="310">
        <f t="shared" si="36"/>
        <v>2944000</v>
      </c>
      <c r="G1204" s="310">
        <f t="shared" si="37"/>
        <v>1177600.0000000002</v>
      </c>
    </row>
    <row r="1205" spans="1:7">
      <c r="A1205" s="307" t="s">
        <v>43</v>
      </c>
      <c r="B1205" s="307" t="s">
        <v>1853</v>
      </c>
      <c r="C1205" s="308"/>
      <c r="D1205" s="308"/>
      <c r="E1205" s="309">
        <v>58620</v>
      </c>
      <c r="F1205" s="310">
        <f t="shared" si="36"/>
        <v>2931000</v>
      </c>
      <c r="G1205" s="310">
        <f t="shared" si="37"/>
        <v>1172400</v>
      </c>
    </row>
    <row r="1206" spans="1:7">
      <c r="A1206" s="307" t="s">
        <v>43</v>
      </c>
      <c r="B1206" s="307" t="s">
        <v>1854</v>
      </c>
      <c r="C1206" s="308"/>
      <c r="D1206" s="308"/>
      <c r="E1206" s="309">
        <v>64420</v>
      </c>
      <c r="F1206" s="310">
        <f t="shared" si="36"/>
        <v>3221000</v>
      </c>
      <c r="G1206" s="310">
        <f t="shared" si="37"/>
        <v>1288400</v>
      </c>
    </row>
    <row r="1207" spans="1:7">
      <c r="A1207" s="311" t="s">
        <v>1317</v>
      </c>
      <c r="B1207" s="311" t="s">
        <v>271</v>
      </c>
      <c r="C1207" s="308"/>
      <c r="D1207" s="308"/>
      <c r="E1207" s="309">
        <v>95890</v>
      </c>
      <c r="F1207" s="310">
        <f t="shared" si="36"/>
        <v>4794500</v>
      </c>
      <c r="G1207" s="310">
        <f t="shared" si="37"/>
        <v>1917800</v>
      </c>
    </row>
    <row r="1208" spans="1:7">
      <c r="A1208" s="307" t="s">
        <v>43</v>
      </c>
      <c r="B1208" s="307" t="s">
        <v>1855</v>
      </c>
      <c r="C1208" s="308"/>
      <c r="D1208" s="308"/>
      <c r="E1208" s="309">
        <v>49300</v>
      </c>
      <c r="F1208" s="310">
        <f t="shared" si="36"/>
        <v>2465000</v>
      </c>
      <c r="G1208" s="310">
        <f t="shared" si="37"/>
        <v>986000</v>
      </c>
    </row>
    <row r="1209" spans="1:7">
      <c r="A1209" s="307" t="s">
        <v>43</v>
      </c>
      <c r="B1209" s="307" t="s">
        <v>1856</v>
      </c>
      <c r="C1209" s="308"/>
      <c r="D1209" s="308"/>
      <c r="E1209" s="309">
        <v>54180</v>
      </c>
      <c r="F1209" s="310">
        <f t="shared" si="36"/>
        <v>2709000</v>
      </c>
      <c r="G1209" s="310">
        <f t="shared" si="37"/>
        <v>1083600</v>
      </c>
    </row>
    <row r="1210" spans="1:7">
      <c r="A1210" s="307" t="s">
        <v>43</v>
      </c>
      <c r="B1210" s="307" t="s">
        <v>1857</v>
      </c>
      <c r="C1210" s="308"/>
      <c r="D1210" s="308"/>
      <c r="E1210" s="309">
        <v>57540</v>
      </c>
      <c r="F1210" s="310">
        <f t="shared" si="36"/>
        <v>2877000</v>
      </c>
      <c r="G1210" s="310">
        <f t="shared" si="37"/>
        <v>1150800</v>
      </c>
    </row>
    <row r="1211" spans="1:7">
      <c r="A1211" s="307" t="s">
        <v>43</v>
      </c>
      <c r="B1211" s="307" t="s">
        <v>1858</v>
      </c>
      <c r="C1211" s="308"/>
      <c r="D1211" s="308"/>
      <c r="E1211" s="309">
        <v>57620</v>
      </c>
      <c r="F1211" s="310">
        <f t="shared" si="36"/>
        <v>2881000</v>
      </c>
      <c r="G1211" s="310">
        <f t="shared" si="37"/>
        <v>1152400</v>
      </c>
    </row>
    <row r="1212" spans="1:7">
      <c r="A1212" s="307" t="s">
        <v>43</v>
      </c>
      <c r="B1212" s="307" t="s">
        <v>1859</v>
      </c>
      <c r="C1212" s="308"/>
      <c r="D1212" s="308"/>
      <c r="E1212" s="309">
        <v>67100</v>
      </c>
      <c r="F1212" s="310">
        <f t="shared" si="36"/>
        <v>3355000</v>
      </c>
      <c r="G1212" s="310">
        <f t="shared" si="37"/>
        <v>1342000</v>
      </c>
    </row>
    <row r="1213" spans="1:7">
      <c r="A1213" s="307" t="s">
        <v>43</v>
      </c>
      <c r="B1213" s="307" t="s">
        <v>1860</v>
      </c>
      <c r="C1213" s="308"/>
      <c r="D1213" s="308"/>
      <c r="E1213" s="309">
        <v>63750</v>
      </c>
      <c r="F1213" s="310">
        <f t="shared" si="36"/>
        <v>3187500</v>
      </c>
      <c r="G1213" s="310">
        <f t="shared" si="37"/>
        <v>1275000</v>
      </c>
    </row>
    <row r="1214" spans="1:7">
      <c r="A1214" s="307" t="s">
        <v>43</v>
      </c>
      <c r="B1214" s="307" t="s">
        <v>1861</v>
      </c>
      <c r="C1214" s="308"/>
      <c r="D1214" s="308"/>
      <c r="E1214" s="309">
        <v>63750</v>
      </c>
      <c r="F1214" s="310">
        <f t="shared" si="36"/>
        <v>3187500</v>
      </c>
      <c r="G1214" s="310">
        <f t="shared" si="37"/>
        <v>1275000</v>
      </c>
    </row>
    <row r="1215" spans="1:7">
      <c r="A1215" s="307" t="s">
        <v>43</v>
      </c>
      <c r="B1215" s="307" t="s">
        <v>1862</v>
      </c>
      <c r="C1215" s="308"/>
      <c r="D1215" s="308"/>
      <c r="E1215" s="309">
        <v>67360</v>
      </c>
      <c r="F1215" s="310">
        <f t="shared" si="36"/>
        <v>3368000</v>
      </c>
      <c r="G1215" s="310">
        <f t="shared" si="37"/>
        <v>1347200</v>
      </c>
    </row>
    <row r="1216" spans="1:7">
      <c r="A1216" s="307" t="s">
        <v>43</v>
      </c>
      <c r="B1216" s="307" t="s">
        <v>1863</v>
      </c>
      <c r="C1216" s="308"/>
      <c r="D1216" s="308"/>
      <c r="E1216" s="309">
        <v>75080</v>
      </c>
      <c r="F1216" s="310">
        <f t="shared" si="36"/>
        <v>3754000</v>
      </c>
      <c r="G1216" s="310">
        <f t="shared" si="37"/>
        <v>1501600.0000000002</v>
      </c>
    </row>
    <row r="1217" spans="1:7">
      <c r="A1217" s="307" t="s">
        <v>43</v>
      </c>
      <c r="B1217" s="307" t="s">
        <v>1864</v>
      </c>
      <c r="C1217" s="308"/>
      <c r="D1217" s="308"/>
      <c r="E1217" s="309">
        <v>72360</v>
      </c>
      <c r="F1217" s="310">
        <f t="shared" si="36"/>
        <v>3618000</v>
      </c>
      <c r="G1217" s="310">
        <f t="shared" si="37"/>
        <v>1447200</v>
      </c>
    </row>
    <row r="1218" spans="1:7">
      <c r="A1218" s="307" t="s">
        <v>43</v>
      </c>
      <c r="B1218" s="307" t="s">
        <v>1865</v>
      </c>
      <c r="C1218" s="308"/>
      <c r="D1218" s="308"/>
      <c r="E1218" s="309">
        <v>70640</v>
      </c>
      <c r="F1218" s="310">
        <f t="shared" si="36"/>
        <v>3532000</v>
      </c>
      <c r="G1218" s="310">
        <f t="shared" si="37"/>
        <v>1412800</v>
      </c>
    </row>
    <row r="1219" spans="1:7">
      <c r="A1219" s="307" t="s">
        <v>43</v>
      </c>
      <c r="B1219" s="307" t="s">
        <v>1866</v>
      </c>
      <c r="C1219" s="308"/>
      <c r="D1219" s="308"/>
      <c r="E1219" s="309">
        <v>74000</v>
      </c>
      <c r="F1219" s="310">
        <f t="shared" si="36"/>
        <v>3700000</v>
      </c>
      <c r="G1219" s="310">
        <f t="shared" si="37"/>
        <v>1480000</v>
      </c>
    </row>
    <row r="1220" spans="1:7">
      <c r="A1220" s="311" t="s">
        <v>1317</v>
      </c>
      <c r="B1220" s="311" t="s">
        <v>1867</v>
      </c>
      <c r="C1220" s="308"/>
      <c r="D1220" s="308"/>
      <c r="E1220" s="309">
        <v>62440</v>
      </c>
      <c r="F1220" s="310">
        <f t="shared" ref="F1220:F1283" si="38">+E1220*5%*1000</f>
        <v>3122000</v>
      </c>
      <c r="G1220" s="310">
        <f t="shared" ref="G1220:G1283" si="39">+E1220*2%*1000</f>
        <v>1248800</v>
      </c>
    </row>
    <row r="1221" spans="1:7">
      <c r="A1221" s="311" t="s">
        <v>1317</v>
      </c>
      <c r="B1221" s="311" t="s">
        <v>1868</v>
      </c>
      <c r="C1221" s="308"/>
      <c r="D1221" s="308"/>
      <c r="E1221" s="309">
        <v>56900</v>
      </c>
      <c r="F1221" s="310">
        <f t="shared" si="38"/>
        <v>2845000</v>
      </c>
      <c r="G1221" s="310">
        <f t="shared" si="39"/>
        <v>1138000</v>
      </c>
    </row>
    <row r="1222" spans="1:7">
      <c r="A1222" s="307" t="s">
        <v>43</v>
      </c>
      <c r="B1222" s="307" t="s">
        <v>1869</v>
      </c>
      <c r="C1222" s="308"/>
      <c r="D1222" s="308"/>
      <c r="E1222" s="309">
        <v>58960</v>
      </c>
      <c r="F1222" s="310">
        <f t="shared" si="38"/>
        <v>2948000</v>
      </c>
      <c r="G1222" s="310">
        <f t="shared" si="39"/>
        <v>1179200</v>
      </c>
    </row>
    <row r="1223" spans="1:7">
      <c r="A1223" s="307" t="s">
        <v>43</v>
      </c>
      <c r="B1223" s="307" t="s">
        <v>1870</v>
      </c>
      <c r="C1223" s="308"/>
      <c r="D1223" s="308"/>
      <c r="E1223" s="309">
        <v>72990</v>
      </c>
      <c r="F1223" s="310">
        <f t="shared" si="38"/>
        <v>3649500</v>
      </c>
      <c r="G1223" s="310">
        <f t="shared" si="39"/>
        <v>1459800</v>
      </c>
    </row>
    <row r="1224" spans="1:7">
      <c r="A1224" s="311" t="s">
        <v>1317</v>
      </c>
      <c r="B1224" s="311" t="s">
        <v>272</v>
      </c>
      <c r="C1224" s="308"/>
      <c r="D1224" s="308"/>
      <c r="E1224" s="309">
        <v>98170</v>
      </c>
      <c r="F1224" s="310">
        <f t="shared" si="38"/>
        <v>4908500</v>
      </c>
      <c r="G1224" s="310">
        <f t="shared" si="39"/>
        <v>1963400</v>
      </c>
    </row>
    <row r="1225" spans="1:7">
      <c r="A1225" s="307" t="s">
        <v>43</v>
      </c>
      <c r="B1225" s="307" t="s">
        <v>1871</v>
      </c>
      <c r="C1225" s="308"/>
      <c r="D1225" s="308"/>
      <c r="E1225" s="309">
        <v>82900</v>
      </c>
      <c r="F1225" s="310">
        <f t="shared" si="38"/>
        <v>4145000</v>
      </c>
      <c r="G1225" s="310">
        <f t="shared" si="39"/>
        <v>1658000</v>
      </c>
    </row>
    <row r="1226" spans="1:7">
      <c r="A1226" s="307" t="s">
        <v>43</v>
      </c>
      <c r="B1226" s="307" t="s">
        <v>1872</v>
      </c>
      <c r="C1226" s="308"/>
      <c r="D1226" s="308"/>
      <c r="E1226" s="309">
        <v>74170</v>
      </c>
      <c r="F1226" s="310">
        <f t="shared" si="38"/>
        <v>3708500</v>
      </c>
      <c r="G1226" s="310">
        <f t="shared" si="39"/>
        <v>1483400</v>
      </c>
    </row>
    <row r="1227" spans="1:7">
      <c r="A1227" s="307" t="s">
        <v>43</v>
      </c>
      <c r="B1227" s="307" t="s">
        <v>1873</v>
      </c>
      <c r="C1227" s="308"/>
      <c r="D1227" s="308"/>
      <c r="E1227" s="309">
        <v>59050</v>
      </c>
      <c r="F1227" s="310">
        <f t="shared" si="38"/>
        <v>2952500</v>
      </c>
      <c r="G1227" s="310">
        <f t="shared" si="39"/>
        <v>1181000</v>
      </c>
    </row>
    <row r="1228" spans="1:7">
      <c r="A1228" s="307" t="s">
        <v>43</v>
      </c>
      <c r="B1228" s="307" t="s">
        <v>1874</v>
      </c>
      <c r="C1228" s="308"/>
      <c r="D1228" s="308"/>
      <c r="E1228" s="309">
        <v>72400</v>
      </c>
      <c r="F1228" s="310">
        <f t="shared" si="38"/>
        <v>3620000</v>
      </c>
      <c r="G1228" s="310">
        <f t="shared" si="39"/>
        <v>1448000</v>
      </c>
    </row>
    <row r="1229" spans="1:7">
      <c r="A1229" s="307" t="s">
        <v>43</v>
      </c>
      <c r="B1229" s="307" t="s">
        <v>1875</v>
      </c>
      <c r="C1229" s="308"/>
      <c r="D1229" s="308"/>
      <c r="E1229" s="309">
        <v>83180</v>
      </c>
      <c r="F1229" s="310">
        <f t="shared" si="38"/>
        <v>4159000</v>
      </c>
      <c r="G1229" s="310">
        <f t="shared" si="39"/>
        <v>1663600.0000000002</v>
      </c>
    </row>
    <row r="1230" spans="1:7">
      <c r="A1230" s="311" t="s">
        <v>1317</v>
      </c>
      <c r="B1230" s="311" t="s">
        <v>1876</v>
      </c>
      <c r="C1230" s="308"/>
      <c r="D1230" s="308"/>
      <c r="E1230" s="309">
        <v>65080</v>
      </c>
      <c r="F1230" s="310">
        <f t="shared" si="38"/>
        <v>3254000</v>
      </c>
      <c r="G1230" s="310">
        <f t="shared" si="39"/>
        <v>1301600.0000000002</v>
      </c>
    </row>
    <row r="1231" spans="1:7">
      <c r="A1231" s="311" t="s">
        <v>1317</v>
      </c>
      <c r="B1231" s="311" t="s">
        <v>1877</v>
      </c>
      <c r="C1231" s="308"/>
      <c r="D1231" s="308"/>
      <c r="E1231" s="309">
        <v>60810</v>
      </c>
      <c r="F1231" s="310">
        <f t="shared" si="38"/>
        <v>3040500</v>
      </c>
      <c r="G1231" s="310">
        <f t="shared" si="39"/>
        <v>1216200</v>
      </c>
    </row>
    <row r="1232" spans="1:7">
      <c r="A1232" s="307" t="s">
        <v>43</v>
      </c>
      <c r="B1232" s="307" t="s">
        <v>1878</v>
      </c>
      <c r="C1232" s="308"/>
      <c r="D1232" s="308"/>
      <c r="E1232" s="309">
        <v>79460</v>
      </c>
      <c r="F1232" s="310">
        <f t="shared" si="38"/>
        <v>3973000</v>
      </c>
      <c r="G1232" s="310">
        <f t="shared" si="39"/>
        <v>1589200</v>
      </c>
    </row>
    <row r="1233" spans="1:7">
      <c r="A1233" s="307" t="s">
        <v>43</v>
      </c>
      <c r="B1233" s="307" t="s">
        <v>1879</v>
      </c>
      <c r="C1233" s="308"/>
      <c r="D1233" s="308"/>
      <c r="E1233" s="309">
        <v>79710</v>
      </c>
      <c r="F1233" s="310">
        <f t="shared" si="38"/>
        <v>3985500</v>
      </c>
      <c r="G1233" s="310">
        <f t="shared" si="39"/>
        <v>1594200</v>
      </c>
    </row>
    <row r="1234" spans="1:7">
      <c r="A1234" s="307" t="s">
        <v>43</v>
      </c>
      <c r="B1234" s="307" t="s">
        <v>1880</v>
      </c>
      <c r="C1234" s="308"/>
      <c r="D1234" s="308"/>
      <c r="E1234" s="309">
        <v>77530</v>
      </c>
      <c r="F1234" s="310">
        <f t="shared" si="38"/>
        <v>3876500</v>
      </c>
      <c r="G1234" s="310">
        <f t="shared" si="39"/>
        <v>1550600.0000000002</v>
      </c>
    </row>
    <row r="1235" spans="1:7">
      <c r="A1235" s="307" t="s">
        <v>43</v>
      </c>
      <c r="B1235" s="307" t="s">
        <v>1881</v>
      </c>
      <c r="C1235" s="308"/>
      <c r="D1235" s="308"/>
      <c r="E1235" s="309">
        <v>80890</v>
      </c>
      <c r="F1235" s="310">
        <f t="shared" si="38"/>
        <v>4044500</v>
      </c>
      <c r="G1235" s="310">
        <f t="shared" si="39"/>
        <v>1617800</v>
      </c>
    </row>
    <row r="1236" spans="1:7">
      <c r="A1236" s="307" t="s">
        <v>43</v>
      </c>
      <c r="B1236" s="307" t="s">
        <v>1882</v>
      </c>
      <c r="C1236" s="308"/>
      <c r="D1236" s="308"/>
      <c r="E1236" s="309">
        <v>95250</v>
      </c>
      <c r="F1236" s="310">
        <f t="shared" si="38"/>
        <v>4762500</v>
      </c>
      <c r="G1236" s="310">
        <f t="shared" si="39"/>
        <v>1905000</v>
      </c>
    </row>
    <row r="1237" spans="1:7">
      <c r="A1237" s="307" t="s">
        <v>43</v>
      </c>
      <c r="B1237" s="307" t="s">
        <v>1883</v>
      </c>
      <c r="C1237" s="308"/>
      <c r="D1237" s="308"/>
      <c r="E1237" s="309">
        <v>100380</v>
      </c>
      <c r="F1237" s="310">
        <f t="shared" si="38"/>
        <v>5019000</v>
      </c>
      <c r="G1237" s="310">
        <f t="shared" si="39"/>
        <v>2007600.0000000002</v>
      </c>
    </row>
    <row r="1238" spans="1:7">
      <c r="A1238" s="307" t="s">
        <v>43</v>
      </c>
      <c r="B1238" s="307" t="s">
        <v>1884</v>
      </c>
      <c r="C1238" s="308"/>
      <c r="D1238" s="308"/>
      <c r="E1238" s="309">
        <v>105330</v>
      </c>
      <c r="F1238" s="310">
        <f t="shared" si="38"/>
        <v>5266500</v>
      </c>
      <c r="G1238" s="310">
        <f t="shared" si="39"/>
        <v>2106600</v>
      </c>
    </row>
    <row r="1239" spans="1:7">
      <c r="A1239" s="307" t="s">
        <v>43</v>
      </c>
      <c r="B1239" s="307" t="s">
        <v>1885</v>
      </c>
      <c r="C1239" s="308"/>
      <c r="D1239" s="308"/>
      <c r="E1239" s="309">
        <v>104910</v>
      </c>
      <c r="F1239" s="310">
        <f t="shared" si="38"/>
        <v>5245500</v>
      </c>
      <c r="G1239" s="310">
        <f t="shared" si="39"/>
        <v>2098200</v>
      </c>
    </row>
    <row r="1240" spans="1:7">
      <c r="A1240" s="307" t="s">
        <v>43</v>
      </c>
      <c r="B1240" s="307" t="s">
        <v>1886</v>
      </c>
      <c r="C1240" s="308"/>
      <c r="D1240" s="308"/>
      <c r="E1240" s="309">
        <v>104910</v>
      </c>
      <c r="F1240" s="310">
        <f t="shared" si="38"/>
        <v>5245500</v>
      </c>
      <c r="G1240" s="310">
        <f t="shared" si="39"/>
        <v>2098200</v>
      </c>
    </row>
    <row r="1241" spans="1:7">
      <c r="A1241" s="307" t="s">
        <v>43</v>
      </c>
      <c r="B1241" s="307" t="s">
        <v>1887</v>
      </c>
      <c r="C1241" s="308"/>
      <c r="D1241" s="308"/>
      <c r="E1241" s="309">
        <v>106590</v>
      </c>
      <c r="F1241" s="310">
        <f t="shared" si="38"/>
        <v>5329500</v>
      </c>
      <c r="G1241" s="310">
        <f t="shared" si="39"/>
        <v>2131800</v>
      </c>
    </row>
    <row r="1242" spans="1:7">
      <c r="A1242" s="307" t="s">
        <v>43</v>
      </c>
      <c r="B1242" s="307" t="s">
        <v>1888</v>
      </c>
      <c r="C1242" s="308"/>
      <c r="D1242" s="308"/>
      <c r="E1242" s="309">
        <v>145090</v>
      </c>
      <c r="F1242" s="310">
        <f t="shared" si="38"/>
        <v>7254500</v>
      </c>
      <c r="G1242" s="310">
        <f t="shared" si="39"/>
        <v>2901800</v>
      </c>
    </row>
    <row r="1243" spans="1:7">
      <c r="A1243" s="307" t="s">
        <v>43</v>
      </c>
      <c r="B1243" s="307" t="s">
        <v>273</v>
      </c>
      <c r="C1243" s="308"/>
      <c r="D1243" s="308"/>
      <c r="E1243" s="309">
        <v>115920</v>
      </c>
      <c r="F1243" s="310">
        <f t="shared" si="38"/>
        <v>5796000</v>
      </c>
      <c r="G1243" s="310">
        <f t="shared" si="39"/>
        <v>2318400</v>
      </c>
    </row>
    <row r="1244" spans="1:7">
      <c r="A1244" s="307" t="s">
        <v>43</v>
      </c>
      <c r="B1244" s="307" t="s">
        <v>1889</v>
      </c>
      <c r="C1244" s="308"/>
      <c r="D1244" s="308"/>
      <c r="E1244" s="309">
        <v>80550</v>
      </c>
      <c r="F1244" s="310">
        <f t="shared" si="38"/>
        <v>4027500</v>
      </c>
      <c r="G1244" s="310">
        <f t="shared" si="39"/>
        <v>1611000</v>
      </c>
    </row>
    <row r="1245" spans="1:7">
      <c r="A1245" s="307" t="s">
        <v>43</v>
      </c>
      <c r="B1245" s="307" t="s">
        <v>1890</v>
      </c>
      <c r="C1245" s="308"/>
      <c r="D1245" s="308"/>
      <c r="E1245" s="309">
        <v>83830</v>
      </c>
      <c r="F1245" s="310">
        <f t="shared" si="38"/>
        <v>4191500</v>
      </c>
      <c r="G1245" s="310">
        <f t="shared" si="39"/>
        <v>1676600.0000000002</v>
      </c>
    </row>
    <row r="1246" spans="1:7">
      <c r="A1246" s="307" t="s">
        <v>43</v>
      </c>
      <c r="B1246" s="307" t="s">
        <v>1891</v>
      </c>
      <c r="C1246" s="308"/>
      <c r="D1246" s="308"/>
      <c r="E1246" s="309">
        <v>91220</v>
      </c>
      <c r="F1246" s="310">
        <f t="shared" si="38"/>
        <v>4561000</v>
      </c>
      <c r="G1246" s="310">
        <f t="shared" si="39"/>
        <v>1824400</v>
      </c>
    </row>
    <row r="1247" spans="1:7">
      <c r="A1247" s="307" t="s">
        <v>43</v>
      </c>
      <c r="B1247" s="307" t="s">
        <v>1892</v>
      </c>
      <c r="C1247" s="308"/>
      <c r="D1247" s="308"/>
      <c r="E1247" s="309">
        <v>89000</v>
      </c>
      <c r="F1247" s="310">
        <f t="shared" si="38"/>
        <v>4450000</v>
      </c>
      <c r="G1247" s="310">
        <f t="shared" si="39"/>
        <v>1780000</v>
      </c>
    </row>
    <row r="1248" spans="1:7">
      <c r="A1248" s="307" t="s">
        <v>43</v>
      </c>
      <c r="B1248" s="307" t="s">
        <v>1893</v>
      </c>
      <c r="C1248" s="308"/>
      <c r="D1248" s="308"/>
      <c r="E1248" s="309">
        <v>82740</v>
      </c>
      <c r="F1248" s="310">
        <f t="shared" si="38"/>
        <v>4137000</v>
      </c>
      <c r="G1248" s="310">
        <f t="shared" si="39"/>
        <v>1654800</v>
      </c>
    </row>
    <row r="1249" spans="1:7">
      <c r="A1249" s="307" t="s">
        <v>43</v>
      </c>
      <c r="B1249" s="307" t="s">
        <v>1894</v>
      </c>
      <c r="C1249" s="308"/>
      <c r="D1249" s="308"/>
      <c r="E1249" s="309">
        <v>76170</v>
      </c>
      <c r="F1249" s="310">
        <f t="shared" si="38"/>
        <v>3808500</v>
      </c>
      <c r="G1249" s="310">
        <f t="shared" si="39"/>
        <v>1523400</v>
      </c>
    </row>
    <row r="1250" spans="1:7">
      <c r="A1250" s="307" t="s">
        <v>43</v>
      </c>
      <c r="B1250" s="307" t="s">
        <v>1895</v>
      </c>
      <c r="C1250" s="308"/>
      <c r="D1250" s="308"/>
      <c r="E1250" s="309">
        <v>86260</v>
      </c>
      <c r="F1250" s="310">
        <f t="shared" si="38"/>
        <v>4313000</v>
      </c>
      <c r="G1250" s="310">
        <f t="shared" si="39"/>
        <v>1725200</v>
      </c>
    </row>
    <row r="1251" spans="1:7">
      <c r="A1251" s="307" t="s">
        <v>43</v>
      </c>
      <c r="B1251" s="307" t="s">
        <v>1896</v>
      </c>
      <c r="C1251" s="308"/>
      <c r="D1251" s="308"/>
      <c r="E1251" s="309">
        <v>100470</v>
      </c>
      <c r="F1251" s="310">
        <f t="shared" si="38"/>
        <v>5023500</v>
      </c>
      <c r="G1251" s="310">
        <f t="shared" si="39"/>
        <v>2009400</v>
      </c>
    </row>
    <row r="1252" spans="1:7">
      <c r="A1252" s="307" t="s">
        <v>43</v>
      </c>
      <c r="B1252" s="307" t="s">
        <v>1897</v>
      </c>
      <c r="C1252" s="308"/>
      <c r="D1252" s="308"/>
      <c r="E1252" s="309">
        <v>105330</v>
      </c>
      <c r="F1252" s="310">
        <f t="shared" si="38"/>
        <v>5266500</v>
      </c>
      <c r="G1252" s="310">
        <f t="shared" si="39"/>
        <v>2106600</v>
      </c>
    </row>
    <row r="1253" spans="1:7">
      <c r="A1253" s="307" t="s">
        <v>43</v>
      </c>
      <c r="B1253" s="307" t="s">
        <v>1898</v>
      </c>
      <c r="C1253" s="308"/>
      <c r="D1253" s="308"/>
      <c r="E1253" s="309">
        <v>115830</v>
      </c>
      <c r="F1253" s="310">
        <f t="shared" si="38"/>
        <v>5791500</v>
      </c>
      <c r="G1253" s="310">
        <f t="shared" si="39"/>
        <v>2316600</v>
      </c>
    </row>
    <row r="1254" spans="1:7">
      <c r="A1254" s="307" t="s">
        <v>43</v>
      </c>
      <c r="B1254" s="307" t="s">
        <v>1899</v>
      </c>
      <c r="C1254" s="308"/>
      <c r="D1254" s="308"/>
      <c r="E1254" s="309">
        <v>83910</v>
      </c>
      <c r="F1254" s="310">
        <f t="shared" si="38"/>
        <v>4195500</v>
      </c>
      <c r="G1254" s="310">
        <f t="shared" si="39"/>
        <v>1678200</v>
      </c>
    </row>
    <row r="1255" spans="1:7">
      <c r="A1255" s="307" t="s">
        <v>43</v>
      </c>
      <c r="B1255" s="307" t="s">
        <v>1900</v>
      </c>
      <c r="C1255" s="308"/>
      <c r="D1255" s="308"/>
      <c r="E1255" s="309">
        <v>86770</v>
      </c>
      <c r="F1255" s="310">
        <f t="shared" si="38"/>
        <v>4338500</v>
      </c>
      <c r="G1255" s="310">
        <f t="shared" si="39"/>
        <v>1735400</v>
      </c>
    </row>
    <row r="1256" spans="1:7">
      <c r="A1256" s="307" t="s">
        <v>43</v>
      </c>
      <c r="B1256" s="307" t="s">
        <v>1901</v>
      </c>
      <c r="C1256" s="308"/>
      <c r="D1256" s="308"/>
      <c r="E1256" s="309">
        <v>86010</v>
      </c>
      <c r="F1256" s="310">
        <f t="shared" si="38"/>
        <v>4300500</v>
      </c>
      <c r="G1256" s="310">
        <f t="shared" si="39"/>
        <v>1720200</v>
      </c>
    </row>
    <row r="1257" spans="1:7">
      <c r="A1257" s="307" t="s">
        <v>43</v>
      </c>
      <c r="B1257" s="307" t="s">
        <v>1902</v>
      </c>
      <c r="C1257" s="308"/>
      <c r="D1257" s="308"/>
      <c r="E1257" s="309">
        <v>98190</v>
      </c>
      <c r="F1257" s="310">
        <f t="shared" si="38"/>
        <v>4909500</v>
      </c>
      <c r="G1257" s="310">
        <f t="shared" si="39"/>
        <v>1963800</v>
      </c>
    </row>
    <row r="1258" spans="1:7">
      <c r="A1258" s="307" t="s">
        <v>43</v>
      </c>
      <c r="B1258" s="307" t="s">
        <v>1903</v>
      </c>
      <c r="C1258" s="308"/>
      <c r="D1258" s="308"/>
      <c r="E1258" s="309">
        <v>109950</v>
      </c>
      <c r="F1258" s="310">
        <f t="shared" si="38"/>
        <v>5497500</v>
      </c>
      <c r="G1258" s="310">
        <f t="shared" si="39"/>
        <v>2199000</v>
      </c>
    </row>
    <row r="1259" spans="1:7">
      <c r="A1259" s="307" t="s">
        <v>43</v>
      </c>
      <c r="B1259" s="307" t="s">
        <v>1904</v>
      </c>
      <c r="C1259" s="308"/>
      <c r="D1259" s="308"/>
      <c r="E1259" s="309">
        <v>147900</v>
      </c>
      <c r="F1259" s="310">
        <f t="shared" si="38"/>
        <v>7395000</v>
      </c>
      <c r="G1259" s="310">
        <f t="shared" si="39"/>
        <v>2958000</v>
      </c>
    </row>
    <row r="1260" spans="1:7">
      <c r="A1260" s="311" t="s">
        <v>1317</v>
      </c>
      <c r="B1260" s="311" t="s">
        <v>1905</v>
      </c>
      <c r="C1260" s="308"/>
      <c r="D1260" s="308"/>
      <c r="E1260" s="309">
        <v>138440</v>
      </c>
      <c r="F1260" s="310">
        <f t="shared" si="38"/>
        <v>6922000</v>
      </c>
      <c r="G1260" s="310">
        <f t="shared" si="39"/>
        <v>2768800</v>
      </c>
    </row>
    <row r="1261" spans="1:7">
      <c r="A1261" s="307" t="s">
        <v>43</v>
      </c>
      <c r="B1261" s="307" t="s">
        <v>1906</v>
      </c>
      <c r="C1261" s="308"/>
      <c r="D1261" s="308"/>
      <c r="E1261" s="309">
        <v>94210</v>
      </c>
      <c r="F1261" s="310">
        <f t="shared" si="38"/>
        <v>4710500</v>
      </c>
      <c r="G1261" s="310">
        <f t="shared" si="39"/>
        <v>1884200</v>
      </c>
    </row>
    <row r="1262" spans="1:7">
      <c r="A1262" s="307" t="s">
        <v>43</v>
      </c>
      <c r="B1262" s="307" t="s">
        <v>1907</v>
      </c>
      <c r="C1262" s="308"/>
      <c r="D1262" s="308"/>
      <c r="E1262" s="309">
        <v>84500</v>
      </c>
      <c r="F1262" s="310">
        <f t="shared" si="38"/>
        <v>4225000</v>
      </c>
      <c r="G1262" s="310">
        <f t="shared" si="39"/>
        <v>1690000</v>
      </c>
    </row>
    <row r="1263" spans="1:7">
      <c r="A1263" s="307" t="s">
        <v>43</v>
      </c>
      <c r="B1263" s="307" t="s">
        <v>1908</v>
      </c>
      <c r="C1263" s="308"/>
      <c r="D1263" s="308"/>
      <c r="E1263" s="309">
        <v>97180</v>
      </c>
      <c r="F1263" s="310">
        <f t="shared" si="38"/>
        <v>4859000</v>
      </c>
      <c r="G1263" s="310">
        <f t="shared" si="39"/>
        <v>1943600.0000000002</v>
      </c>
    </row>
    <row r="1264" spans="1:7">
      <c r="A1264" s="307" t="s">
        <v>43</v>
      </c>
      <c r="B1264" s="307" t="s">
        <v>1909</v>
      </c>
      <c r="C1264" s="308"/>
      <c r="D1264" s="308"/>
      <c r="E1264" s="309">
        <v>108360</v>
      </c>
      <c r="F1264" s="310">
        <f t="shared" si="38"/>
        <v>5418000</v>
      </c>
      <c r="G1264" s="310">
        <f t="shared" si="39"/>
        <v>2167200</v>
      </c>
    </row>
    <row r="1265" spans="1:7">
      <c r="A1265" s="307" t="s">
        <v>43</v>
      </c>
      <c r="B1265" s="307" t="s">
        <v>1910</v>
      </c>
      <c r="C1265" s="308"/>
      <c r="D1265" s="308"/>
      <c r="E1265" s="309">
        <v>108520</v>
      </c>
      <c r="F1265" s="310">
        <f t="shared" si="38"/>
        <v>5426000</v>
      </c>
      <c r="G1265" s="310">
        <f t="shared" si="39"/>
        <v>2170400</v>
      </c>
    </row>
    <row r="1266" spans="1:7">
      <c r="A1266" s="311" t="s">
        <v>1317</v>
      </c>
      <c r="B1266" s="311" t="s">
        <v>1911</v>
      </c>
      <c r="C1266" s="308"/>
      <c r="D1266" s="308"/>
      <c r="E1266" s="309">
        <v>100620</v>
      </c>
      <c r="F1266" s="310">
        <f t="shared" si="38"/>
        <v>5031000</v>
      </c>
      <c r="G1266" s="310">
        <f t="shared" si="39"/>
        <v>2012400</v>
      </c>
    </row>
    <row r="1267" spans="1:7">
      <c r="A1267" s="311" t="s">
        <v>1317</v>
      </c>
      <c r="B1267" s="311" t="s">
        <v>1912</v>
      </c>
      <c r="C1267" s="308"/>
      <c r="D1267" s="308"/>
      <c r="E1267" s="309">
        <v>96260</v>
      </c>
      <c r="F1267" s="310">
        <f t="shared" si="38"/>
        <v>4813000</v>
      </c>
      <c r="G1267" s="310">
        <f t="shared" si="39"/>
        <v>1925200</v>
      </c>
    </row>
    <row r="1268" spans="1:7">
      <c r="A1268" s="311" t="s">
        <v>1317</v>
      </c>
      <c r="B1268" s="311" t="s">
        <v>1913</v>
      </c>
      <c r="C1268" s="308"/>
      <c r="D1268" s="308"/>
      <c r="E1268" s="309">
        <v>113980</v>
      </c>
      <c r="F1268" s="310">
        <f t="shared" si="38"/>
        <v>5699000</v>
      </c>
      <c r="G1268" s="310">
        <f t="shared" si="39"/>
        <v>2279600</v>
      </c>
    </row>
    <row r="1269" spans="1:7">
      <c r="A1269" s="311" t="s">
        <v>1317</v>
      </c>
      <c r="B1269" s="311" t="s">
        <v>1914</v>
      </c>
      <c r="C1269" s="308"/>
      <c r="D1269" s="308"/>
      <c r="E1269" s="309">
        <v>118530</v>
      </c>
      <c r="F1269" s="310">
        <f t="shared" si="38"/>
        <v>5926500</v>
      </c>
      <c r="G1269" s="310">
        <f t="shared" si="39"/>
        <v>2370600</v>
      </c>
    </row>
    <row r="1270" spans="1:7">
      <c r="A1270" s="307" t="s">
        <v>43</v>
      </c>
      <c r="B1270" s="307" t="s">
        <v>1915</v>
      </c>
      <c r="C1270" s="308"/>
      <c r="D1270" s="308"/>
      <c r="E1270" s="309">
        <v>43420</v>
      </c>
      <c r="F1270" s="310">
        <f t="shared" si="38"/>
        <v>2171000</v>
      </c>
      <c r="G1270" s="310">
        <f t="shared" si="39"/>
        <v>868400</v>
      </c>
    </row>
    <row r="1271" spans="1:7">
      <c r="A1271" s="307" t="s">
        <v>43</v>
      </c>
      <c r="B1271" s="307" t="s">
        <v>1916</v>
      </c>
      <c r="C1271" s="308"/>
      <c r="D1271" s="308"/>
      <c r="E1271" s="309">
        <v>45350</v>
      </c>
      <c r="F1271" s="310">
        <f t="shared" si="38"/>
        <v>2267500</v>
      </c>
      <c r="G1271" s="310">
        <f t="shared" si="39"/>
        <v>907000</v>
      </c>
    </row>
    <row r="1272" spans="1:7">
      <c r="A1272" s="307" t="s">
        <v>43</v>
      </c>
      <c r="B1272" s="307" t="s">
        <v>1917</v>
      </c>
      <c r="C1272" s="308"/>
      <c r="D1272" s="308"/>
      <c r="E1272" s="309">
        <v>48720</v>
      </c>
      <c r="F1272" s="310">
        <f t="shared" si="38"/>
        <v>2436000</v>
      </c>
      <c r="G1272" s="310">
        <f t="shared" si="39"/>
        <v>974400</v>
      </c>
    </row>
    <row r="1273" spans="1:7">
      <c r="A1273" s="307" t="s">
        <v>43</v>
      </c>
      <c r="B1273" s="307" t="s">
        <v>1918</v>
      </c>
      <c r="C1273" s="308"/>
      <c r="D1273" s="308"/>
      <c r="E1273" s="309">
        <v>54680</v>
      </c>
      <c r="F1273" s="310">
        <f t="shared" si="38"/>
        <v>2734000</v>
      </c>
      <c r="G1273" s="310">
        <f t="shared" si="39"/>
        <v>1093600</v>
      </c>
    </row>
    <row r="1274" spans="1:7">
      <c r="A1274" s="307" t="s">
        <v>43</v>
      </c>
      <c r="B1274" s="307" t="s">
        <v>1919</v>
      </c>
      <c r="C1274" s="308"/>
      <c r="D1274" s="308"/>
      <c r="E1274" s="309">
        <v>58120</v>
      </c>
      <c r="F1274" s="310">
        <f t="shared" si="38"/>
        <v>2906000</v>
      </c>
      <c r="G1274" s="310">
        <f t="shared" si="39"/>
        <v>1162400</v>
      </c>
    </row>
    <row r="1275" spans="1:7">
      <c r="A1275" s="307" t="s">
        <v>43</v>
      </c>
      <c r="B1275" s="307" t="s">
        <v>1920</v>
      </c>
      <c r="C1275" s="308"/>
      <c r="D1275" s="308"/>
      <c r="E1275" s="309">
        <v>76970</v>
      </c>
      <c r="F1275" s="310">
        <f t="shared" si="38"/>
        <v>3848500</v>
      </c>
      <c r="G1275" s="310">
        <f t="shared" si="39"/>
        <v>1539400</v>
      </c>
    </row>
    <row r="1276" spans="1:7">
      <c r="A1276" s="307" t="s">
        <v>43</v>
      </c>
      <c r="B1276" s="307" t="s">
        <v>1921</v>
      </c>
      <c r="C1276" s="308"/>
      <c r="D1276" s="308"/>
      <c r="E1276" s="309">
        <v>96250</v>
      </c>
      <c r="F1276" s="310">
        <f t="shared" si="38"/>
        <v>4812500</v>
      </c>
      <c r="G1276" s="310">
        <f t="shared" si="39"/>
        <v>1925000</v>
      </c>
    </row>
    <row r="1277" spans="1:7">
      <c r="A1277" s="307" t="s">
        <v>43</v>
      </c>
      <c r="B1277" s="307" t="s">
        <v>1922</v>
      </c>
      <c r="C1277" s="308"/>
      <c r="D1277" s="308"/>
      <c r="E1277" s="309">
        <v>117480</v>
      </c>
      <c r="F1277" s="310">
        <f t="shared" si="38"/>
        <v>5874000</v>
      </c>
      <c r="G1277" s="310">
        <f t="shared" si="39"/>
        <v>2349600</v>
      </c>
    </row>
    <row r="1278" spans="1:7">
      <c r="A1278" s="307" t="s">
        <v>43</v>
      </c>
      <c r="B1278" s="307" t="s">
        <v>1923</v>
      </c>
      <c r="C1278" s="308"/>
      <c r="D1278" s="308"/>
      <c r="E1278" s="309">
        <v>139360</v>
      </c>
      <c r="F1278" s="310">
        <f t="shared" si="38"/>
        <v>6968000</v>
      </c>
      <c r="G1278" s="310">
        <f t="shared" si="39"/>
        <v>2787200.0000000005</v>
      </c>
    </row>
    <row r="1279" spans="1:7">
      <c r="A1279" s="307" t="s">
        <v>43</v>
      </c>
      <c r="B1279" s="307" t="s">
        <v>1924</v>
      </c>
      <c r="C1279" s="308"/>
      <c r="D1279" s="308"/>
      <c r="E1279" s="309">
        <v>43420</v>
      </c>
      <c r="F1279" s="310">
        <f t="shared" si="38"/>
        <v>2171000</v>
      </c>
      <c r="G1279" s="310">
        <f t="shared" si="39"/>
        <v>868400</v>
      </c>
    </row>
    <row r="1280" spans="1:7">
      <c r="A1280" s="307" t="s">
        <v>43</v>
      </c>
      <c r="B1280" s="307" t="s">
        <v>1925</v>
      </c>
      <c r="C1280" s="308"/>
      <c r="D1280" s="308"/>
      <c r="E1280" s="309">
        <v>45350</v>
      </c>
      <c r="F1280" s="310">
        <f t="shared" si="38"/>
        <v>2267500</v>
      </c>
      <c r="G1280" s="310">
        <f t="shared" si="39"/>
        <v>907000</v>
      </c>
    </row>
    <row r="1281" spans="1:7">
      <c r="A1281" s="307" t="s">
        <v>43</v>
      </c>
      <c r="B1281" s="307" t="s">
        <v>1926</v>
      </c>
      <c r="C1281" s="308"/>
      <c r="D1281" s="308"/>
      <c r="E1281" s="309">
        <v>46990</v>
      </c>
      <c r="F1281" s="310">
        <f t="shared" si="38"/>
        <v>2349500</v>
      </c>
      <c r="G1281" s="310">
        <f t="shared" si="39"/>
        <v>939800.00000000012</v>
      </c>
    </row>
    <row r="1282" spans="1:7">
      <c r="A1282" s="307" t="s">
        <v>43</v>
      </c>
      <c r="B1282" s="307" t="s">
        <v>1927</v>
      </c>
      <c r="C1282" s="308"/>
      <c r="D1282" s="308"/>
      <c r="E1282" s="309">
        <v>56070</v>
      </c>
      <c r="F1282" s="310">
        <f t="shared" si="38"/>
        <v>2803500</v>
      </c>
      <c r="G1282" s="310">
        <f t="shared" si="39"/>
        <v>1121400</v>
      </c>
    </row>
    <row r="1283" spans="1:7">
      <c r="A1283" s="307" t="s">
        <v>43</v>
      </c>
      <c r="B1283" s="307" t="s">
        <v>1928</v>
      </c>
      <c r="C1283" s="308"/>
      <c r="D1283" s="308"/>
      <c r="E1283" s="309">
        <v>43420</v>
      </c>
      <c r="F1283" s="310">
        <f t="shared" si="38"/>
        <v>2171000</v>
      </c>
      <c r="G1283" s="310">
        <f t="shared" si="39"/>
        <v>868400</v>
      </c>
    </row>
    <row r="1284" spans="1:7">
      <c r="A1284" s="307" t="s">
        <v>43</v>
      </c>
      <c r="B1284" s="307" t="s">
        <v>1929</v>
      </c>
      <c r="C1284" s="308"/>
      <c r="D1284" s="308"/>
      <c r="E1284" s="309">
        <v>54680</v>
      </c>
      <c r="F1284" s="310">
        <f t="shared" ref="F1284:F1347" si="40">+E1284*5%*1000</f>
        <v>2734000</v>
      </c>
      <c r="G1284" s="310">
        <f t="shared" ref="G1284:G1347" si="41">+E1284*2%*1000</f>
        <v>1093600</v>
      </c>
    </row>
    <row r="1285" spans="1:7">
      <c r="A1285" s="307" t="s">
        <v>43</v>
      </c>
      <c r="B1285" s="307" t="s">
        <v>1930</v>
      </c>
      <c r="C1285" s="308"/>
      <c r="D1285" s="308"/>
      <c r="E1285" s="309">
        <v>56690</v>
      </c>
      <c r="F1285" s="310">
        <f t="shared" si="40"/>
        <v>2834500</v>
      </c>
      <c r="G1285" s="310">
        <f t="shared" si="41"/>
        <v>1133800</v>
      </c>
    </row>
    <row r="1286" spans="1:7">
      <c r="A1286" s="307" t="s">
        <v>43</v>
      </c>
      <c r="B1286" s="307" t="s">
        <v>1931</v>
      </c>
      <c r="C1286" s="308"/>
      <c r="D1286" s="308"/>
      <c r="E1286" s="309">
        <v>55270</v>
      </c>
      <c r="F1286" s="310">
        <f t="shared" si="40"/>
        <v>2763500</v>
      </c>
      <c r="G1286" s="310">
        <f t="shared" si="41"/>
        <v>1105400</v>
      </c>
    </row>
    <row r="1287" spans="1:7">
      <c r="A1287" s="307" t="s">
        <v>43</v>
      </c>
      <c r="B1287" s="307" t="s">
        <v>1932</v>
      </c>
      <c r="C1287" s="308"/>
      <c r="D1287" s="308"/>
      <c r="E1287" s="309">
        <v>67530</v>
      </c>
      <c r="F1287" s="310">
        <f t="shared" si="40"/>
        <v>3376500</v>
      </c>
      <c r="G1287" s="310">
        <f t="shared" si="41"/>
        <v>1350600.0000000002</v>
      </c>
    </row>
    <row r="1288" spans="1:7">
      <c r="A1288" s="307" t="s">
        <v>43</v>
      </c>
      <c r="B1288" s="307" t="s">
        <v>1933</v>
      </c>
      <c r="C1288" s="308"/>
      <c r="D1288" s="308"/>
      <c r="E1288" s="309">
        <v>65600</v>
      </c>
      <c r="F1288" s="310">
        <f t="shared" si="40"/>
        <v>3280000</v>
      </c>
      <c r="G1288" s="310">
        <f t="shared" si="41"/>
        <v>1312000</v>
      </c>
    </row>
    <row r="1289" spans="1:7">
      <c r="A1289" s="307" t="s">
        <v>43</v>
      </c>
      <c r="B1289" s="307" t="s">
        <v>1934</v>
      </c>
      <c r="C1289" s="308"/>
      <c r="D1289" s="308"/>
      <c r="E1289" s="309">
        <v>61230</v>
      </c>
      <c r="F1289" s="310">
        <f t="shared" si="40"/>
        <v>3061500</v>
      </c>
      <c r="G1289" s="310">
        <f t="shared" si="41"/>
        <v>1224600.0000000002</v>
      </c>
    </row>
    <row r="1290" spans="1:7">
      <c r="A1290" s="307" t="s">
        <v>43</v>
      </c>
      <c r="B1290" s="307" t="s">
        <v>1935</v>
      </c>
      <c r="C1290" s="308"/>
      <c r="D1290" s="308"/>
      <c r="E1290" s="309">
        <v>64990</v>
      </c>
      <c r="F1290" s="310">
        <f t="shared" si="40"/>
        <v>3249500</v>
      </c>
      <c r="G1290" s="310">
        <f t="shared" si="41"/>
        <v>1299800</v>
      </c>
    </row>
    <row r="1291" spans="1:7">
      <c r="A1291" s="307" t="s">
        <v>43</v>
      </c>
      <c r="B1291" s="307" t="s">
        <v>1936</v>
      </c>
      <c r="C1291" s="308"/>
      <c r="D1291" s="308"/>
      <c r="E1291" s="309">
        <v>61230</v>
      </c>
      <c r="F1291" s="310">
        <f t="shared" si="40"/>
        <v>3061500</v>
      </c>
      <c r="G1291" s="310">
        <f t="shared" si="41"/>
        <v>1224600.0000000002</v>
      </c>
    </row>
    <row r="1292" spans="1:7">
      <c r="A1292" s="307" t="s">
        <v>43</v>
      </c>
      <c r="B1292" s="307" t="s">
        <v>1937</v>
      </c>
      <c r="C1292" s="308"/>
      <c r="D1292" s="308"/>
      <c r="E1292" s="309">
        <v>68040</v>
      </c>
      <c r="F1292" s="310">
        <f t="shared" si="40"/>
        <v>3402000</v>
      </c>
      <c r="G1292" s="310">
        <f t="shared" si="41"/>
        <v>1360800</v>
      </c>
    </row>
    <row r="1293" spans="1:7">
      <c r="A1293" s="307" t="s">
        <v>43</v>
      </c>
      <c r="B1293" s="307" t="s">
        <v>1938</v>
      </c>
      <c r="C1293" s="308"/>
      <c r="D1293" s="308"/>
      <c r="E1293" s="309">
        <v>71900</v>
      </c>
      <c r="F1293" s="310">
        <f t="shared" si="40"/>
        <v>3595000</v>
      </c>
      <c r="G1293" s="310">
        <f t="shared" si="41"/>
        <v>1438000</v>
      </c>
    </row>
    <row r="1294" spans="1:7">
      <c r="A1294" s="307" t="s">
        <v>43</v>
      </c>
      <c r="B1294" s="307" t="s">
        <v>1939</v>
      </c>
      <c r="C1294" s="308"/>
      <c r="D1294" s="308"/>
      <c r="E1294" s="309">
        <v>75510</v>
      </c>
      <c r="F1294" s="310">
        <f t="shared" si="40"/>
        <v>3775500</v>
      </c>
      <c r="G1294" s="310">
        <f t="shared" si="41"/>
        <v>1510200</v>
      </c>
    </row>
    <row r="1295" spans="1:7">
      <c r="A1295" s="307" t="s">
        <v>43</v>
      </c>
      <c r="B1295" s="307" t="s">
        <v>1940</v>
      </c>
      <c r="C1295" s="308"/>
      <c r="D1295" s="308"/>
      <c r="E1295" s="309">
        <v>67530</v>
      </c>
      <c r="F1295" s="310">
        <f t="shared" si="40"/>
        <v>3376500</v>
      </c>
      <c r="G1295" s="310">
        <f t="shared" si="41"/>
        <v>1350600.0000000002</v>
      </c>
    </row>
    <row r="1296" spans="1:7">
      <c r="A1296" s="307" t="s">
        <v>43</v>
      </c>
      <c r="B1296" s="307" t="s">
        <v>1941</v>
      </c>
      <c r="C1296" s="308"/>
      <c r="D1296" s="308"/>
      <c r="E1296" s="309">
        <v>65100</v>
      </c>
      <c r="F1296" s="310">
        <f t="shared" si="40"/>
        <v>3255000</v>
      </c>
      <c r="G1296" s="310">
        <f t="shared" si="41"/>
        <v>1302000</v>
      </c>
    </row>
    <row r="1297" spans="1:7">
      <c r="A1297" s="307" t="s">
        <v>43</v>
      </c>
      <c r="B1297" s="307" t="s">
        <v>1942</v>
      </c>
      <c r="C1297" s="308"/>
      <c r="D1297" s="308"/>
      <c r="E1297" s="309">
        <v>72990</v>
      </c>
      <c r="F1297" s="310">
        <f t="shared" si="40"/>
        <v>3649500</v>
      </c>
      <c r="G1297" s="310">
        <f t="shared" si="41"/>
        <v>1459800</v>
      </c>
    </row>
    <row r="1298" spans="1:7">
      <c r="A1298" s="307" t="s">
        <v>43</v>
      </c>
      <c r="B1298" s="307" t="s">
        <v>1943</v>
      </c>
      <c r="C1298" s="308"/>
      <c r="D1298" s="308"/>
      <c r="E1298" s="309">
        <v>75170</v>
      </c>
      <c r="F1298" s="310">
        <f t="shared" si="40"/>
        <v>3758500</v>
      </c>
      <c r="G1298" s="310">
        <f t="shared" si="41"/>
        <v>1503400</v>
      </c>
    </row>
    <row r="1299" spans="1:7">
      <c r="A1299" s="307" t="s">
        <v>43</v>
      </c>
      <c r="B1299" s="307" t="s">
        <v>1944</v>
      </c>
      <c r="C1299" s="308"/>
      <c r="D1299" s="308"/>
      <c r="E1299" s="309">
        <v>75180</v>
      </c>
      <c r="F1299" s="310">
        <f t="shared" si="40"/>
        <v>3759000</v>
      </c>
      <c r="G1299" s="310">
        <f t="shared" si="41"/>
        <v>1503600.0000000002</v>
      </c>
    </row>
    <row r="1300" spans="1:7">
      <c r="A1300" s="307" t="s">
        <v>43</v>
      </c>
      <c r="B1300" s="307" t="s">
        <v>1945</v>
      </c>
      <c r="C1300" s="308"/>
      <c r="D1300" s="308"/>
      <c r="E1300" s="309">
        <v>216720</v>
      </c>
      <c r="F1300" s="310">
        <f t="shared" si="40"/>
        <v>10836000</v>
      </c>
      <c r="G1300" s="310">
        <f t="shared" si="41"/>
        <v>4334400</v>
      </c>
    </row>
    <row r="1301" spans="1:7">
      <c r="A1301" s="307" t="s">
        <v>43</v>
      </c>
      <c r="B1301" s="307" t="s">
        <v>1946</v>
      </c>
      <c r="C1301" s="308"/>
      <c r="D1301" s="308"/>
      <c r="E1301" s="309">
        <v>209050</v>
      </c>
      <c r="F1301" s="310">
        <f t="shared" si="40"/>
        <v>10452500</v>
      </c>
      <c r="G1301" s="310">
        <f t="shared" si="41"/>
        <v>4181000</v>
      </c>
    </row>
    <row r="1302" spans="1:7">
      <c r="A1302" s="318" t="s">
        <v>43</v>
      </c>
      <c r="B1302" s="318" t="s">
        <v>1947</v>
      </c>
      <c r="C1302" s="318" t="s">
        <v>1948</v>
      </c>
      <c r="D1302" s="308"/>
      <c r="E1302" s="319">
        <v>35470</v>
      </c>
      <c r="F1302" s="310">
        <f t="shared" si="40"/>
        <v>1773500</v>
      </c>
      <c r="G1302" s="310">
        <f t="shared" si="41"/>
        <v>709400</v>
      </c>
    </row>
    <row r="1303" spans="1:7">
      <c r="A1303" s="318" t="s">
        <v>43</v>
      </c>
      <c r="B1303" s="318" t="s">
        <v>1949</v>
      </c>
      <c r="C1303" s="318" t="s">
        <v>1950</v>
      </c>
      <c r="D1303" s="308"/>
      <c r="E1303" s="319">
        <v>36250</v>
      </c>
      <c r="F1303" s="310">
        <f t="shared" si="40"/>
        <v>1812500</v>
      </c>
      <c r="G1303" s="310">
        <f t="shared" si="41"/>
        <v>725000</v>
      </c>
    </row>
    <row r="1304" spans="1:7">
      <c r="A1304" s="318" t="s">
        <v>43</v>
      </c>
      <c r="B1304" s="318" t="s">
        <v>1951</v>
      </c>
      <c r="C1304" s="318" t="s">
        <v>1952</v>
      </c>
      <c r="D1304" s="308"/>
      <c r="E1304" s="319">
        <v>58740</v>
      </c>
      <c r="F1304" s="310">
        <f t="shared" si="40"/>
        <v>2937000</v>
      </c>
      <c r="G1304" s="310">
        <f t="shared" si="41"/>
        <v>1174800</v>
      </c>
    </row>
    <row r="1305" spans="1:7">
      <c r="A1305" s="318" t="s">
        <v>43</v>
      </c>
      <c r="B1305" s="318" t="s">
        <v>1953</v>
      </c>
      <c r="C1305" s="318" t="s">
        <v>1477</v>
      </c>
      <c r="D1305" s="308"/>
      <c r="E1305" s="319">
        <v>80850</v>
      </c>
      <c r="F1305" s="310">
        <f t="shared" si="40"/>
        <v>4042500</v>
      </c>
      <c r="G1305" s="310">
        <f t="shared" si="41"/>
        <v>1617000</v>
      </c>
    </row>
    <row r="1306" spans="1:7">
      <c r="A1306" s="318" t="s">
        <v>43</v>
      </c>
      <c r="B1306" s="318" t="s">
        <v>1954</v>
      </c>
      <c r="C1306" s="318" t="s">
        <v>1955</v>
      </c>
      <c r="D1306" s="308"/>
      <c r="E1306" s="319">
        <v>55550</v>
      </c>
      <c r="F1306" s="310">
        <f t="shared" si="40"/>
        <v>2777500</v>
      </c>
      <c r="G1306" s="310">
        <f t="shared" si="41"/>
        <v>1111000</v>
      </c>
    </row>
    <row r="1307" spans="1:7">
      <c r="A1307" s="318" t="s">
        <v>43</v>
      </c>
      <c r="B1307" s="318" t="s">
        <v>1956</v>
      </c>
      <c r="C1307" s="318" t="s">
        <v>1957</v>
      </c>
      <c r="D1307" s="308"/>
      <c r="E1307" s="319">
        <v>54700</v>
      </c>
      <c r="F1307" s="310">
        <f t="shared" si="40"/>
        <v>2735000</v>
      </c>
      <c r="G1307" s="310">
        <f t="shared" si="41"/>
        <v>1094000</v>
      </c>
    </row>
    <row r="1308" spans="1:7">
      <c r="A1308" s="318" t="s">
        <v>43</v>
      </c>
      <c r="B1308" s="318" t="s">
        <v>1958</v>
      </c>
      <c r="C1308" s="318" t="s">
        <v>1959</v>
      </c>
      <c r="D1308" s="308"/>
      <c r="E1308" s="319">
        <v>53240</v>
      </c>
      <c r="F1308" s="310">
        <f t="shared" si="40"/>
        <v>2662000</v>
      </c>
      <c r="G1308" s="310">
        <f t="shared" si="41"/>
        <v>1064800</v>
      </c>
    </row>
    <row r="1309" spans="1:7">
      <c r="A1309" s="318" t="s">
        <v>43</v>
      </c>
      <c r="B1309" s="318" t="s">
        <v>1960</v>
      </c>
      <c r="C1309" s="318" t="s">
        <v>1961</v>
      </c>
      <c r="D1309" s="308"/>
      <c r="E1309" s="319">
        <v>45040</v>
      </c>
      <c r="F1309" s="310">
        <f t="shared" si="40"/>
        <v>2252000</v>
      </c>
      <c r="G1309" s="310">
        <f t="shared" si="41"/>
        <v>900800.00000000012</v>
      </c>
    </row>
    <row r="1310" spans="1:7">
      <c r="A1310" s="318" t="s">
        <v>43</v>
      </c>
      <c r="B1310" s="318" t="s">
        <v>1962</v>
      </c>
      <c r="C1310" s="318" t="s">
        <v>1963</v>
      </c>
      <c r="D1310" s="308"/>
      <c r="E1310" s="319">
        <v>104620</v>
      </c>
      <c r="F1310" s="310">
        <f t="shared" si="40"/>
        <v>5231000</v>
      </c>
      <c r="G1310" s="310">
        <f t="shared" si="41"/>
        <v>2092400</v>
      </c>
    </row>
    <row r="1311" spans="1:7">
      <c r="A1311" s="318" t="s">
        <v>43</v>
      </c>
      <c r="B1311" s="318" t="s">
        <v>1964</v>
      </c>
      <c r="C1311" s="318" t="s">
        <v>1965</v>
      </c>
      <c r="D1311" s="308"/>
      <c r="E1311" s="319">
        <v>79850</v>
      </c>
      <c r="F1311" s="310">
        <f t="shared" si="40"/>
        <v>3992500</v>
      </c>
      <c r="G1311" s="310">
        <f t="shared" si="41"/>
        <v>1597000</v>
      </c>
    </row>
    <row r="1312" spans="1:7">
      <c r="A1312" s="318" t="s">
        <v>43</v>
      </c>
      <c r="B1312" s="318" t="s">
        <v>1966</v>
      </c>
      <c r="C1312" s="318" t="s">
        <v>1967</v>
      </c>
      <c r="D1312" s="308"/>
      <c r="E1312" s="319">
        <v>53310</v>
      </c>
      <c r="F1312" s="310">
        <f t="shared" si="40"/>
        <v>2665500</v>
      </c>
      <c r="G1312" s="310">
        <f t="shared" si="41"/>
        <v>1066200</v>
      </c>
    </row>
    <row r="1313" spans="1:7">
      <c r="A1313" s="316" t="s">
        <v>43</v>
      </c>
      <c r="B1313" s="316" t="s">
        <v>1968</v>
      </c>
      <c r="C1313" s="316" t="s">
        <v>1969</v>
      </c>
      <c r="D1313" s="308"/>
      <c r="E1313" s="317">
        <v>44320</v>
      </c>
      <c r="F1313" s="310">
        <f t="shared" si="40"/>
        <v>2216000</v>
      </c>
      <c r="G1313" s="310">
        <f t="shared" si="41"/>
        <v>886400</v>
      </c>
    </row>
    <row r="1314" spans="1:7">
      <c r="A1314" s="318" t="s">
        <v>43</v>
      </c>
      <c r="B1314" s="318" t="s">
        <v>1970</v>
      </c>
      <c r="C1314" s="318" t="s">
        <v>1971</v>
      </c>
      <c r="D1314" s="308"/>
      <c r="E1314" s="319">
        <v>93130</v>
      </c>
      <c r="F1314" s="310">
        <f t="shared" si="40"/>
        <v>4656500</v>
      </c>
      <c r="G1314" s="310">
        <f t="shared" si="41"/>
        <v>1862600.0000000002</v>
      </c>
    </row>
    <row r="1315" spans="1:7">
      <c r="A1315" s="318" t="s">
        <v>43</v>
      </c>
      <c r="B1315" s="318" t="s">
        <v>1972</v>
      </c>
      <c r="C1315" s="318" t="s">
        <v>1973</v>
      </c>
      <c r="D1315" s="308"/>
      <c r="E1315" s="319">
        <v>81180</v>
      </c>
      <c r="F1315" s="310">
        <f t="shared" si="40"/>
        <v>4059000</v>
      </c>
      <c r="G1315" s="310">
        <f t="shared" si="41"/>
        <v>1623600.0000000002</v>
      </c>
    </row>
    <row r="1316" spans="1:7">
      <c r="A1316" s="318" t="s">
        <v>43</v>
      </c>
      <c r="B1316" s="318" t="s">
        <v>1974</v>
      </c>
      <c r="C1316" s="318" t="s">
        <v>1975</v>
      </c>
      <c r="D1316" s="308"/>
      <c r="E1316" s="319">
        <v>63040</v>
      </c>
      <c r="F1316" s="310">
        <f t="shared" si="40"/>
        <v>3152000</v>
      </c>
      <c r="G1316" s="310">
        <f t="shared" si="41"/>
        <v>1260800</v>
      </c>
    </row>
    <row r="1317" spans="1:7">
      <c r="A1317" s="318" t="s">
        <v>43</v>
      </c>
      <c r="B1317" s="318" t="s">
        <v>1976</v>
      </c>
      <c r="C1317" s="318" t="s">
        <v>1977</v>
      </c>
      <c r="D1317" s="308"/>
      <c r="E1317" s="319">
        <v>59070</v>
      </c>
      <c r="F1317" s="310">
        <f t="shared" si="40"/>
        <v>2953500</v>
      </c>
      <c r="G1317" s="310">
        <f t="shared" si="41"/>
        <v>1181400</v>
      </c>
    </row>
    <row r="1318" spans="1:7">
      <c r="A1318" s="318" t="s">
        <v>43</v>
      </c>
      <c r="B1318" s="318" t="s">
        <v>1978</v>
      </c>
      <c r="C1318" s="318" t="s">
        <v>1979</v>
      </c>
      <c r="D1318" s="308"/>
      <c r="E1318" s="319">
        <v>95270</v>
      </c>
      <c r="F1318" s="310">
        <f t="shared" si="40"/>
        <v>4763500</v>
      </c>
      <c r="G1318" s="310">
        <f t="shared" si="41"/>
        <v>1905400</v>
      </c>
    </row>
    <row r="1319" spans="1:7">
      <c r="A1319" s="318" t="s">
        <v>43</v>
      </c>
      <c r="B1319" s="318" t="s">
        <v>1980</v>
      </c>
      <c r="C1319" s="318" t="s">
        <v>1981</v>
      </c>
      <c r="D1319" s="308"/>
      <c r="E1319" s="319">
        <v>84240</v>
      </c>
      <c r="F1319" s="310">
        <f t="shared" si="40"/>
        <v>4212000</v>
      </c>
      <c r="G1319" s="310">
        <f t="shared" si="41"/>
        <v>1684800</v>
      </c>
    </row>
    <row r="1320" spans="1:7">
      <c r="A1320" s="318" t="s">
        <v>43</v>
      </c>
      <c r="B1320" s="318" t="s">
        <v>1982</v>
      </c>
      <c r="C1320" s="318" t="s">
        <v>1983</v>
      </c>
      <c r="D1320" s="308"/>
      <c r="E1320" s="319">
        <v>65540</v>
      </c>
      <c r="F1320" s="310">
        <f t="shared" si="40"/>
        <v>3277000</v>
      </c>
      <c r="G1320" s="310">
        <f t="shared" si="41"/>
        <v>1310800</v>
      </c>
    </row>
    <row r="1321" spans="1:7">
      <c r="A1321" s="318" t="s">
        <v>43</v>
      </c>
      <c r="B1321" s="318" t="s">
        <v>1984</v>
      </c>
      <c r="C1321" s="318" t="s">
        <v>1985</v>
      </c>
      <c r="D1321" s="308"/>
      <c r="E1321" s="319">
        <v>60610</v>
      </c>
      <c r="F1321" s="310">
        <f t="shared" si="40"/>
        <v>3030500</v>
      </c>
      <c r="G1321" s="310">
        <f t="shared" si="41"/>
        <v>1212200</v>
      </c>
    </row>
    <row r="1322" spans="1:7">
      <c r="A1322" s="318" t="s">
        <v>43</v>
      </c>
      <c r="B1322" s="318" t="s">
        <v>1986</v>
      </c>
      <c r="C1322" s="318" t="s">
        <v>1879</v>
      </c>
      <c r="D1322" s="308"/>
      <c r="E1322" s="319">
        <v>79020</v>
      </c>
      <c r="F1322" s="310">
        <f t="shared" si="40"/>
        <v>3951000</v>
      </c>
      <c r="G1322" s="310">
        <f t="shared" si="41"/>
        <v>1580400</v>
      </c>
    </row>
    <row r="1323" spans="1:7">
      <c r="A1323" s="318" t="s">
        <v>43</v>
      </c>
      <c r="B1323" s="318" t="s">
        <v>1987</v>
      </c>
      <c r="C1323" s="318" t="s">
        <v>1930</v>
      </c>
      <c r="D1323" s="308"/>
      <c r="E1323" s="319">
        <v>52070</v>
      </c>
      <c r="F1323" s="310">
        <f t="shared" si="40"/>
        <v>2603500</v>
      </c>
      <c r="G1323" s="310">
        <f t="shared" si="41"/>
        <v>1041400.0000000001</v>
      </c>
    </row>
    <row r="1324" spans="1:7">
      <c r="A1324" s="318" t="s">
        <v>43</v>
      </c>
      <c r="B1324" s="318" t="s">
        <v>1988</v>
      </c>
      <c r="C1324" s="318" t="s">
        <v>1989</v>
      </c>
      <c r="D1324" s="308"/>
      <c r="E1324" s="319">
        <v>67670</v>
      </c>
      <c r="F1324" s="310">
        <f t="shared" si="40"/>
        <v>3383500</v>
      </c>
      <c r="G1324" s="310">
        <f t="shared" si="41"/>
        <v>1353400</v>
      </c>
    </row>
    <row r="1325" spans="1:7">
      <c r="A1325" s="318" t="s">
        <v>43</v>
      </c>
      <c r="B1325" s="318" t="s">
        <v>1990</v>
      </c>
      <c r="C1325" s="318" t="s">
        <v>1936</v>
      </c>
      <c r="D1325" s="308"/>
      <c r="E1325" s="319">
        <v>60140</v>
      </c>
      <c r="F1325" s="310">
        <f t="shared" si="40"/>
        <v>3007000</v>
      </c>
      <c r="G1325" s="310">
        <f t="shared" si="41"/>
        <v>1202800</v>
      </c>
    </row>
    <row r="1326" spans="1:7">
      <c r="A1326" s="311" t="s">
        <v>43</v>
      </c>
      <c r="B1326" s="311" t="s">
        <v>1991</v>
      </c>
      <c r="C1326" s="311" t="s">
        <v>1992</v>
      </c>
      <c r="D1326" s="308"/>
      <c r="E1326" s="315">
        <v>27600</v>
      </c>
      <c r="F1326" s="310">
        <f t="shared" si="40"/>
        <v>1380000</v>
      </c>
      <c r="G1326" s="310">
        <f t="shared" si="41"/>
        <v>552000</v>
      </c>
    </row>
    <row r="1327" spans="1:7">
      <c r="A1327" s="311" t="s">
        <v>43</v>
      </c>
      <c r="B1327" s="311" t="s">
        <v>1991</v>
      </c>
      <c r="C1327" s="311" t="s">
        <v>1993</v>
      </c>
      <c r="D1327" s="308"/>
      <c r="E1327" s="315">
        <v>28700</v>
      </c>
      <c r="F1327" s="310">
        <f t="shared" si="40"/>
        <v>1435000</v>
      </c>
      <c r="G1327" s="310">
        <f t="shared" si="41"/>
        <v>574000</v>
      </c>
    </row>
    <row r="1328" spans="1:7">
      <c r="A1328" s="311" t="s">
        <v>1317</v>
      </c>
      <c r="B1328" s="311" t="s">
        <v>1994</v>
      </c>
      <c r="C1328" s="311" t="s">
        <v>1995</v>
      </c>
      <c r="D1328" s="308"/>
      <c r="E1328" s="315">
        <v>30990</v>
      </c>
      <c r="F1328" s="310">
        <f t="shared" si="40"/>
        <v>1549500</v>
      </c>
      <c r="G1328" s="310">
        <f t="shared" si="41"/>
        <v>619800.00000000012</v>
      </c>
    </row>
    <row r="1329" spans="1:7">
      <c r="A1329" s="311" t="s">
        <v>43</v>
      </c>
      <c r="B1329" s="311" t="s">
        <v>1996</v>
      </c>
      <c r="C1329" s="311" t="s">
        <v>1993</v>
      </c>
      <c r="D1329" s="308"/>
      <c r="E1329" s="315">
        <v>27200</v>
      </c>
      <c r="F1329" s="310">
        <f t="shared" si="40"/>
        <v>1360000</v>
      </c>
      <c r="G1329" s="310">
        <f t="shared" si="41"/>
        <v>544000</v>
      </c>
    </row>
    <row r="1330" spans="1:7">
      <c r="A1330" s="311" t="s">
        <v>1317</v>
      </c>
      <c r="B1330" s="311" t="s">
        <v>1396</v>
      </c>
      <c r="C1330" s="311" t="s">
        <v>1995</v>
      </c>
      <c r="D1330" s="308"/>
      <c r="E1330" s="315">
        <v>33740</v>
      </c>
      <c r="F1330" s="310">
        <f t="shared" si="40"/>
        <v>1687000</v>
      </c>
      <c r="G1330" s="310">
        <f t="shared" si="41"/>
        <v>674800.00000000012</v>
      </c>
    </row>
    <row r="1331" spans="1:7">
      <c r="A1331" s="311" t="s">
        <v>43</v>
      </c>
      <c r="B1331" s="311" t="s">
        <v>1997</v>
      </c>
      <c r="C1331" s="311" t="s">
        <v>1998</v>
      </c>
      <c r="D1331" s="308"/>
      <c r="E1331" s="315">
        <v>30800</v>
      </c>
      <c r="F1331" s="310">
        <f t="shared" si="40"/>
        <v>1540000</v>
      </c>
      <c r="G1331" s="310">
        <f t="shared" si="41"/>
        <v>616000</v>
      </c>
    </row>
    <row r="1332" spans="1:7">
      <c r="A1332" s="311" t="s">
        <v>1317</v>
      </c>
      <c r="B1332" s="311" t="s">
        <v>253</v>
      </c>
      <c r="C1332" s="311" t="s">
        <v>1995</v>
      </c>
      <c r="D1332" s="308"/>
      <c r="E1332" s="315">
        <v>32490</v>
      </c>
      <c r="F1332" s="310">
        <f t="shared" si="40"/>
        <v>1624500</v>
      </c>
      <c r="G1332" s="310">
        <f t="shared" si="41"/>
        <v>649800.00000000012</v>
      </c>
    </row>
    <row r="1333" spans="1:7">
      <c r="A1333" s="311" t="s">
        <v>43</v>
      </c>
      <c r="B1333" s="311" t="s">
        <v>1999</v>
      </c>
      <c r="C1333" s="311" t="s">
        <v>1993</v>
      </c>
      <c r="D1333" s="308"/>
      <c r="E1333" s="315">
        <v>30300</v>
      </c>
      <c r="F1333" s="310">
        <f t="shared" si="40"/>
        <v>1515000</v>
      </c>
      <c r="G1333" s="310">
        <f t="shared" si="41"/>
        <v>606000</v>
      </c>
    </row>
    <row r="1334" spans="1:7">
      <c r="A1334" s="311" t="s">
        <v>43</v>
      </c>
      <c r="B1334" s="311" t="s">
        <v>2000</v>
      </c>
      <c r="C1334" s="311" t="s">
        <v>2001</v>
      </c>
      <c r="D1334" s="308"/>
      <c r="E1334" s="315">
        <v>33440</v>
      </c>
      <c r="F1334" s="310">
        <f t="shared" si="40"/>
        <v>1672000</v>
      </c>
      <c r="G1334" s="310">
        <f t="shared" si="41"/>
        <v>668800.00000000012</v>
      </c>
    </row>
    <row r="1335" spans="1:7">
      <c r="A1335" s="311" t="s">
        <v>43</v>
      </c>
      <c r="B1335" s="311" t="s">
        <v>2000</v>
      </c>
      <c r="C1335" s="311" t="s">
        <v>2002</v>
      </c>
      <c r="D1335" s="308"/>
      <c r="E1335" s="315">
        <v>29040</v>
      </c>
      <c r="F1335" s="310">
        <f t="shared" si="40"/>
        <v>1452000</v>
      </c>
      <c r="G1335" s="310">
        <f t="shared" si="41"/>
        <v>580800.00000000012</v>
      </c>
    </row>
    <row r="1336" spans="1:7">
      <c r="A1336" s="311" t="s">
        <v>43</v>
      </c>
      <c r="B1336" s="311" t="s">
        <v>2003</v>
      </c>
      <c r="C1336" s="311" t="s">
        <v>2003</v>
      </c>
      <c r="D1336" s="308"/>
      <c r="E1336" s="315">
        <v>38720</v>
      </c>
      <c r="F1336" s="310">
        <f t="shared" si="40"/>
        <v>1936000</v>
      </c>
      <c r="G1336" s="310">
        <f t="shared" si="41"/>
        <v>774400</v>
      </c>
    </row>
    <row r="1337" spans="1:7">
      <c r="A1337" s="311" t="s">
        <v>43</v>
      </c>
      <c r="B1337" s="311" t="s">
        <v>1408</v>
      </c>
      <c r="C1337" s="311" t="s">
        <v>2004</v>
      </c>
      <c r="D1337" s="308"/>
      <c r="E1337" s="315">
        <v>50930</v>
      </c>
      <c r="F1337" s="310">
        <f t="shared" si="40"/>
        <v>2546500</v>
      </c>
      <c r="G1337" s="310">
        <f t="shared" si="41"/>
        <v>1018600</v>
      </c>
    </row>
    <row r="1338" spans="1:7">
      <c r="A1338" s="311" t="s">
        <v>43</v>
      </c>
      <c r="B1338" s="311" t="s">
        <v>1409</v>
      </c>
      <c r="C1338" s="311" t="s">
        <v>2005</v>
      </c>
      <c r="D1338" s="308"/>
      <c r="E1338" s="315">
        <v>34320</v>
      </c>
      <c r="F1338" s="310">
        <f t="shared" si="40"/>
        <v>1716000</v>
      </c>
      <c r="G1338" s="310">
        <f t="shared" si="41"/>
        <v>686400</v>
      </c>
    </row>
    <row r="1339" spans="1:7">
      <c r="A1339" s="311" t="s">
        <v>43</v>
      </c>
      <c r="B1339" s="311" t="s">
        <v>1409</v>
      </c>
      <c r="C1339" s="311" t="s">
        <v>2006</v>
      </c>
      <c r="D1339" s="308"/>
      <c r="E1339" s="315">
        <v>33440</v>
      </c>
      <c r="F1339" s="310">
        <f t="shared" si="40"/>
        <v>1672000</v>
      </c>
      <c r="G1339" s="310">
        <f t="shared" si="41"/>
        <v>668800.00000000012</v>
      </c>
    </row>
    <row r="1340" spans="1:7">
      <c r="A1340" s="311" t="s">
        <v>1317</v>
      </c>
      <c r="B1340" s="311" t="s">
        <v>1410</v>
      </c>
      <c r="C1340" s="311" t="s">
        <v>2007</v>
      </c>
      <c r="D1340" s="308"/>
      <c r="E1340" s="315">
        <v>35810</v>
      </c>
      <c r="F1340" s="310">
        <f t="shared" si="40"/>
        <v>1790500</v>
      </c>
      <c r="G1340" s="310">
        <f t="shared" si="41"/>
        <v>716200</v>
      </c>
    </row>
    <row r="1341" spans="1:7">
      <c r="A1341" s="311" t="s">
        <v>1317</v>
      </c>
      <c r="B1341" s="311" t="s">
        <v>1411</v>
      </c>
      <c r="C1341" s="311" t="s">
        <v>2007</v>
      </c>
      <c r="D1341" s="308"/>
      <c r="E1341" s="315">
        <v>37190</v>
      </c>
      <c r="F1341" s="310">
        <f t="shared" si="40"/>
        <v>1859500</v>
      </c>
      <c r="G1341" s="310">
        <f t="shared" si="41"/>
        <v>743800.00000000012</v>
      </c>
    </row>
    <row r="1342" spans="1:7">
      <c r="A1342" s="311" t="s">
        <v>43</v>
      </c>
      <c r="B1342" s="311" t="s">
        <v>2008</v>
      </c>
      <c r="C1342" s="311" t="s">
        <v>2008</v>
      </c>
      <c r="D1342" s="308"/>
      <c r="E1342" s="315">
        <v>38530</v>
      </c>
      <c r="F1342" s="310">
        <f t="shared" si="40"/>
        <v>1926500</v>
      </c>
      <c r="G1342" s="310">
        <f t="shared" si="41"/>
        <v>770600</v>
      </c>
    </row>
    <row r="1343" spans="1:7">
      <c r="A1343" s="311" t="s">
        <v>43</v>
      </c>
      <c r="B1343" s="311" t="s">
        <v>2009</v>
      </c>
      <c r="C1343" s="311" t="s">
        <v>2009</v>
      </c>
      <c r="D1343" s="308"/>
      <c r="E1343" s="315">
        <v>35640</v>
      </c>
      <c r="F1343" s="310">
        <f t="shared" si="40"/>
        <v>1782000</v>
      </c>
      <c r="G1343" s="310">
        <f t="shared" si="41"/>
        <v>712800.00000000012</v>
      </c>
    </row>
    <row r="1344" spans="1:7">
      <c r="A1344" s="311" t="s">
        <v>43</v>
      </c>
      <c r="B1344" s="311" t="s">
        <v>2010</v>
      </c>
      <c r="C1344" s="311" t="s">
        <v>2010</v>
      </c>
      <c r="D1344" s="308"/>
      <c r="E1344" s="315">
        <v>38700</v>
      </c>
      <c r="F1344" s="310">
        <f t="shared" si="40"/>
        <v>1935000</v>
      </c>
      <c r="G1344" s="310">
        <f t="shared" si="41"/>
        <v>774000</v>
      </c>
    </row>
    <row r="1345" spans="1:7">
      <c r="A1345" s="311" t="s">
        <v>43</v>
      </c>
      <c r="B1345" s="311" t="s">
        <v>1299</v>
      </c>
      <c r="C1345" s="311" t="s">
        <v>2011</v>
      </c>
      <c r="D1345" s="308"/>
      <c r="E1345" s="315">
        <v>40950</v>
      </c>
      <c r="F1345" s="310">
        <f t="shared" si="40"/>
        <v>2047500</v>
      </c>
      <c r="G1345" s="310">
        <f t="shared" si="41"/>
        <v>819000</v>
      </c>
    </row>
    <row r="1346" spans="1:7">
      <c r="A1346" s="311" t="s">
        <v>43</v>
      </c>
      <c r="B1346" s="311" t="s">
        <v>1299</v>
      </c>
      <c r="C1346" s="311" t="s">
        <v>2012</v>
      </c>
      <c r="D1346" s="308"/>
      <c r="E1346" s="315">
        <v>43960</v>
      </c>
      <c r="F1346" s="310">
        <f t="shared" si="40"/>
        <v>2198000</v>
      </c>
      <c r="G1346" s="310">
        <f t="shared" si="41"/>
        <v>879200</v>
      </c>
    </row>
    <row r="1347" spans="1:7">
      <c r="A1347" s="311" t="s">
        <v>43</v>
      </c>
      <c r="B1347" s="311" t="s">
        <v>1299</v>
      </c>
      <c r="C1347" s="311" t="s">
        <v>2013</v>
      </c>
      <c r="D1347" s="308"/>
      <c r="E1347" s="315">
        <v>40590</v>
      </c>
      <c r="F1347" s="310">
        <f t="shared" si="40"/>
        <v>2029500</v>
      </c>
      <c r="G1347" s="310">
        <f t="shared" si="41"/>
        <v>811800.00000000012</v>
      </c>
    </row>
    <row r="1348" spans="1:7">
      <c r="A1348" s="311" t="s">
        <v>43</v>
      </c>
      <c r="B1348" s="311" t="s">
        <v>2014</v>
      </c>
      <c r="C1348" s="311" t="s">
        <v>2015</v>
      </c>
      <c r="D1348" s="308"/>
      <c r="E1348" s="315">
        <v>38390</v>
      </c>
      <c r="F1348" s="310">
        <f t="shared" ref="F1348:F1411" si="42">+E1348*5%*1000</f>
        <v>1919500</v>
      </c>
      <c r="G1348" s="310">
        <f t="shared" ref="G1348:G1411" si="43">+E1348*2%*1000</f>
        <v>767800.00000000012</v>
      </c>
    </row>
    <row r="1349" spans="1:7">
      <c r="A1349" s="311" t="s">
        <v>43</v>
      </c>
      <c r="B1349" s="311" t="s">
        <v>2014</v>
      </c>
      <c r="C1349" s="311" t="s">
        <v>2016</v>
      </c>
      <c r="D1349" s="308"/>
      <c r="E1349" s="315">
        <v>38040</v>
      </c>
      <c r="F1349" s="310">
        <f t="shared" si="42"/>
        <v>1902000</v>
      </c>
      <c r="G1349" s="310">
        <f t="shared" si="43"/>
        <v>760800.00000000012</v>
      </c>
    </row>
    <row r="1350" spans="1:7">
      <c r="A1350" s="311" t="s">
        <v>43</v>
      </c>
      <c r="B1350" s="311" t="s">
        <v>2017</v>
      </c>
      <c r="C1350" s="311" t="s">
        <v>2016</v>
      </c>
      <c r="D1350" s="308"/>
      <c r="E1350" s="315">
        <v>32100</v>
      </c>
      <c r="F1350" s="310">
        <f t="shared" si="42"/>
        <v>1605000</v>
      </c>
      <c r="G1350" s="310">
        <f t="shared" si="43"/>
        <v>642000</v>
      </c>
    </row>
    <row r="1351" spans="1:7">
      <c r="A1351" s="311" t="s">
        <v>43</v>
      </c>
      <c r="B1351" s="311" t="s">
        <v>2018</v>
      </c>
      <c r="C1351" s="311" t="s">
        <v>2019</v>
      </c>
      <c r="D1351" s="308"/>
      <c r="E1351" s="315">
        <v>42300</v>
      </c>
      <c r="F1351" s="310">
        <f t="shared" si="42"/>
        <v>2115000</v>
      </c>
      <c r="G1351" s="310">
        <f t="shared" si="43"/>
        <v>846000</v>
      </c>
    </row>
    <row r="1352" spans="1:7">
      <c r="A1352" s="311" t="s">
        <v>43</v>
      </c>
      <c r="B1352" s="311" t="s">
        <v>2018</v>
      </c>
      <c r="C1352" s="311" t="s">
        <v>2020</v>
      </c>
      <c r="D1352" s="308"/>
      <c r="E1352" s="315">
        <v>45900</v>
      </c>
      <c r="F1352" s="310">
        <f t="shared" si="42"/>
        <v>2295000</v>
      </c>
      <c r="G1352" s="310">
        <f t="shared" si="43"/>
        <v>918000</v>
      </c>
    </row>
    <row r="1353" spans="1:7">
      <c r="A1353" s="311" t="s">
        <v>43</v>
      </c>
      <c r="B1353" s="311" t="s">
        <v>2018</v>
      </c>
      <c r="C1353" s="311" t="s">
        <v>2021</v>
      </c>
      <c r="D1353" s="308"/>
      <c r="E1353" s="315">
        <v>45000</v>
      </c>
      <c r="F1353" s="310">
        <f t="shared" si="42"/>
        <v>2250000</v>
      </c>
      <c r="G1353" s="310">
        <f t="shared" si="43"/>
        <v>900000</v>
      </c>
    </row>
    <row r="1354" spans="1:7">
      <c r="A1354" s="311" t="s">
        <v>43</v>
      </c>
      <c r="B1354" s="311" t="s">
        <v>2022</v>
      </c>
      <c r="C1354" s="311" t="s">
        <v>2020</v>
      </c>
      <c r="D1354" s="308"/>
      <c r="E1354" s="315">
        <v>46060</v>
      </c>
      <c r="F1354" s="310">
        <f t="shared" si="42"/>
        <v>2303000</v>
      </c>
      <c r="G1354" s="310">
        <f t="shared" si="43"/>
        <v>921200</v>
      </c>
    </row>
    <row r="1355" spans="1:7">
      <c r="A1355" s="311" t="s">
        <v>1317</v>
      </c>
      <c r="B1355" s="311" t="s">
        <v>1419</v>
      </c>
      <c r="C1355" s="311" t="s">
        <v>2020</v>
      </c>
      <c r="D1355" s="308"/>
      <c r="E1355" s="315">
        <v>43120</v>
      </c>
      <c r="F1355" s="310">
        <f t="shared" si="42"/>
        <v>2156000</v>
      </c>
      <c r="G1355" s="310">
        <f t="shared" si="43"/>
        <v>862400</v>
      </c>
    </row>
    <row r="1356" spans="1:7">
      <c r="A1356" s="311" t="s">
        <v>43</v>
      </c>
      <c r="B1356" s="311" t="s">
        <v>2023</v>
      </c>
      <c r="C1356" s="311" t="s">
        <v>2020</v>
      </c>
      <c r="D1356" s="308"/>
      <c r="E1356" s="315">
        <v>46700</v>
      </c>
      <c r="F1356" s="310">
        <f t="shared" si="42"/>
        <v>2335000</v>
      </c>
      <c r="G1356" s="310">
        <f t="shared" si="43"/>
        <v>934000</v>
      </c>
    </row>
    <row r="1357" spans="1:7">
      <c r="A1357" s="311" t="s">
        <v>1317</v>
      </c>
      <c r="B1357" s="311" t="s">
        <v>2024</v>
      </c>
      <c r="C1357" s="311" t="s">
        <v>2020</v>
      </c>
      <c r="D1357" s="308"/>
      <c r="E1357" s="315">
        <v>41090</v>
      </c>
      <c r="F1357" s="310">
        <f t="shared" si="42"/>
        <v>2054500</v>
      </c>
      <c r="G1357" s="310">
        <f t="shared" si="43"/>
        <v>821800.00000000012</v>
      </c>
    </row>
    <row r="1358" spans="1:7">
      <c r="A1358" s="311" t="s">
        <v>43</v>
      </c>
      <c r="B1358" s="311" t="s">
        <v>2025</v>
      </c>
      <c r="C1358" s="311" t="s">
        <v>2020</v>
      </c>
      <c r="D1358" s="308"/>
      <c r="E1358" s="315">
        <v>41630</v>
      </c>
      <c r="F1358" s="310">
        <f t="shared" si="42"/>
        <v>2081500</v>
      </c>
      <c r="G1358" s="310">
        <f t="shared" si="43"/>
        <v>832600</v>
      </c>
    </row>
    <row r="1359" spans="1:7">
      <c r="A1359" s="311" t="s">
        <v>1317</v>
      </c>
      <c r="B1359" s="311" t="s">
        <v>1420</v>
      </c>
      <c r="C1359" s="311" t="s">
        <v>2020</v>
      </c>
      <c r="D1359" s="308"/>
      <c r="E1359" s="315">
        <v>38720</v>
      </c>
      <c r="F1359" s="310">
        <f t="shared" si="42"/>
        <v>1936000</v>
      </c>
      <c r="G1359" s="310">
        <f t="shared" si="43"/>
        <v>774400</v>
      </c>
    </row>
    <row r="1360" spans="1:7">
      <c r="A1360" s="311" t="s">
        <v>43</v>
      </c>
      <c r="B1360" s="311" t="s">
        <v>2026</v>
      </c>
      <c r="C1360" s="311" t="s">
        <v>2020</v>
      </c>
      <c r="D1360" s="308"/>
      <c r="E1360" s="315">
        <v>40800</v>
      </c>
      <c r="F1360" s="310">
        <f t="shared" si="42"/>
        <v>2040000</v>
      </c>
      <c r="G1360" s="310">
        <f t="shared" si="43"/>
        <v>816000</v>
      </c>
    </row>
    <row r="1361" spans="1:7">
      <c r="A1361" s="311" t="s">
        <v>43</v>
      </c>
      <c r="B1361" s="311" t="s">
        <v>2027</v>
      </c>
      <c r="C1361" s="311" t="s">
        <v>2028</v>
      </c>
      <c r="D1361" s="308"/>
      <c r="E1361" s="315">
        <v>44900</v>
      </c>
      <c r="F1361" s="310">
        <f t="shared" si="42"/>
        <v>2245000</v>
      </c>
      <c r="G1361" s="310">
        <f t="shared" si="43"/>
        <v>898000</v>
      </c>
    </row>
    <row r="1362" spans="1:7">
      <c r="A1362" s="311" t="s">
        <v>43</v>
      </c>
      <c r="B1362" s="311" t="s">
        <v>2029</v>
      </c>
      <c r="C1362" s="311" t="s">
        <v>2012</v>
      </c>
      <c r="D1362" s="308"/>
      <c r="E1362" s="315">
        <v>46440</v>
      </c>
      <c r="F1362" s="310">
        <f t="shared" si="42"/>
        <v>2322000</v>
      </c>
      <c r="G1362" s="310">
        <f t="shared" si="43"/>
        <v>928800.00000000012</v>
      </c>
    </row>
    <row r="1363" spans="1:7">
      <c r="A1363" s="311" t="s">
        <v>43</v>
      </c>
      <c r="B1363" s="311" t="s">
        <v>1429</v>
      </c>
      <c r="C1363" s="311" t="s">
        <v>2012</v>
      </c>
      <c r="D1363" s="308"/>
      <c r="E1363" s="315">
        <v>46440</v>
      </c>
      <c r="F1363" s="310">
        <f t="shared" si="42"/>
        <v>2322000</v>
      </c>
      <c r="G1363" s="310">
        <f t="shared" si="43"/>
        <v>928800.00000000012</v>
      </c>
    </row>
    <row r="1364" spans="1:7">
      <c r="A1364" s="311" t="s">
        <v>43</v>
      </c>
      <c r="B1364" s="311" t="s">
        <v>2030</v>
      </c>
      <c r="C1364" s="311" t="s">
        <v>1300</v>
      </c>
      <c r="D1364" s="308"/>
      <c r="E1364" s="315">
        <v>39500</v>
      </c>
      <c r="F1364" s="310">
        <f t="shared" si="42"/>
        <v>1975000</v>
      </c>
      <c r="G1364" s="310">
        <f t="shared" si="43"/>
        <v>790000</v>
      </c>
    </row>
    <row r="1365" spans="1:7">
      <c r="A1365" s="311" t="s">
        <v>1317</v>
      </c>
      <c r="B1365" s="311" t="s">
        <v>2031</v>
      </c>
      <c r="C1365" s="311" t="s">
        <v>2012</v>
      </c>
      <c r="D1365" s="308"/>
      <c r="E1365" s="315">
        <v>42420</v>
      </c>
      <c r="F1365" s="310">
        <f t="shared" si="42"/>
        <v>2121000</v>
      </c>
      <c r="G1365" s="310">
        <f t="shared" si="43"/>
        <v>848400</v>
      </c>
    </row>
    <row r="1366" spans="1:7">
      <c r="A1366" s="311" t="s">
        <v>43</v>
      </c>
      <c r="B1366" s="311" t="s">
        <v>1432</v>
      </c>
      <c r="C1366" s="311" t="s">
        <v>2032</v>
      </c>
      <c r="D1366" s="308"/>
      <c r="E1366" s="315">
        <v>41040</v>
      </c>
      <c r="F1366" s="310">
        <f t="shared" si="42"/>
        <v>2052000</v>
      </c>
      <c r="G1366" s="310">
        <f t="shared" si="43"/>
        <v>820800.00000000012</v>
      </c>
    </row>
    <row r="1367" spans="1:7">
      <c r="A1367" s="311" t="s">
        <v>43</v>
      </c>
      <c r="B1367" s="311" t="s">
        <v>1432</v>
      </c>
      <c r="C1367" s="311" t="s">
        <v>2033</v>
      </c>
      <c r="D1367" s="308"/>
      <c r="E1367" s="315">
        <v>41810</v>
      </c>
      <c r="F1367" s="310">
        <f t="shared" si="42"/>
        <v>2090500</v>
      </c>
      <c r="G1367" s="310">
        <f t="shared" si="43"/>
        <v>836200</v>
      </c>
    </row>
    <row r="1368" spans="1:7">
      <c r="A1368" s="311" t="s">
        <v>43</v>
      </c>
      <c r="B1368" s="311" t="s">
        <v>2034</v>
      </c>
      <c r="C1368" s="311" t="s">
        <v>2033</v>
      </c>
      <c r="D1368" s="308"/>
      <c r="E1368" s="315">
        <v>40600</v>
      </c>
      <c r="F1368" s="310">
        <f t="shared" si="42"/>
        <v>2030000</v>
      </c>
      <c r="G1368" s="310">
        <f t="shared" si="43"/>
        <v>812000</v>
      </c>
    </row>
    <row r="1369" spans="1:7">
      <c r="A1369" s="311" t="s">
        <v>43</v>
      </c>
      <c r="B1369" s="311" t="s">
        <v>2035</v>
      </c>
      <c r="C1369" s="311" t="s">
        <v>1300</v>
      </c>
      <c r="D1369" s="308"/>
      <c r="E1369" s="315">
        <v>34300</v>
      </c>
      <c r="F1369" s="310">
        <f t="shared" si="42"/>
        <v>1715000</v>
      </c>
      <c r="G1369" s="310">
        <f t="shared" si="43"/>
        <v>686000</v>
      </c>
    </row>
    <row r="1370" spans="1:7">
      <c r="A1370" s="311" t="s">
        <v>43</v>
      </c>
      <c r="B1370" s="311" t="s">
        <v>2036</v>
      </c>
      <c r="C1370" s="311" t="s">
        <v>2037</v>
      </c>
      <c r="D1370" s="308"/>
      <c r="E1370" s="315">
        <v>46440</v>
      </c>
      <c r="F1370" s="310">
        <f t="shared" si="42"/>
        <v>2322000</v>
      </c>
      <c r="G1370" s="310">
        <f t="shared" si="43"/>
        <v>928800.00000000012</v>
      </c>
    </row>
    <row r="1371" spans="1:7">
      <c r="A1371" s="311" t="s">
        <v>43</v>
      </c>
      <c r="B1371" s="311" t="s">
        <v>1434</v>
      </c>
      <c r="C1371" s="311" t="s">
        <v>2038</v>
      </c>
      <c r="D1371" s="308"/>
      <c r="E1371" s="315">
        <v>44100</v>
      </c>
      <c r="F1371" s="310">
        <f t="shared" si="42"/>
        <v>2205000</v>
      </c>
      <c r="G1371" s="310">
        <f t="shared" si="43"/>
        <v>882000</v>
      </c>
    </row>
    <row r="1372" spans="1:7">
      <c r="A1372" s="311" t="s">
        <v>43</v>
      </c>
      <c r="B1372" s="311" t="s">
        <v>1434</v>
      </c>
      <c r="C1372" s="311" t="s">
        <v>2039</v>
      </c>
      <c r="D1372" s="308"/>
      <c r="E1372" s="315">
        <v>44100</v>
      </c>
      <c r="F1372" s="310">
        <f t="shared" si="42"/>
        <v>2205000</v>
      </c>
      <c r="G1372" s="310">
        <f t="shared" si="43"/>
        <v>882000</v>
      </c>
    </row>
    <row r="1373" spans="1:7">
      <c r="A1373" s="311" t="s">
        <v>43</v>
      </c>
      <c r="B1373" s="311" t="s">
        <v>1435</v>
      </c>
      <c r="C1373" s="311" t="s">
        <v>2040</v>
      </c>
      <c r="D1373" s="308"/>
      <c r="E1373" s="315">
        <v>47700</v>
      </c>
      <c r="F1373" s="310">
        <f t="shared" si="42"/>
        <v>2385000</v>
      </c>
      <c r="G1373" s="310">
        <f t="shared" si="43"/>
        <v>954000</v>
      </c>
    </row>
    <row r="1374" spans="1:7">
      <c r="A1374" s="311" t="s">
        <v>43</v>
      </c>
      <c r="B1374" s="311" t="s">
        <v>1435</v>
      </c>
      <c r="C1374" s="311" t="s">
        <v>2028</v>
      </c>
      <c r="D1374" s="308"/>
      <c r="E1374" s="315">
        <v>48600</v>
      </c>
      <c r="F1374" s="310">
        <f t="shared" si="42"/>
        <v>2430000</v>
      </c>
      <c r="G1374" s="310">
        <f t="shared" si="43"/>
        <v>972000</v>
      </c>
    </row>
    <row r="1375" spans="1:7">
      <c r="A1375" s="311" t="s">
        <v>43</v>
      </c>
      <c r="B1375" s="311" t="s">
        <v>1435</v>
      </c>
      <c r="C1375" s="311" t="s">
        <v>2041</v>
      </c>
      <c r="D1375" s="308"/>
      <c r="E1375" s="315">
        <v>48150</v>
      </c>
      <c r="F1375" s="310">
        <f t="shared" si="42"/>
        <v>2407500</v>
      </c>
      <c r="G1375" s="310">
        <f t="shared" si="43"/>
        <v>963000</v>
      </c>
    </row>
    <row r="1376" spans="1:7">
      <c r="A1376" s="311" t="s">
        <v>1317</v>
      </c>
      <c r="B1376" s="311" t="s">
        <v>2042</v>
      </c>
      <c r="C1376" s="311" t="s">
        <v>2028</v>
      </c>
      <c r="D1376" s="308"/>
      <c r="E1376" s="315">
        <v>43630</v>
      </c>
      <c r="F1376" s="310">
        <f t="shared" si="42"/>
        <v>2181500</v>
      </c>
      <c r="G1376" s="310">
        <f t="shared" si="43"/>
        <v>872600</v>
      </c>
    </row>
    <row r="1377" spans="1:7">
      <c r="A1377" s="311" t="s">
        <v>43</v>
      </c>
      <c r="B1377" s="311" t="s">
        <v>2043</v>
      </c>
      <c r="C1377" s="311" t="s">
        <v>2028</v>
      </c>
      <c r="D1377" s="308"/>
      <c r="E1377" s="315">
        <v>45540</v>
      </c>
      <c r="F1377" s="310">
        <f t="shared" si="42"/>
        <v>2277000</v>
      </c>
      <c r="G1377" s="310">
        <f t="shared" si="43"/>
        <v>910800.00000000012</v>
      </c>
    </row>
    <row r="1378" spans="1:7">
      <c r="A1378" s="311" t="s">
        <v>1317</v>
      </c>
      <c r="B1378" s="311" t="s">
        <v>1436</v>
      </c>
      <c r="C1378" s="311" t="s">
        <v>2028</v>
      </c>
      <c r="D1378" s="308"/>
      <c r="E1378" s="315">
        <v>40910</v>
      </c>
      <c r="F1378" s="310">
        <f t="shared" si="42"/>
        <v>2045500</v>
      </c>
      <c r="G1378" s="310">
        <f t="shared" si="43"/>
        <v>818200</v>
      </c>
    </row>
    <row r="1379" spans="1:7">
      <c r="A1379" s="311" t="s">
        <v>43</v>
      </c>
      <c r="B1379" s="311" t="s">
        <v>2044</v>
      </c>
      <c r="C1379" s="311" t="s">
        <v>2028</v>
      </c>
      <c r="D1379" s="308"/>
      <c r="E1379" s="315">
        <v>48550</v>
      </c>
      <c r="F1379" s="310">
        <f t="shared" si="42"/>
        <v>2427500</v>
      </c>
      <c r="G1379" s="310">
        <f t="shared" si="43"/>
        <v>971000</v>
      </c>
    </row>
    <row r="1380" spans="1:7">
      <c r="A1380" s="311" t="s">
        <v>1317</v>
      </c>
      <c r="B1380" s="311" t="s">
        <v>1438</v>
      </c>
      <c r="C1380" s="311" t="s">
        <v>2028</v>
      </c>
      <c r="D1380" s="308"/>
      <c r="E1380" s="315">
        <v>45390</v>
      </c>
      <c r="F1380" s="310">
        <f t="shared" si="42"/>
        <v>2269500</v>
      </c>
      <c r="G1380" s="310">
        <f t="shared" si="43"/>
        <v>907800.00000000012</v>
      </c>
    </row>
    <row r="1381" spans="1:7">
      <c r="A1381" s="311" t="s">
        <v>43</v>
      </c>
      <c r="B1381" s="311" t="s">
        <v>2045</v>
      </c>
      <c r="C1381" s="311" t="s">
        <v>2028</v>
      </c>
      <c r="D1381" s="308"/>
      <c r="E1381" s="315">
        <v>48300</v>
      </c>
      <c r="F1381" s="310">
        <f t="shared" si="42"/>
        <v>2415000</v>
      </c>
      <c r="G1381" s="310">
        <f t="shared" si="43"/>
        <v>966000</v>
      </c>
    </row>
    <row r="1382" spans="1:7">
      <c r="A1382" s="311" t="s">
        <v>43</v>
      </c>
      <c r="B1382" s="311" t="s">
        <v>2046</v>
      </c>
      <c r="C1382" s="311" t="s">
        <v>2028</v>
      </c>
      <c r="D1382" s="308"/>
      <c r="E1382" s="315">
        <v>43200</v>
      </c>
      <c r="F1382" s="310">
        <f t="shared" si="42"/>
        <v>2160000</v>
      </c>
      <c r="G1382" s="310">
        <f t="shared" si="43"/>
        <v>864000</v>
      </c>
    </row>
    <row r="1383" spans="1:7">
      <c r="A1383" s="311" t="s">
        <v>43</v>
      </c>
      <c r="B1383" s="311" t="s">
        <v>2047</v>
      </c>
      <c r="C1383" s="311" t="s">
        <v>2037</v>
      </c>
      <c r="D1383" s="308"/>
      <c r="E1383" s="315">
        <v>48920</v>
      </c>
      <c r="F1383" s="310">
        <f t="shared" si="42"/>
        <v>2446000</v>
      </c>
      <c r="G1383" s="310">
        <f t="shared" si="43"/>
        <v>978400</v>
      </c>
    </row>
    <row r="1384" spans="1:7">
      <c r="A1384" s="311" t="s">
        <v>43</v>
      </c>
      <c r="B1384" s="311" t="s">
        <v>1440</v>
      </c>
      <c r="C1384" s="311" t="s">
        <v>2037</v>
      </c>
      <c r="D1384" s="308"/>
      <c r="E1384" s="315">
        <v>48920</v>
      </c>
      <c r="F1384" s="310">
        <f t="shared" si="42"/>
        <v>2446000</v>
      </c>
      <c r="G1384" s="310">
        <f t="shared" si="43"/>
        <v>978400</v>
      </c>
    </row>
    <row r="1385" spans="1:7">
      <c r="A1385" s="311" t="s">
        <v>43</v>
      </c>
      <c r="B1385" s="311" t="s">
        <v>1441</v>
      </c>
      <c r="C1385" s="311" t="s">
        <v>2048</v>
      </c>
      <c r="D1385" s="308"/>
      <c r="E1385" s="315">
        <v>44730</v>
      </c>
      <c r="F1385" s="310">
        <f t="shared" si="42"/>
        <v>2236500</v>
      </c>
      <c r="G1385" s="310">
        <f t="shared" si="43"/>
        <v>894600</v>
      </c>
    </row>
    <row r="1386" spans="1:7">
      <c r="A1386" s="311" t="s">
        <v>43</v>
      </c>
      <c r="B1386" s="311" t="s">
        <v>2049</v>
      </c>
      <c r="C1386" s="311" t="s">
        <v>2039</v>
      </c>
      <c r="D1386" s="308"/>
      <c r="E1386" s="315">
        <v>37900</v>
      </c>
      <c r="F1386" s="310">
        <f t="shared" si="42"/>
        <v>1895000</v>
      </c>
      <c r="G1386" s="310">
        <f t="shared" si="43"/>
        <v>758000</v>
      </c>
    </row>
    <row r="1387" spans="1:7">
      <c r="A1387" s="311" t="s">
        <v>43</v>
      </c>
      <c r="B1387" s="311" t="s">
        <v>2050</v>
      </c>
      <c r="C1387" s="311" t="s">
        <v>2051</v>
      </c>
      <c r="D1387" s="308"/>
      <c r="E1387" s="315">
        <v>36900</v>
      </c>
      <c r="F1387" s="310">
        <f t="shared" si="42"/>
        <v>1845000</v>
      </c>
      <c r="G1387" s="310">
        <f t="shared" si="43"/>
        <v>738000</v>
      </c>
    </row>
    <row r="1388" spans="1:7">
      <c r="A1388" s="311" t="s">
        <v>43</v>
      </c>
      <c r="B1388" s="311" t="s">
        <v>2052</v>
      </c>
      <c r="C1388" s="311" t="s">
        <v>2052</v>
      </c>
      <c r="D1388" s="308"/>
      <c r="E1388" s="315">
        <v>38700</v>
      </c>
      <c r="F1388" s="310">
        <f t="shared" si="42"/>
        <v>1935000</v>
      </c>
      <c r="G1388" s="310">
        <f t="shared" si="43"/>
        <v>774000</v>
      </c>
    </row>
    <row r="1389" spans="1:7">
      <c r="A1389" s="311" t="s">
        <v>43</v>
      </c>
      <c r="B1389" s="311" t="s">
        <v>2052</v>
      </c>
      <c r="C1389" s="311" t="s">
        <v>2053</v>
      </c>
      <c r="D1389" s="308"/>
      <c r="E1389" s="315">
        <v>38700</v>
      </c>
      <c r="F1389" s="310">
        <f t="shared" si="42"/>
        <v>1935000</v>
      </c>
      <c r="G1389" s="310">
        <f t="shared" si="43"/>
        <v>774000</v>
      </c>
    </row>
    <row r="1390" spans="1:7">
      <c r="A1390" s="311" t="s">
        <v>43</v>
      </c>
      <c r="B1390" s="311" t="s">
        <v>2052</v>
      </c>
      <c r="C1390" s="311" t="s">
        <v>2054</v>
      </c>
      <c r="D1390" s="308"/>
      <c r="E1390" s="315">
        <v>38700</v>
      </c>
      <c r="F1390" s="310">
        <f t="shared" si="42"/>
        <v>1935000</v>
      </c>
      <c r="G1390" s="310">
        <f t="shared" si="43"/>
        <v>774000</v>
      </c>
    </row>
    <row r="1391" spans="1:7">
      <c r="A1391" s="316" t="s">
        <v>2055</v>
      </c>
      <c r="B1391" s="316" t="s">
        <v>2056</v>
      </c>
      <c r="C1391" s="316" t="s">
        <v>2057</v>
      </c>
      <c r="D1391" s="308"/>
      <c r="E1391" s="317">
        <v>19970</v>
      </c>
      <c r="F1391" s="310">
        <f t="shared" si="42"/>
        <v>998500</v>
      </c>
      <c r="G1391" s="310">
        <f t="shared" si="43"/>
        <v>399400.00000000006</v>
      </c>
    </row>
    <row r="1392" spans="1:7">
      <c r="A1392" s="311" t="s">
        <v>43</v>
      </c>
      <c r="B1392" s="311" t="s">
        <v>2052</v>
      </c>
      <c r="C1392" s="311" t="s">
        <v>2058</v>
      </c>
      <c r="D1392" s="308"/>
      <c r="E1392" s="315">
        <v>38250</v>
      </c>
      <c r="F1392" s="310">
        <f t="shared" si="42"/>
        <v>1912500</v>
      </c>
      <c r="G1392" s="310">
        <f t="shared" si="43"/>
        <v>765000</v>
      </c>
    </row>
    <row r="1393" spans="1:7">
      <c r="A1393" s="311" t="s">
        <v>43</v>
      </c>
      <c r="B1393" s="311" t="s">
        <v>2052</v>
      </c>
      <c r="C1393" s="311" t="s">
        <v>2059</v>
      </c>
      <c r="D1393" s="308"/>
      <c r="E1393" s="315">
        <v>38430</v>
      </c>
      <c r="F1393" s="310">
        <f t="shared" si="42"/>
        <v>1921500</v>
      </c>
      <c r="G1393" s="310">
        <f t="shared" si="43"/>
        <v>768600</v>
      </c>
    </row>
    <row r="1394" spans="1:7">
      <c r="A1394" s="311" t="s">
        <v>43</v>
      </c>
      <c r="B1394" s="311" t="s">
        <v>1442</v>
      </c>
      <c r="C1394" s="311" t="s">
        <v>2060</v>
      </c>
      <c r="D1394" s="308"/>
      <c r="E1394" s="315">
        <v>40500</v>
      </c>
      <c r="F1394" s="310">
        <f t="shared" si="42"/>
        <v>2025000</v>
      </c>
      <c r="G1394" s="310">
        <f t="shared" si="43"/>
        <v>810000</v>
      </c>
    </row>
    <row r="1395" spans="1:7">
      <c r="A1395" s="311" t="s">
        <v>43</v>
      </c>
      <c r="B1395" s="311" t="s">
        <v>2061</v>
      </c>
      <c r="C1395" s="311" t="s">
        <v>2061</v>
      </c>
      <c r="D1395" s="308"/>
      <c r="E1395" s="315">
        <v>39930</v>
      </c>
      <c r="F1395" s="310">
        <f t="shared" si="42"/>
        <v>1996500</v>
      </c>
      <c r="G1395" s="310">
        <f t="shared" si="43"/>
        <v>798600</v>
      </c>
    </row>
    <row r="1396" spans="1:7">
      <c r="A1396" s="311" t="s">
        <v>43</v>
      </c>
      <c r="B1396" s="311" t="s">
        <v>2062</v>
      </c>
      <c r="C1396" s="311" t="s">
        <v>1452</v>
      </c>
      <c r="D1396" s="308"/>
      <c r="E1396" s="315">
        <v>58290</v>
      </c>
      <c r="F1396" s="310">
        <f t="shared" si="42"/>
        <v>2914500</v>
      </c>
      <c r="G1396" s="310">
        <f t="shared" si="43"/>
        <v>1165800</v>
      </c>
    </row>
    <row r="1397" spans="1:7">
      <c r="A1397" s="311" t="s">
        <v>43</v>
      </c>
      <c r="B1397" s="311" t="s">
        <v>2063</v>
      </c>
      <c r="C1397" s="311" t="s">
        <v>2064</v>
      </c>
      <c r="D1397" s="308"/>
      <c r="E1397" s="315">
        <v>62180</v>
      </c>
      <c r="F1397" s="310">
        <f t="shared" si="42"/>
        <v>3109000</v>
      </c>
      <c r="G1397" s="310">
        <f t="shared" si="43"/>
        <v>1243600.0000000002</v>
      </c>
    </row>
    <row r="1398" spans="1:7">
      <c r="A1398" s="311" t="s">
        <v>43</v>
      </c>
      <c r="B1398" s="311" t="s">
        <v>1454</v>
      </c>
      <c r="C1398" s="311" t="s">
        <v>2065</v>
      </c>
      <c r="D1398" s="308"/>
      <c r="E1398" s="315">
        <v>44100</v>
      </c>
      <c r="F1398" s="310">
        <f t="shared" si="42"/>
        <v>2205000</v>
      </c>
      <c r="G1398" s="310">
        <f t="shared" si="43"/>
        <v>882000</v>
      </c>
    </row>
    <row r="1399" spans="1:7">
      <c r="A1399" s="311" t="s">
        <v>43</v>
      </c>
      <c r="B1399" s="311" t="s">
        <v>1457</v>
      </c>
      <c r="C1399" s="311" t="s">
        <v>1457</v>
      </c>
      <c r="D1399" s="308"/>
      <c r="E1399" s="315">
        <v>43650</v>
      </c>
      <c r="F1399" s="310">
        <f t="shared" si="42"/>
        <v>2182500</v>
      </c>
      <c r="G1399" s="310">
        <f t="shared" si="43"/>
        <v>873000</v>
      </c>
    </row>
    <row r="1400" spans="1:7">
      <c r="A1400" s="311" t="s">
        <v>43</v>
      </c>
      <c r="B1400" s="311" t="s">
        <v>2066</v>
      </c>
      <c r="C1400" s="311" t="s">
        <v>2066</v>
      </c>
      <c r="D1400" s="308"/>
      <c r="E1400" s="315">
        <v>44400</v>
      </c>
      <c r="F1400" s="310">
        <f t="shared" si="42"/>
        <v>2220000</v>
      </c>
      <c r="G1400" s="310">
        <f t="shared" si="43"/>
        <v>888000</v>
      </c>
    </row>
    <row r="1401" spans="1:7">
      <c r="A1401" s="311" t="s">
        <v>43</v>
      </c>
      <c r="B1401" s="311" t="s">
        <v>2066</v>
      </c>
      <c r="C1401" s="311" t="s">
        <v>2067</v>
      </c>
      <c r="D1401" s="308"/>
      <c r="E1401" s="315">
        <v>44400</v>
      </c>
      <c r="F1401" s="310">
        <f t="shared" si="42"/>
        <v>2220000</v>
      </c>
      <c r="G1401" s="310">
        <f t="shared" si="43"/>
        <v>888000</v>
      </c>
    </row>
    <row r="1402" spans="1:7">
      <c r="A1402" s="311" t="s">
        <v>43</v>
      </c>
      <c r="B1402" s="311" t="s">
        <v>2066</v>
      </c>
      <c r="C1402" s="311" t="s">
        <v>2068</v>
      </c>
      <c r="D1402" s="308"/>
      <c r="E1402" s="315">
        <v>44400</v>
      </c>
      <c r="F1402" s="310">
        <f t="shared" si="42"/>
        <v>2220000</v>
      </c>
      <c r="G1402" s="310">
        <f t="shared" si="43"/>
        <v>888000</v>
      </c>
    </row>
    <row r="1403" spans="1:7">
      <c r="A1403" s="311" t="s">
        <v>43</v>
      </c>
      <c r="B1403" s="311" t="s">
        <v>2066</v>
      </c>
      <c r="C1403" s="311" t="s">
        <v>2069</v>
      </c>
      <c r="D1403" s="308"/>
      <c r="E1403" s="315">
        <v>44400</v>
      </c>
      <c r="F1403" s="310">
        <f t="shared" si="42"/>
        <v>2220000</v>
      </c>
      <c r="G1403" s="310">
        <f t="shared" si="43"/>
        <v>888000</v>
      </c>
    </row>
    <row r="1404" spans="1:7">
      <c r="A1404" s="311" t="s">
        <v>43</v>
      </c>
      <c r="B1404" s="311" t="s">
        <v>2066</v>
      </c>
      <c r="C1404" s="311" t="s">
        <v>2070</v>
      </c>
      <c r="D1404" s="308"/>
      <c r="E1404" s="315">
        <v>44400</v>
      </c>
      <c r="F1404" s="310">
        <f t="shared" si="42"/>
        <v>2220000</v>
      </c>
      <c r="G1404" s="310">
        <f t="shared" si="43"/>
        <v>888000</v>
      </c>
    </row>
    <row r="1405" spans="1:7">
      <c r="A1405" s="311" t="s">
        <v>43</v>
      </c>
      <c r="B1405" s="311" t="s">
        <v>2066</v>
      </c>
      <c r="C1405" s="311" t="s">
        <v>2071</v>
      </c>
      <c r="D1405" s="308"/>
      <c r="E1405" s="315">
        <v>44400</v>
      </c>
      <c r="F1405" s="310">
        <f t="shared" si="42"/>
        <v>2220000</v>
      </c>
      <c r="G1405" s="310">
        <f t="shared" si="43"/>
        <v>888000</v>
      </c>
    </row>
    <row r="1406" spans="1:7">
      <c r="A1406" s="311" t="s">
        <v>43</v>
      </c>
      <c r="B1406" s="311" t="s">
        <v>2066</v>
      </c>
      <c r="C1406" s="311" t="s">
        <v>2072</v>
      </c>
      <c r="D1406" s="308"/>
      <c r="E1406" s="315">
        <v>44400</v>
      </c>
      <c r="F1406" s="310">
        <f t="shared" si="42"/>
        <v>2220000</v>
      </c>
      <c r="G1406" s="310">
        <f t="shared" si="43"/>
        <v>888000</v>
      </c>
    </row>
    <row r="1407" spans="1:7">
      <c r="A1407" s="311" t="s">
        <v>43</v>
      </c>
      <c r="B1407" s="311" t="s">
        <v>1462</v>
      </c>
      <c r="C1407" s="311" t="s">
        <v>1462</v>
      </c>
      <c r="D1407" s="308"/>
      <c r="E1407" s="315">
        <v>51300</v>
      </c>
      <c r="F1407" s="310">
        <f t="shared" si="42"/>
        <v>2565000</v>
      </c>
      <c r="G1407" s="310">
        <f t="shared" si="43"/>
        <v>1026000</v>
      </c>
    </row>
    <row r="1408" spans="1:7">
      <c r="A1408" s="311" t="s">
        <v>43</v>
      </c>
      <c r="B1408" s="311" t="s">
        <v>1462</v>
      </c>
      <c r="C1408" s="311" t="s">
        <v>2073</v>
      </c>
      <c r="D1408" s="308"/>
      <c r="E1408" s="315">
        <v>51300</v>
      </c>
      <c r="F1408" s="310">
        <f t="shared" si="42"/>
        <v>2565000</v>
      </c>
      <c r="G1408" s="310">
        <f t="shared" si="43"/>
        <v>1026000</v>
      </c>
    </row>
    <row r="1409" spans="1:7">
      <c r="A1409" s="311" t="s">
        <v>43</v>
      </c>
      <c r="B1409" s="311" t="s">
        <v>1463</v>
      </c>
      <c r="C1409" s="311" t="s">
        <v>2074</v>
      </c>
      <c r="D1409" s="308"/>
      <c r="E1409" s="315">
        <v>45900</v>
      </c>
      <c r="F1409" s="310">
        <f t="shared" si="42"/>
        <v>2295000</v>
      </c>
      <c r="G1409" s="310">
        <f t="shared" si="43"/>
        <v>918000</v>
      </c>
    </row>
    <row r="1410" spans="1:7">
      <c r="A1410" s="311" t="s">
        <v>43</v>
      </c>
      <c r="B1410" s="311" t="s">
        <v>2075</v>
      </c>
      <c r="C1410" s="311" t="s">
        <v>2075</v>
      </c>
      <c r="D1410" s="308"/>
      <c r="E1410" s="315">
        <v>49500</v>
      </c>
      <c r="F1410" s="310">
        <f t="shared" si="42"/>
        <v>2475000</v>
      </c>
      <c r="G1410" s="310">
        <f t="shared" si="43"/>
        <v>990000</v>
      </c>
    </row>
    <row r="1411" spans="1:7">
      <c r="A1411" s="311" t="s">
        <v>43</v>
      </c>
      <c r="B1411" s="311" t="s">
        <v>2076</v>
      </c>
      <c r="C1411" s="311" t="s">
        <v>2076</v>
      </c>
      <c r="D1411" s="308"/>
      <c r="E1411" s="315">
        <v>49190</v>
      </c>
      <c r="F1411" s="310">
        <f t="shared" si="42"/>
        <v>2459500</v>
      </c>
      <c r="G1411" s="310">
        <f t="shared" si="43"/>
        <v>983800.00000000012</v>
      </c>
    </row>
    <row r="1412" spans="1:7">
      <c r="A1412" s="311" t="s">
        <v>43</v>
      </c>
      <c r="B1412" s="311" t="s">
        <v>2077</v>
      </c>
      <c r="C1412" s="311" t="s">
        <v>2077</v>
      </c>
      <c r="D1412" s="308"/>
      <c r="E1412" s="315">
        <v>63520</v>
      </c>
      <c r="F1412" s="310">
        <f t="shared" ref="F1412:F1475" si="44">+E1412*5%*1000</f>
        <v>3176000</v>
      </c>
      <c r="G1412" s="310">
        <f t="shared" ref="G1412:G1475" si="45">+E1412*2%*1000</f>
        <v>1270400</v>
      </c>
    </row>
    <row r="1413" spans="1:7">
      <c r="A1413" s="311" t="s">
        <v>43</v>
      </c>
      <c r="B1413" s="311" t="s">
        <v>2078</v>
      </c>
      <c r="C1413" s="311" t="s">
        <v>2079</v>
      </c>
      <c r="D1413" s="308"/>
      <c r="E1413" s="315">
        <v>76160</v>
      </c>
      <c r="F1413" s="310">
        <f t="shared" si="44"/>
        <v>3808000</v>
      </c>
      <c r="G1413" s="310">
        <f t="shared" si="45"/>
        <v>1523200</v>
      </c>
    </row>
    <row r="1414" spans="1:7">
      <c r="A1414" s="311" t="s">
        <v>43</v>
      </c>
      <c r="B1414" s="311" t="s">
        <v>1472</v>
      </c>
      <c r="C1414" s="311" t="s">
        <v>1472</v>
      </c>
      <c r="D1414" s="308"/>
      <c r="E1414" s="315">
        <v>43780</v>
      </c>
      <c r="F1414" s="310">
        <f t="shared" si="44"/>
        <v>2189000</v>
      </c>
      <c r="G1414" s="310">
        <f t="shared" si="45"/>
        <v>875600</v>
      </c>
    </row>
    <row r="1415" spans="1:7">
      <c r="A1415" s="311" t="s">
        <v>43</v>
      </c>
      <c r="B1415" s="311" t="s">
        <v>1472</v>
      </c>
      <c r="C1415" s="311" t="s">
        <v>2080</v>
      </c>
      <c r="D1415" s="308"/>
      <c r="E1415" s="315">
        <v>49190</v>
      </c>
      <c r="F1415" s="310">
        <f t="shared" si="44"/>
        <v>2459500</v>
      </c>
      <c r="G1415" s="310">
        <f t="shared" si="45"/>
        <v>983800.00000000012</v>
      </c>
    </row>
    <row r="1416" spans="1:7">
      <c r="A1416" s="311" t="s">
        <v>43</v>
      </c>
      <c r="B1416" s="311" t="s">
        <v>1472</v>
      </c>
      <c r="C1416" s="311" t="s">
        <v>2081</v>
      </c>
      <c r="D1416" s="308"/>
      <c r="E1416" s="315">
        <v>47080</v>
      </c>
      <c r="F1416" s="310">
        <f t="shared" si="44"/>
        <v>2354000</v>
      </c>
      <c r="G1416" s="310">
        <f t="shared" si="45"/>
        <v>941600</v>
      </c>
    </row>
    <row r="1417" spans="1:7">
      <c r="A1417" s="311" t="s">
        <v>43</v>
      </c>
      <c r="B1417" s="311" t="s">
        <v>2082</v>
      </c>
      <c r="C1417" s="311" t="s">
        <v>2080</v>
      </c>
      <c r="D1417" s="308"/>
      <c r="E1417" s="315">
        <v>49740</v>
      </c>
      <c r="F1417" s="310">
        <f t="shared" si="44"/>
        <v>2487000</v>
      </c>
      <c r="G1417" s="310">
        <f t="shared" si="45"/>
        <v>994800.00000000012</v>
      </c>
    </row>
    <row r="1418" spans="1:7">
      <c r="A1418" s="311" t="s">
        <v>43</v>
      </c>
      <c r="B1418" s="311" t="s">
        <v>2083</v>
      </c>
      <c r="C1418" s="311" t="s">
        <v>2080</v>
      </c>
      <c r="D1418" s="308"/>
      <c r="E1418" s="315">
        <v>51400</v>
      </c>
      <c r="F1418" s="310">
        <f t="shared" si="44"/>
        <v>2570000</v>
      </c>
      <c r="G1418" s="310">
        <f t="shared" si="45"/>
        <v>1028000</v>
      </c>
    </row>
    <row r="1419" spans="1:7">
      <c r="A1419" s="311" t="s">
        <v>43</v>
      </c>
      <c r="B1419" s="311" t="s">
        <v>2084</v>
      </c>
      <c r="C1419" s="311" t="s">
        <v>2085</v>
      </c>
      <c r="D1419" s="308"/>
      <c r="E1419" s="315">
        <v>52270</v>
      </c>
      <c r="F1419" s="310">
        <f t="shared" si="44"/>
        <v>2613500</v>
      </c>
      <c r="G1419" s="310">
        <f t="shared" si="45"/>
        <v>1045400.0000000001</v>
      </c>
    </row>
    <row r="1420" spans="1:7">
      <c r="A1420" s="311" t="s">
        <v>43</v>
      </c>
      <c r="B1420" s="311" t="s">
        <v>2086</v>
      </c>
      <c r="C1420" s="311" t="s">
        <v>2085</v>
      </c>
      <c r="D1420" s="308"/>
      <c r="E1420" s="315">
        <v>53800</v>
      </c>
      <c r="F1420" s="310">
        <f t="shared" si="44"/>
        <v>2690000</v>
      </c>
      <c r="G1420" s="310">
        <f t="shared" si="45"/>
        <v>1076000</v>
      </c>
    </row>
    <row r="1421" spans="1:7">
      <c r="A1421" s="311" t="s">
        <v>43</v>
      </c>
      <c r="B1421" s="311" t="s">
        <v>2087</v>
      </c>
      <c r="C1421" s="311" t="s">
        <v>2085</v>
      </c>
      <c r="D1421" s="308"/>
      <c r="E1421" s="315">
        <v>50150</v>
      </c>
      <c r="F1421" s="310">
        <f t="shared" si="44"/>
        <v>2507500</v>
      </c>
      <c r="G1421" s="310">
        <f t="shared" si="45"/>
        <v>1003000</v>
      </c>
    </row>
    <row r="1422" spans="1:7">
      <c r="A1422" s="311" t="s">
        <v>43</v>
      </c>
      <c r="B1422" s="311" t="s">
        <v>1476</v>
      </c>
      <c r="C1422" s="311" t="s">
        <v>2088</v>
      </c>
      <c r="D1422" s="308"/>
      <c r="E1422" s="315">
        <v>63000</v>
      </c>
      <c r="F1422" s="310">
        <f t="shared" si="44"/>
        <v>3150000</v>
      </c>
      <c r="G1422" s="310">
        <f t="shared" si="45"/>
        <v>1260000</v>
      </c>
    </row>
    <row r="1423" spans="1:7">
      <c r="A1423" s="311" t="s">
        <v>43</v>
      </c>
      <c r="B1423" s="311" t="s">
        <v>1476</v>
      </c>
      <c r="C1423" s="311" t="s">
        <v>2089</v>
      </c>
      <c r="D1423" s="308"/>
      <c r="E1423" s="315">
        <v>67050</v>
      </c>
      <c r="F1423" s="310">
        <f t="shared" si="44"/>
        <v>3352500</v>
      </c>
      <c r="G1423" s="310">
        <f t="shared" si="45"/>
        <v>1341000</v>
      </c>
    </row>
    <row r="1424" spans="1:7">
      <c r="A1424" s="311" t="s">
        <v>43</v>
      </c>
      <c r="B1424" s="311" t="s">
        <v>1476</v>
      </c>
      <c r="C1424" s="311" t="s">
        <v>2090</v>
      </c>
      <c r="D1424" s="308"/>
      <c r="E1424" s="315">
        <v>66350</v>
      </c>
      <c r="F1424" s="310">
        <f t="shared" si="44"/>
        <v>3317500</v>
      </c>
      <c r="G1424" s="310">
        <f t="shared" si="45"/>
        <v>1327000</v>
      </c>
    </row>
    <row r="1425" spans="1:7">
      <c r="A1425" s="311" t="s">
        <v>43</v>
      </c>
      <c r="B1425" s="311" t="s">
        <v>1476</v>
      </c>
      <c r="C1425" s="311" t="s">
        <v>2091</v>
      </c>
      <c r="D1425" s="308"/>
      <c r="E1425" s="315">
        <v>65370</v>
      </c>
      <c r="F1425" s="310">
        <f t="shared" si="44"/>
        <v>3268500</v>
      </c>
      <c r="G1425" s="310">
        <f t="shared" si="45"/>
        <v>1307400</v>
      </c>
    </row>
    <row r="1426" spans="1:7">
      <c r="A1426" s="311" t="s">
        <v>43</v>
      </c>
      <c r="B1426" s="311" t="s">
        <v>1477</v>
      </c>
      <c r="C1426" s="311" t="s">
        <v>2092</v>
      </c>
      <c r="D1426" s="308"/>
      <c r="E1426" s="315">
        <v>71100</v>
      </c>
      <c r="F1426" s="310">
        <f t="shared" si="44"/>
        <v>3555000</v>
      </c>
      <c r="G1426" s="310">
        <f t="shared" si="45"/>
        <v>1422000</v>
      </c>
    </row>
    <row r="1427" spans="1:7">
      <c r="A1427" s="311" t="s">
        <v>43</v>
      </c>
      <c r="B1427" s="311" t="s">
        <v>1477</v>
      </c>
      <c r="C1427" s="311" t="s">
        <v>2093</v>
      </c>
      <c r="D1427" s="308"/>
      <c r="E1427" s="315">
        <v>71100</v>
      </c>
      <c r="F1427" s="310">
        <f t="shared" si="44"/>
        <v>3555000</v>
      </c>
      <c r="G1427" s="310">
        <f t="shared" si="45"/>
        <v>1422000</v>
      </c>
    </row>
    <row r="1428" spans="1:7">
      <c r="A1428" s="311" t="s">
        <v>43</v>
      </c>
      <c r="B1428" s="311" t="s">
        <v>1481</v>
      </c>
      <c r="C1428" s="311" t="s">
        <v>2094</v>
      </c>
      <c r="D1428" s="308"/>
      <c r="E1428" s="315">
        <v>40300</v>
      </c>
      <c r="F1428" s="310">
        <f t="shared" si="44"/>
        <v>2015000</v>
      </c>
      <c r="G1428" s="310">
        <f t="shared" si="45"/>
        <v>806000</v>
      </c>
    </row>
    <row r="1429" spans="1:7">
      <c r="A1429" s="311" t="s">
        <v>43</v>
      </c>
      <c r="B1429" s="311" t="s">
        <v>1481</v>
      </c>
      <c r="C1429" s="311" t="s">
        <v>2095</v>
      </c>
      <c r="D1429" s="308"/>
      <c r="E1429" s="315">
        <v>41360</v>
      </c>
      <c r="F1429" s="310">
        <f t="shared" si="44"/>
        <v>2068000</v>
      </c>
      <c r="G1429" s="310">
        <f t="shared" si="45"/>
        <v>827200</v>
      </c>
    </row>
    <row r="1430" spans="1:7">
      <c r="A1430" s="311" t="s">
        <v>43</v>
      </c>
      <c r="B1430" s="311" t="s">
        <v>1481</v>
      </c>
      <c r="C1430" s="311" t="s">
        <v>2096</v>
      </c>
      <c r="D1430" s="308"/>
      <c r="E1430" s="315">
        <v>42500</v>
      </c>
      <c r="F1430" s="310">
        <f t="shared" si="44"/>
        <v>2125000</v>
      </c>
      <c r="G1430" s="310">
        <f t="shared" si="45"/>
        <v>850000</v>
      </c>
    </row>
    <row r="1431" spans="1:7">
      <c r="A1431" s="311" t="s">
        <v>1317</v>
      </c>
      <c r="B1431" s="311" t="s">
        <v>1483</v>
      </c>
      <c r="C1431" s="311" t="s">
        <v>2096</v>
      </c>
      <c r="D1431" s="308"/>
      <c r="E1431" s="315">
        <v>45810</v>
      </c>
      <c r="F1431" s="310">
        <f t="shared" si="44"/>
        <v>2290500</v>
      </c>
      <c r="G1431" s="310">
        <f t="shared" si="45"/>
        <v>916200</v>
      </c>
    </row>
    <row r="1432" spans="1:7">
      <c r="A1432" s="311" t="s">
        <v>43</v>
      </c>
      <c r="B1432" s="311" t="s">
        <v>2097</v>
      </c>
      <c r="C1432" s="311" t="s">
        <v>2096</v>
      </c>
      <c r="D1432" s="308"/>
      <c r="E1432" s="315">
        <v>44500</v>
      </c>
      <c r="F1432" s="310">
        <f t="shared" si="44"/>
        <v>2225000</v>
      </c>
      <c r="G1432" s="310">
        <f t="shared" si="45"/>
        <v>890000</v>
      </c>
    </row>
    <row r="1433" spans="1:7">
      <c r="A1433" s="311" t="s">
        <v>43</v>
      </c>
      <c r="B1433" s="311" t="s">
        <v>1484</v>
      </c>
      <c r="C1433" s="311" t="s">
        <v>2098</v>
      </c>
      <c r="D1433" s="308"/>
      <c r="E1433" s="315">
        <v>42500</v>
      </c>
      <c r="F1433" s="310">
        <f t="shared" si="44"/>
        <v>2125000</v>
      </c>
      <c r="G1433" s="310">
        <f t="shared" si="45"/>
        <v>850000</v>
      </c>
    </row>
    <row r="1434" spans="1:7">
      <c r="A1434" s="311" t="s">
        <v>43</v>
      </c>
      <c r="B1434" s="311" t="s">
        <v>1484</v>
      </c>
      <c r="C1434" s="311" t="s">
        <v>2099</v>
      </c>
      <c r="D1434" s="308"/>
      <c r="E1434" s="315">
        <v>42500</v>
      </c>
      <c r="F1434" s="310">
        <f t="shared" si="44"/>
        <v>2125000</v>
      </c>
      <c r="G1434" s="310">
        <f t="shared" si="45"/>
        <v>850000</v>
      </c>
    </row>
    <row r="1435" spans="1:7">
      <c r="A1435" s="311" t="s">
        <v>43</v>
      </c>
      <c r="B1435" s="311" t="s">
        <v>1484</v>
      </c>
      <c r="C1435" s="311" t="s">
        <v>2100</v>
      </c>
      <c r="D1435" s="308"/>
      <c r="E1435" s="315">
        <v>42500</v>
      </c>
      <c r="F1435" s="310">
        <f t="shared" si="44"/>
        <v>2125000</v>
      </c>
      <c r="G1435" s="310">
        <f t="shared" si="45"/>
        <v>850000</v>
      </c>
    </row>
    <row r="1436" spans="1:7">
      <c r="A1436" s="311" t="s">
        <v>43</v>
      </c>
      <c r="B1436" s="311" t="s">
        <v>2101</v>
      </c>
      <c r="C1436" s="311" t="s">
        <v>2100</v>
      </c>
      <c r="D1436" s="308"/>
      <c r="E1436" s="315">
        <v>45000</v>
      </c>
      <c r="F1436" s="310">
        <f t="shared" si="44"/>
        <v>2250000</v>
      </c>
      <c r="G1436" s="310">
        <f t="shared" si="45"/>
        <v>900000</v>
      </c>
    </row>
    <row r="1437" spans="1:7">
      <c r="A1437" s="311" t="s">
        <v>43</v>
      </c>
      <c r="B1437" s="311" t="s">
        <v>1489</v>
      </c>
      <c r="C1437" s="311" t="s">
        <v>2102</v>
      </c>
      <c r="D1437" s="308"/>
      <c r="E1437" s="315">
        <v>42600</v>
      </c>
      <c r="F1437" s="310">
        <f t="shared" si="44"/>
        <v>2130000</v>
      </c>
      <c r="G1437" s="310">
        <f t="shared" si="45"/>
        <v>852000</v>
      </c>
    </row>
    <row r="1438" spans="1:7">
      <c r="A1438" s="311" t="s">
        <v>43</v>
      </c>
      <c r="B1438" s="311" t="s">
        <v>1489</v>
      </c>
      <c r="C1438" s="311" t="s">
        <v>2103</v>
      </c>
      <c r="D1438" s="308"/>
      <c r="E1438" s="315">
        <v>44880</v>
      </c>
      <c r="F1438" s="310">
        <f t="shared" si="44"/>
        <v>2244000</v>
      </c>
      <c r="G1438" s="310">
        <f t="shared" si="45"/>
        <v>897600</v>
      </c>
    </row>
    <row r="1439" spans="1:7">
      <c r="A1439" s="311" t="s">
        <v>43</v>
      </c>
      <c r="B1439" s="311" t="s">
        <v>1490</v>
      </c>
      <c r="C1439" s="311" t="s">
        <v>2104</v>
      </c>
      <c r="D1439" s="308"/>
      <c r="E1439" s="315">
        <v>45680</v>
      </c>
      <c r="F1439" s="310">
        <f t="shared" si="44"/>
        <v>2284000</v>
      </c>
      <c r="G1439" s="310">
        <f t="shared" si="45"/>
        <v>913600</v>
      </c>
    </row>
    <row r="1440" spans="1:7">
      <c r="A1440" s="311" t="s">
        <v>43</v>
      </c>
      <c r="B1440" s="311" t="s">
        <v>1490</v>
      </c>
      <c r="C1440" s="311" t="s">
        <v>2105</v>
      </c>
      <c r="D1440" s="308"/>
      <c r="E1440" s="315">
        <v>43600</v>
      </c>
      <c r="F1440" s="310">
        <f t="shared" si="44"/>
        <v>2180000</v>
      </c>
      <c r="G1440" s="310">
        <f t="shared" si="45"/>
        <v>872000</v>
      </c>
    </row>
    <row r="1441" spans="1:7">
      <c r="A1441" s="311" t="s">
        <v>43</v>
      </c>
      <c r="B1441" s="311" t="s">
        <v>1490</v>
      </c>
      <c r="C1441" s="311" t="s">
        <v>2106</v>
      </c>
      <c r="D1441" s="308"/>
      <c r="E1441" s="315">
        <v>45100</v>
      </c>
      <c r="F1441" s="310">
        <f t="shared" si="44"/>
        <v>2255000</v>
      </c>
      <c r="G1441" s="310">
        <f t="shared" si="45"/>
        <v>902000</v>
      </c>
    </row>
    <row r="1442" spans="1:7">
      <c r="A1442" s="311" t="s">
        <v>1317</v>
      </c>
      <c r="B1442" s="311" t="s">
        <v>1492</v>
      </c>
      <c r="C1442" s="311" t="s">
        <v>2106</v>
      </c>
      <c r="D1442" s="308"/>
      <c r="E1442" s="315">
        <v>46340</v>
      </c>
      <c r="F1442" s="310">
        <f t="shared" si="44"/>
        <v>2317000</v>
      </c>
      <c r="G1442" s="310">
        <f t="shared" si="45"/>
        <v>926800.00000000012</v>
      </c>
    </row>
    <row r="1443" spans="1:7">
      <c r="A1443" s="311" t="s">
        <v>43</v>
      </c>
      <c r="B1443" s="311" t="s">
        <v>2107</v>
      </c>
      <c r="C1443" s="311" t="s">
        <v>2106</v>
      </c>
      <c r="D1443" s="308"/>
      <c r="E1443" s="315">
        <v>48100</v>
      </c>
      <c r="F1443" s="310">
        <f t="shared" si="44"/>
        <v>2405000</v>
      </c>
      <c r="G1443" s="310">
        <f t="shared" si="45"/>
        <v>962000</v>
      </c>
    </row>
    <row r="1444" spans="1:7">
      <c r="A1444" s="311" t="s">
        <v>43</v>
      </c>
      <c r="B1444" s="311" t="s">
        <v>1498</v>
      </c>
      <c r="C1444" s="311" t="s">
        <v>2108</v>
      </c>
      <c r="D1444" s="308"/>
      <c r="E1444" s="315">
        <v>39160</v>
      </c>
      <c r="F1444" s="310">
        <f t="shared" si="44"/>
        <v>1958000</v>
      </c>
      <c r="G1444" s="310">
        <f t="shared" si="45"/>
        <v>783200</v>
      </c>
    </row>
    <row r="1445" spans="1:7">
      <c r="A1445" s="311" t="s">
        <v>43</v>
      </c>
      <c r="B1445" s="311" t="s">
        <v>1498</v>
      </c>
      <c r="C1445" s="311" t="s">
        <v>2109</v>
      </c>
      <c r="D1445" s="308"/>
      <c r="E1445" s="315">
        <v>41000</v>
      </c>
      <c r="F1445" s="310">
        <f t="shared" si="44"/>
        <v>2050000</v>
      </c>
      <c r="G1445" s="310">
        <f t="shared" si="45"/>
        <v>820000</v>
      </c>
    </row>
    <row r="1446" spans="1:7">
      <c r="A1446" s="311" t="s">
        <v>43</v>
      </c>
      <c r="B1446" s="311" t="s">
        <v>1499</v>
      </c>
      <c r="C1446" s="311" t="s">
        <v>2109</v>
      </c>
      <c r="D1446" s="308"/>
      <c r="E1446" s="315">
        <v>44500</v>
      </c>
      <c r="F1446" s="310">
        <f t="shared" si="44"/>
        <v>2225000</v>
      </c>
      <c r="G1446" s="310">
        <f t="shared" si="45"/>
        <v>890000</v>
      </c>
    </row>
    <row r="1447" spans="1:7">
      <c r="A1447" s="311" t="s">
        <v>43</v>
      </c>
      <c r="B1447" s="311" t="s">
        <v>1500</v>
      </c>
      <c r="C1447" s="311" t="s">
        <v>2110</v>
      </c>
      <c r="D1447" s="308"/>
      <c r="E1447" s="315">
        <v>40390</v>
      </c>
      <c r="F1447" s="310">
        <f t="shared" si="44"/>
        <v>2019500</v>
      </c>
      <c r="G1447" s="310">
        <f t="shared" si="45"/>
        <v>807800.00000000012</v>
      </c>
    </row>
    <row r="1448" spans="1:7">
      <c r="A1448" s="311" t="s">
        <v>43</v>
      </c>
      <c r="B1448" s="311" t="s">
        <v>1500</v>
      </c>
      <c r="C1448" s="311" t="s">
        <v>2111</v>
      </c>
      <c r="D1448" s="308"/>
      <c r="E1448" s="315">
        <v>40650</v>
      </c>
      <c r="F1448" s="310">
        <f t="shared" si="44"/>
        <v>2032500</v>
      </c>
      <c r="G1448" s="310">
        <f t="shared" si="45"/>
        <v>813000</v>
      </c>
    </row>
    <row r="1449" spans="1:7">
      <c r="A1449" s="311" t="s">
        <v>2055</v>
      </c>
      <c r="B1449" s="311" t="s">
        <v>2112</v>
      </c>
      <c r="C1449" s="311" t="s">
        <v>2111</v>
      </c>
      <c r="D1449" s="308"/>
      <c r="E1449" s="315">
        <v>45000</v>
      </c>
      <c r="F1449" s="310">
        <f t="shared" si="44"/>
        <v>2250000</v>
      </c>
      <c r="G1449" s="310">
        <f t="shared" si="45"/>
        <v>900000</v>
      </c>
    </row>
    <row r="1450" spans="1:7">
      <c r="A1450" s="311" t="s">
        <v>43</v>
      </c>
      <c r="B1450" s="311" t="s">
        <v>1506</v>
      </c>
      <c r="C1450" s="311" t="s">
        <v>2113</v>
      </c>
      <c r="D1450" s="308"/>
      <c r="E1450" s="315">
        <v>53590</v>
      </c>
      <c r="F1450" s="310">
        <f t="shared" si="44"/>
        <v>2679500</v>
      </c>
      <c r="G1450" s="310">
        <f t="shared" si="45"/>
        <v>1071800</v>
      </c>
    </row>
    <row r="1451" spans="1:7">
      <c r="A1451" s="311" t="s">
        <v>43</v>
      </c>
      <c r="B1451" s="311" t="s">
        <v>1507</v>
      </c>
      <c r="C1451" s="311" t="s">
        <v>2114</v>
      </c>
      <c r="D1451" s="308"/>
      <c r="E1451" s="315">
        <v>46900</v>
      </c>
      <c r="F1451" s="310">
        <f t="shared" si="44"/>
        <v>2345000</v>
      </c>
      <c r="G1451" s="310">
        <f t="shared" si="45"/>
        <v>938000</v>
      </c>
    </row>
    <row r="1452" spans="1:7">
      <c r="A1452" s="311" t="s">
        <v>43</v>
      </c>
      <c r="B1452" s="311" t="s">
        <v>1511</v>
      </c>
      <c r="C1452" s="311" t="s">
        <v>2115</v>
      </c>
      <c r="D1452" s="308"/>
      <c r="E1452" s="315">
        <v>58400</v>
      </c>
      <c r="F1452" s="310">
        <f t="shared" si="44"/>
        <v>2920000</v>
      </c>
      <c r="G1452" s="310">
        <f t="shared" si="45"/>
        <v>1168000</v>
      </c>
    </row>
    <row r="1453" spans="1:7">
      <c r="A1453" s="311" t="s">
        <v>43</v>
      </c>
      <c r="B1453" s="311" t="s">
        <v>2116</v>
      </c>
      <c r="C1453" s="311" t="s">
        <v>2115</v>
      </c>
      <c r="D1453" s="308"/>
      <c r="E1453" s="315">
        <v>57470</v>
      </c>
      <c r="F1453" s="310">
        <f t="shared" si="44"/>
        <v>2873500</v>
      </c>
      <c r="G1453" s="310">
        <f t="shared" si="45"/>
        <v>1149400</v>
      </c>
    </row>
    <row r="1454" spans="1:7">
      <c r="A1454" s="311" t="s">
        <v>43</v>
      </c>
      <c r="B1454" s="311" t="s">
        <v>1513</v>
      </c>
      <c r="C1454" s="311" t="s">
        <v>2115</v>
      </c>
      <c r="D1454" s="308"/>
      <c r="E1454" s="315">
        <v>61000</v>
      </c>
      <c r="F1454" s="310">
        <f t="shared" si="44"/>
        <v>3050000</v>
      </c>
      <c r="G1454" s="310">
        <f t="shared" si="45"/>
        <v>1220000</v>
      </c>
    </row>
    <row r="1455" spans="1:7">
      <c r="A1455" s="311" t="s">
        <v>43</v>
      </c>
      <c r="B1455" s="311" t="s">
        <v>1514</v>
      </c>
      <c r="C1455" s="311" t="s">
        <v>2117</v>
      </c>
      <c r="D1455" s="308"/>
      <c r="E1455" s="315">
        <v>47520</v>
      </c>
      <c r="F1455" s="310">
        <f t="shared" si="44"/>
        <v>2376000</v>
      </c>
      <c r="G1455" s="310">
        <f t="shared" si="45"/>
        <v>950400</v>
      </c>
    </row>
    <row r="1456" spans="1:7">
      <c r="A1456" s="311" t="s">
        <v>43</v>
      </c>
      <c r="B1456" s="311" t="s">
        <v>1515</v>
      </c>
      <c r="C1456" s="311" t="s">
        <v>2117</v>
      </c>
      <c r="D1456" s="308"/>
      <c r="E1456" s="315">
        <v>52200</v>
      </c>
      <c r="F1456" s="310">
        <f t="shared" si="44"/>
        <v>2610000</v>
      </c>
      <c r="G1456" s="310">
        <f t="shared" si="45"/>
        <v>1044000</v>
      </c>
    </row>
    <row r="1457" spans="1:7">
      <c r="A1457" s="311" t="s">
        <v>43</v>
      </c>
      <c r="B1457" s="311" t="s">
        <v>1516</v>
      </c>
      <c r="C1457" s="311" t="s">
        <v>2118</v>
      </c>
      <c r="D1457" s="308"/>
      <c r="E1457" s="315">
        <v>62700</v>
      </c>
      <c r="F1457" s="310">
        <f t="shared" si="44"/>
        <v>3135000</v>
      </c>
      <c r="G1457" s="310">
        <f t="shared" si="45"/>
        <v>1254000</v>
      </c>
    </row>
    <row r="1458" spans="1:7">
      <c r="A1458" s="311" t="s">
        <v>43</v>
      </c>
      <c r="B1458" s="311" t="s">
        <v>1516</v>
      </c>
      <c r="C1458" s="311" t="s">
        <v>2119</v>
      </c>
      <c r="D1458" s="308"/>
      <c r="E1458" s="315">
        <v>62300</v>
      </c>
      <c r="F1458" s="310">
        <f t="shared" si="44"/>
        <v>3115000</v>
      </c>
      <c r="G1458" s="310">
        <f t="shared" si="45"/>
        <v>1246000</v>
      </c>
    </row>
    <row r="1459" spans="1:7">
      <c r="A1459" s="311" t="s">
        <v>43</v>
      </c>
      <c r="B1459" s="311" t="s">
        <v>2120</v>
      </c>
      <c r="C1459" s="311" t="s">
        <v>2120</v>
      </c>
      <c r="D1459" s="308"/>
      <c r="E1459" s="315">
        <v>48160</v>
      </c>
      <c r="F1459" s="310">
        <f t="shared" si="44"/>
        <v>2408000</v>
      </c>
      <c r="G1459" s="310">
        <f t="shared" si="45"/>
        <v>963200</v>
      </c>
    </row>
    <row r="1460" spans="1:7">
      <c r="A1460" s="311" t="s">
        <v>43</v>
      </c>
      <c r="B1460" s="311" t="s">
        <v>1519</v>
      </c>
      <c r="C1460" s="311" t="s">
        <v>2121</v>
      </c>
      <c r="D1460" s="308"/>
      <c r="E1460" s="315">
        <v>48400</v>
      </c>
      <c r="F1460" s="310">
        <f t="shared" si="44"/>
        <v>2420000</v>
      </c>
      <c r="G1460" s="310">
        <f t="shared" si="45"/>
        <v>968000</v>
      </c>
    </row>
    <row r="1461" spans="1:7">
      <c r="A1461" s="311" t="s">
        <v>43</v>
      </c>
      <c r="B1461" s="311" t="s">
        <v>1519</v>
      </c>
      <c r="C1461" s="311" t="s">
        <v>2122</v>
      </c>
      <c r="D1461" s="308"/>
      <c r="E1461" s="315">
        <v>49000</v>
      </c>
      <c r="F1461" s="310">
        <f t="shared" si="44"/>
        <v>2450000</v>
      </c>
      <c r="G1461" s="310">
        <f t="shared" si="45"/>
        <v>980000</v>
      </c>
    </row>
    <row r="1462" spans="1:7">
      <c r="A1462" s="311" t="s">
        <v>43</v>
      </c>
      <c r="B1462" s="311" t="s">
        <v>1519</v>
      </c>
      <c r="C1462" s="311" t="s">
        <v>2123</v>
      </c>
      <c r="D1462" s="308"/>
      <c r="E1462" s="315">
        <v>49920</v>
      </c>
      <c r="F1462" s="310">
        <f t="shared" si="44"/>
        <v>2496000</v>
      </c>
      <c r="G1462" s="310">
        <f t="shared" si="45"/>
        <v>998400</v>
      </c>
    </row>
    <row r="1463" spans="1:7">
      <c r="A1463" s="311" t="s">
        <v>43</v>
      </c>
      <c r="B1463" s="311" t="s">
        <v>1519</v>
      </c>
      <c r="C1463" s="311" t="s">
        <v>2124</v>
      </c>
      <c r="D1463" s="308"/>
      <c r="E1463" s="315">
        <v>51300</v>
      </c>
      <c r="F1463" s="310">
        <f t="shared" si="44"/>
        <v>2565000</v>
      </c>
      <c r="G1463" s="310">
        <f t="shared" si="45"/>
        <v>1026000</v>
      </c>
    </row>
    <row r="1464" spans="1:7">
      <c r="A1464" s="311" t="s">
        <v>43</v>
      </c>
      <c r="B1464" s="311" t="s">
        <v>1519</v>
      </c>
      <c r="C1464" s="311" t="s">
        <v>2125</v>
      </c>
      <c r="D1464" s="308"/>
      <c r="E1464" s="315">
        <v>48400</v>
      </c>
      <c r="F1464" s="310">
        <f t="shared" si="44"/>
        <v>2420000</v>
      </c>
      <c r="G1464" s="310">
        <f t="shared" si="45"/>
        <v>968000</v>
      </c>
    </row>
    <row r="1465" spans="1:7">
      <c r="A1465" s="311" t="s">
        <v>43</v>
      </c>
      <c r="B1465" s="311" t="s">
        <v>2126</v>
      </c>
      <c r="C1465" s="311" t="s">
        <v>2127</v>
      </c>
      <c r="D1465" s="308"/>
      <c r="E1465" s="315">
        <v>49810</v>
      </c>
      <c r="F1465" s="310">
        <f t="shared" si="44"/>
        <v>2490500</v>
      </c>
      <c r="G1465" s="310">
        <f t="shared" si="45"/>
        <v>996200</v>
      </c>
    </row>
    <row r="1466" spans="1:7">
      <c r="A1466" s="311" t="s">
        <v>43</v>
      </c>
      <c r="B1466" s="311" t="s">
        <v>2128</v>
      </c>
      <c r="C1466" s="311" t="s">
        <v>2127</v>
      </c>
      <c r="D1466" s="308"/>
      <c r="E1466" s="315">
        <v>51920</v>
      </c>
      <c r="F1466" s="310">
        <f t="shared" si="44"/>
        <v>2596000</v>
      </c>
      <c r="G1466" s="310">
        <f t="shared" si="45"/>
        <v>1038400.0000000001</v>
      </c>
    </row>
    <row r="1467" spans="1:7">
      <c r="A1467" s="311" t="s">
        <v>43</v>
      </c>
      <c r="B1467" s="311" t="s">
        <v>1525</v>
      </c>
      <c r="C1467" s="311" t="s">
        <v>2129</v>
      </c>
      <c r="D1467" s="308"/>
      <c r="E1467" s="315">
        <v>51920</v>
      </c>
      <c r="F1467" s="310">
        <f t="shared" si="44"/>
        <v>2596000</v>
      </c>
      <c r="G1467" s="310">
        <f t="shared" si="45"/>
        <v>1038400.0000000001</v>
      </c>
    </row>
    <row r="1468" spans="1:7">
      <c r="A1468" s="311" t="s">
        <v>43</v>
      </c>
      <c r="B1468" s="311" t="s">
        <v>1525</v>
      </c>
      <c r="C1468" s="311" t="s">
        <v>2130</v>
      </c>
      <c r="D1468" s="308"/>
      <c r="E1468" s="315">
        <v>51920</v>
      </c>
      <c r="F1468" s="310">
        <f t="shared" si="44"/>
        <v>2596000</v>
      </c>
      <c r="G1468" s="310">
        <f t="shared" si="45"/>
        <v>1038400.0000000001</v>
      </c>
    </row>
    <row r="1469" spans="1:7">
      <c r="A1469" s="311" t="s">
        <v>43</v>
      </c>
      <c r="B1469" s="311" t="s">
        <v>1526</v>
      </c>
      <c r="C1469" s="311" t="s">
        <v>2131</v>
      </c>
      <c r="D1469" s="308"/>
      <c r="E1469" s="315">
        <v>52800</v>
      </c>
      <c r="F1469" s="310">
        <f t="shared" si="44"/>
        <v>2640000</v>
      </c>
      <c r="G1469" s="310">
        <f t="shared" si="45"/>
        <v>1056000</v>
      </c>
    </row>
    <row r="1470" spans="1:7">
      <c r="A1470" s="311" t="s">
        <v>43</v>
      </c>
      <c r="B1470" s="311" t="s">
        <v>1526</v>
      </c>
      <c r="C1470" s="311" t="s">
        <v>2132</v>
      </c>
      <c r="D1470" s="308"/>
      <c r="E1470" s="315">
        <v>52600</v>
      </c>
      <c r="F1470" s="310">
        <f t="shared" si="44"/>
        <v>2630000</v>
      </c>
      <c r="G1470" s="310">
        <f t="shared" si="45"/>
        <v>1052000</v>
      </c>
    </row>
    <row r="1471" spans="1:7">
      <c r="A1471" s="311" t="s">
        <v>43</v>
      </c>
      <c r="B1471" s="311" t="s">
        <v>1526</v>
      </c>
      <c r="C1471" s="311" t="s">
        <v>2133</v>
      </c>
      <c r="D1471" s="308"/>
      <c r="E1471" s="315">
        <v>54380</v>
      </c>
      <c r="F1471" s="310">
        <f t="shared" si="44"/>
        <v>2719000</v>
      </c>
      <c r="G1471" s="310">
        <f t="shared" si="45"/>
        <v>1087600</v>
      </c>
    </row>
    <row r="1472" spans="1:7">
      <c r="A1472" s="311" t="s">
        <v>43</v>
      </c>
      <c r="B1472" s="311" t="s">
        <v>2134</v>
      </c>
      <c r="C1472" s="311" t="s">
        <v>2135</v>
      </c>
      <c r="D1472" s="308"/>
      <c r="E1472" s="315">
        <v>51630</v>
      </c>
      <c r="F1472" s="310">
        <f t="shared" si="44"/>
        <v>2581500</v>
      </c>
      <c r="G1472" s="310">
        <f t="shared" si="45"/>
        <v>1032599.9999999999</v>
      </c>
    </row>
    <row r="1473" spans="1:7">
      <c r="A1473" s="311" t="s">
        <v>43</v>
      </c>
      <c r="B1473" s="311" t="s">
        <v>2136</v>
      </c>
      <c r="C1473" s="311" t="s">
        <v>2135</v>
      </c>
      <c r="D1473" s="308"/>
      <c r="E1473" s="315">
        <v>59900</v>
      </c>
      <c r="F1473" s="310">
        <f t="shared" si="44"/>
        <v>2995000</v>
      </c>
      <c r="G1473" s="310">
        <f t="shared" si="45"/>
        <v>1198000</v>
      </c>
    </row>
    <row r="1474" spans="1:7">
      <c r="A1474" s="311" t="s">
        <v>43</v>
      </c>
      <c r="B1474" s="311" t="s">
        <v>1533</v>
      </c>
      <c r="C1474" s="311" t="s">
        <v>1533</v>
      </c>
      <c r="D1474" s="308"/>
      <c r="E1474" s="315">
        <v>46000</v>
      </c>
      <c r="F1474" s="310">
        <f t="shared" si="44"/>
        <v>2300000</v>
      </c>
      <c r="G1474" s="310">
        <f t="shared" si="45"/>
        <v>920000</v>
      </c>
    </row>
    <row r="1475" spans="1:7">
      <c r="A1475" s="311" t="s">
        <v>43</v>
      </c>
      <c r="B1475" s="311" t="s">
        <v>1533</v>
      </c>
      <c r="C1475" s="311" t="s">
        <v>2137</v>
      </c>
      <c r="D1475" s="308"/>
      <c r="E1475" s="315">
        <v>46000</v>
      </c>
      <c r="F1475" s="310">
        <f t="shared" si="44"/>
        <v>2300000</v>
      </c>
      <c r="G1475" s="310">
        <f t="shared" si="45"/>
        <v>920000</v>
      </c>
    </row>
    <row r="1476" spans="1:7">
      <c r="A1476" s="311" t="s">
        <v>43</v>
      </c>
      <c r="B1476" s="311" t="s">
        <v>1533</v>
      </c>
      <c r="C1476" s="311" t="s">
        <v>2138</v>
      </c>
      <c r="D1476" s="308"/>
      <c r="E1476" s="315">
        <v>46000</v>
      </c>
      <c r="F1476" s="310">
        <f t="shared" ref="F1476:F1539" si="46">+E1476*5%*1000</f>
        <v>2300000</v>
      </c>
      <c r="G1476" s="310">
        <f t="shared" ref="G1476:G1539" si="47">+E1476*2%*1000</f>
        <v>920000</v>
      </c>
    </row>
    <row r="1477" spans="1:7">
      <c r="A1477" s="311" t="s">
        <v>43</v>
      </c>
      <c r="B1477" s="311" t="s">
        <v>1533</v>
      </c>
      <c r="C1477" s="311" t="s">
        <v>2139</v>
      </c>
      <c r="D1477" s="308"/>
      <c r="E1477" s="315">
        <v>45780</v>
      </c>
      <c r="F1477" s="310">
        <f t="shared" si="46"/>
        <v>2289000</v>
      </c>
      <c r="G1477" s="310">
        <f t="shared" si="47"/>
        <v>915600</v>
      </c>
    </row>
    <row r="1478" spans="1:7">
      <c r="A1478" s="311" t="s">
        <v>43</v>
      </c>
      <c r="B1478" s="311" t="s">
        <v>1534</v>
      </c>
      <c r="C1478" s="311" t="s">
        <v>2140</v>
      </c>
      <c r="D1478" s="308"/>
      <c r="E1478" s="315">
        <v>51920</v>
      </c>
      <c r="F1478" s="310">
        <f t="shared" si="46"/>
        <v>2596000</v>
      </c>
      <c r="G1478" s="310">
        <f t="shared" si="47"/>
        <v>1038400.0000000001</v>
      </c>
    </row>
    <row r="1479" spans="1:7">
      <c r="A1479" s="311" t="s">
        <v>43</v>
      </c>
      <c r="B1479" s="311" t="s">
        <v>2141</v>
      </c>
      <c r="C1479" s="311" t="s">
        <v>2137</v>
      </c>
      <c r="D1479" s="308"/>
      <c r="E1479" s="315">
        <v>50450</v>
      </c>
      <c r="F1479" s="310">
        <f t="shared" si="46"/>
        <v>2522500</v>
      </c>
      <c r="G1479" s="310">
        <f t="shared" si="47"/>
        <v>1009000</v>
      </c>
    </row>
    <row r="1480" spans="1:7">
      <c r="A1480" s="311" t="s">
        <v>1317</v>
      </c>
      <c r="B1480" s="311" t="s">
        <v>260</v>
      </c>
      <c r="C1480" s="311" t="s">
        <v>2142</v>
      </c>
      <c r="D1480" s="308"/>
      <c r="E1480" s="315">
        <v>49360</v>
      </c>
      <c r="F1480" s="310">
        <f t="shared" si="46"/>
        <v>2468000</v>
      </c>
      <c r="G1480" s="310">
        <f t="shared" si="47"/>
        <v>987200</v>
      </c>
    </row>
    <row r="1481" spans="1:7">
      <c r="A1481" s="311" t="s">
        <v>43</v>
      </c>
      <c r="B1481" s="311" t="s">
        <v>2143</v>
      </c>
      <c r="C1481" s="311" t="s">
        <v>2143</v>
      </c>
      <c r="D1481" s="308"/>
      <c r="E1481" s="315">
        <v>54480</v>
      </c>
      <c r="F1481" s="310">
        <f t="shared" si="46"/>
        <v>2724000</v>
      </c>
      <c r="G1481" s="310">
        <f t="shared" si="47"/>
        <v>1089600</v>
      </c>
    </row>
    <row r="1482" spans="1:7">
      <c r="A1482" s="311" t="s">
        <v>43</v>
      </c>
      <c r="B1482" s="311" t="s">
        <v>2144</v>
      </c>
      <c r="C1482" s="311" t="s">
        <v>2144</v>
      </c>
      <c r="D1482" s="308"/>
      <c r="E1482" s="315">
        <v>51210</v>
      </c>
      <c r="F1482" s="310">
        <f t="shared" si="46"/>
        <v>2560500</v>
      </c>
      <c r="G1482" s="310">
        <f t="shared" si="47"/>
        <v>1024200</v>
      </c>
    </row>
    <row r="1483" spans="1:7">
      <c r="A1483" s="311" t="s">
        <v>43</v>
      </c>
      <c r="B1483" s="311" t="s">
        <v>2144</v>
      </c>
      <c r="C1483" s="311" t="s">
        <v>2145</v>
      </c>
      <c r="D1483" s="308"/>
      <c r="E1483" s="315">
        <v>51040</v>
      </c>
      <c r="F1483" s="310">
        <f t="shared" si="46"/>
        <v>2552000</v>
      </c>
      <c r="G1483" s="310">
        <f t="shared" si="47"/>
        <v>1020800.0000000001</v>
      </c>
    </row>
    <row r="1484" spans="1:7">
      <c r="A1484" s="311" t="s">
        <v>43</v>
      </c>
      <c r="B1484" s="311" t="s">
        <v>1539</v>
      </c>
      <c r="C1484" s="311" t="s">
        <v>2146</v>
      </c>
      <c r="D1484" s="308"/>
      <c r="E1484" s="315">
        <v>58080</v>
      </c>
      <c r="F1484" s="310">
        <f t="shared" si="46"/>
        <v>2904000</v>
      </c>
      <c r="G1484" s="310">
        <f t="shared" si="47"/>
        <v>1161600.0000000002</v>
      </c>
    </row>
    <row r="1485" spans="1:7">
      <c r="A1485" s="311" t="s">
        <v>43</v>
      </c>
      <c r="B1485" s="311" t="s">
        <v>2147</v>
      </c>
      <c r="C1485" s="311" t="s">
        <v>2147</v>
      </c>
      <c r="D1485" s="308"/>
      <c r="E1485" s="315">
        <v>58820</v>
      </c>
      <c r="F1485" s="310">
        <f t="shared" si="46"/>
        <v>2941000</v>
      </c>
      <c r="G1485" s="310">
        <f t="shared" si="47"/>
        <v>1176400</v>
      </c>
    </row>
    <row r="1486" spans="1:7">
      <c r="A1486" s="311" t="s">
        <v>43</v>
      </c>
      <c r="B1486" s="311" t="s">
        <v>1542</v>
      </c>
      <c r="C1486" s="311" t="s">
        <v>2148</v>
      </c>
      <c r="D1486" s="308"/>
      <c r="E1486" s="315">
        <v>51920</v>
      </c>
      <c r="F1486" s="310">
        <f t="shared" si="46"/>
        <v>2596000</v>
      </c>
      <c r="G1486" s="310">
        <f t="shared" si="47"/>
        <v>1038400.0000000001</v>
      </c>
    </row>
    <row r="1487" spans="1:7">
      <c r="A1487" s="311" t="s">
        <v>43</v>
      </c>
      <c r="B1487" s="311" t="s">
        <v>1542</v>
      </c>
      <c r="C1487" s="311" t="s">
        <v>2149</v>
      </c>
      <c r="D1487" s="308"/>
      <c r="E1487" s="315">
        <v>49280</v>
      </c>
      <c r="F1487" s="310">
        <f t="shared" si="46"/>
        <v>2464000</v>
      </c>
      <c r="G1487" s="310">
        <f t="shared" si="47"/>
        <v>985600</v>
      </c>
    </row>
    <row r="1488" spans="1:7">
      <c r="A1488" s="311" t="s">
        <v>43</v>
      </c>
      <c r="B1488" s="311" t="s">
        <v>1543</v>
      </c>
      <c r="C1488" s="311" t="s">
        <v>2150</v>
      </c>
      <c r="D1488" s="308"/>
      <c r="E1488" s="315">
        <v>58320</v>
      </c>
      <c r="F1488" s="310">
        <f t="shared" si="46"/>
        <v>2916000</v>
      </c>
      <c r="G1488" s="310">
        <f t="shared" si="47"/>
        <v>1166400</v>
      </c>
    </row>
    <row r="1489" spans="1:7">
      <c r="A1489" s="311" t="s">
        <v>43</v>
      </c>
      <c r="B1489" s="311" t="s">
        <v>1543</v>
      </c>
      <c r="C1489" s="311" t="s">
        <v>2151</v>
      </c>
      <c r="D1489" s="308"/>
      <c r="E1489" s="315">
        <v>54560</v>
      </c>
      <c r="F1489" s="310">
        <f t="shared" si="46"/>
        <v>2728000</v>
      </c>
      <c r="G1489" s="310">
        <f t="shared" si="47"/>
        <v>1091200</v>
      </c>
    </row>
    <row r="1490" spans="1:7">
      <c r="A1490" s="311" t="s">
        <v>43</v>
      </c>
      <c r="B1490" s="311" t="s">
        <v>1545</v>
      </c>
      <c r="C1490" s="311" t="s">
        <v>2152</v>
      </c>
      <c r="D1490" s="308"/>
      <c r="E1490" s="315">
        <v>58520</v>
      </c>
      <c r="F1490" s="310">
        <f t="shared" si="46"/>
        <v>2926000</v>
      </c>
      <c r="G1490" s="310">
        <f t="shared" si="47"/>
        <v>1170400</v>
      </c>
    </row>
    <row r="1491" spans="1:7">
      <c r="A1491" s="311" t="s">
        <v>43</v>
      </c>
      <c r="B1491" s="311" t="s">
        <v>1545</v>
      </c>
      <c r="C1491" s="311" t="s">
        <v>2153</v>
      </c>
      <c r="D1491" s="308"/>
      <c r="E1491" s="315">
        <v>56320</v>
      </c>
      <c r="F1491" s="310">
        <f t="shared" si="46"/>
        <v>2816000</v>
      </c>
      <c r="G1491" s="310">
        <f t="shared" si="47"/>
        <v>1126400</v>
      </c>
    </row>
    <row r="1492" spans="1:7">
      <c r="A1492" s="311" t="s">
        <v>43</v>
      </c>
      <c r="B1492" s="311" t="s">
        <v>1546</v>
      </c>
      <c r="C1492" s="311" t="s">
        <v>1546</v>
      </c>
      <c r="D1492" s="308"/>
      <c r="E1492" s="315">
        <v>51920</v>
      </c>
      <c r="F1492" s="310">
        <f t="shared" si="46"/>
        <v>2596000</v>
      </c>
      <c r="G1492" s="310">
        <f t="shared" si="47"/>
        <v>1038400.0000000001</v>
      </c>
    </row>
    <row r="1493" spans="1:7">
      <c r="A1493" s="311" t="s">
        <v>43</v>
      </c>
      <c r="B1493" s="311" t="s">
        <v>1546</v>
      </c>
      <c r="C1493" s="311" t="s">
        <v>2154</v>
      </c>
      <c r="D1493" s="308"/>
      <c r="E1493" s="315">
        <v>51920</v>
      </c>
      <c r="F1493" s="310">
        <f t="shared" si="46"/>
        <v>2596000</v>
      </c>
      <c r="G1493" s="310">
        <f t="shared" si="47"/>
        <v>1038400.0000000001</v>
      </c>
    </row>
    <row r="1494" spans="1:7">
      <c r="A1494" s="311" t="s">
        <v>43</v>
      </c>
      <c r="B1494" s="311" t="s">
        <v>1546</v>
      </c>
      <c r="C1494" s="311" t="s">
        <v>2155</v>
      </c>
      <c r="D1494" s="308"/>
      <c r="E1494" s="315">
        <v>48400</v>
      </c>
      <c r="F1494" s="310">
        <f t="shared" si="46"/>
        <v>2420000</v>
      </c>
      <c r="G1494" s="310">
        <f t="shared" si="47"/>
        <v>968000</v>
      </c>
    </row>
    <row r="1495" spans="1:7">
      <c r="A1495" s="311" t="s">
        <v>43</v>
      </c>
      <c r="B1495" s="311" t="s">
        <v>2156</v>
      </c>
      <c r="C1495" s="311" t="s">
        <v>2156</v>
      </c>
      <c r="D1495" s="308"/>
      <c r="E1495" s="315">
        <v>55040</v>
      </c>
      <c r="F1495" s="310">
        <f t="shared" si="46"/>
        <v>2752000</v>
      </c>
      <c r="G1495" s="310">
        <f t="shared" si="47"/>
        <v>1100800</v>
      </c>
    </row>
    <row r="1496" spans="1:7">
      <c r="A1496" s="311" t="s">
        <v>43</v>
      </c>
      <c r="B1496" s="311" t="s">
        <v>2156</v>
      </c>
      <c r="C1496" s="311" t="s">
        <v>2157</v>
      </c>
      <c r="D1496" s="308"/>
      <c r="E1496" s="315">
        <v>55200</v>
      </c>
      <c r="F1496" s="310">
        <f t="shared" si="46"/>
        <v>2760000</v>
      </c>
      <c r="G1496" s="310">
        <f t="shared" si="47"/>
        <v>1104000</v>
      </c>
    </row>
    <row r="1497" spans="1:7">
      <c r="A1497" s="311" t="s">
        <v>43</v>
      </c>
      <c r="B1497" s="311" t="s">
        <v>2156</v>
      </c>
      <c r="C1497" s="311" t="s">
        <v>2158</v>
      </c>
      <c r="D1497" s="308"/>
      <c r="E1497" s="315">
        <v>54320</v>
      </c>
      <c r="F1497" s="310">
        <f t="shared" si="46"/>
        <v>2716000</v>
      </c>
      <c r="G1497" s="310">
        <f t="shared" si="47"/>
        <v>1086400</v>
      </c>
    </row>
    <row r="1498" spans="1:7">
      <c r="A1498" s="311" t="s">
        <v>43</v>
      </c>
      <c r="B1498" s="311" t="s">
        <v>2156</v>
      </c>
      <c r="C1498" s="311" t="s">
        <v>2159</v>
      </c>
      <c r="D1498" s="308"/>
      <c r="E1498" s="315">
        <v>55120</v>
      </c>
      <c r="F1498" s="310">
        <f t="shared" si="46"/>
        <v>2756000</v>
      </c>
      <c r="G1498" s="310">
        <f t="shared" si="47"/>
        <v>1102400</v>
      </c>
    </row>
    <row r="1499" spans="1:7">
      <c r="A1499" s="311" t="s">
        <v>43</v>
      </c>
      <c r="B1499" s="311" t="s">
        <v>2156</v>
      </c>
      <c r="C1499" s="311" t="s">
        <v>2160</v>
      </c>
      <c r="D1499" s="308"/>
      <c r="E1499" s="315">
        <v>52800</v>
      </c>
      <c r="F1499" s="310">
        <f t="shared" si="46"/>
        <v>2640000</v>
      </c>
      <c r="G1499" s="310">
        <f t="shared" si="47"/>
        <v>1056000</v>
      </c>
    </row>
    <row r="1500" spans="1:7">
      <c r="A1500" s="311" t="s">
        <v>43</v>
      </c>
      <c r="B1500" s="311" t="s">
        <v>1549</v>
      </c>
      <c r="C1500" s="311" t="s">
        <v>2161</v>
      </c>
      <c r="D1500" s="308"/>
      <c r="E1500" s="315">
        <v>63840</v>
      </c>
      <c r="F1500" s="310">
        <f t="shared" si="46"/>
        <v>3192000</v>
      </c>
      <c r="G1500" s="310">
        <f t="shared" si="47"/>
        <v>1276800</v>
      </c>
    </row>
    <row r="1501" spans="1:7">
      <c r="A1501" s="311" t="s">
        <v>43</v>
      </c>
      <c r="B1501" s="311" t="s">
        <v>1313</v>
      </c>
      <c r="C1501" s="311" t="s">
        <v>2162</v>
      </c>
      <c r="D1501" s="308"/>
      <c r="E1501" s="315">
        <v>57200</v>
      </c>
      <c r="F1501" s="310">
        <f t="shared" si="46"/>
        <v>2860000</v>
      </c>
      <c r="G1501" s="310">
        <f t="shared" si="47"/>
        <v>1144000</v>
      </c>
    </row>
    <row r="1502" spans="1:7">
      <c r="A1502" s="311" t="s">
        <v>43</v>
      </c>
      <c r="B1502" s="311" t="s">
        <v>2163</v>
      </c>
      <c r="C1502" s="311" t="s">
        <v>2164</v>
      </c>
      <c r="D1502" s="308"/>
      <c r="E1502" s="315">
        <v>57640</v>
      </c>
      <c r="F1502" s="310">
        <f t="shared" si="46"/>
        <v>2882000</v>
      </c>
      <c r="G1502" s="310">
        <f t="shared" si="47"/>
        <v>1152800</v>
      </c>
    </row>
    <row r="1503" spans="1:7">
      <c r="A1503" s="311" t="s">
        <v>43</v>
      </c>
      <c r="B1503" s="311" t="s">
        <v>2165</v>
      </c>
      <c r="C1503" s="311" t="s">
        <v>2165</v>
      </c>
      <c r="D1503" s="308"/>
      <c r="E1503" s="315">
        <v>61580</v>
      </c>
      <c r="F1503" s="310">
        <f t="shared" si="46"/>
        <v>3079000</v>
      </c>
      <c r="G1503" s="310">
        <f t="shared" si="47"/>
        <v>1231600.0000000002</v>
      </c>
    </row>
    <row r="1504" spans="1:7">
      <c r="A1504" s="311" t="s">
        <v>43</v>
      </c>
      <c r="B1504" s="311" t="s">
        <v>2166</v>
      </c>
      <c r="C1504" s="311" t="s">
        <v>2167</v>
      </c>
      <c r="D1504" s="308"/>
      <c r="E1504" s="315">
        <v>67760</v>
      </c>
      <c r="F1504" s="310">
        <f t="shared" si="46"/>
        <v>3388000</v>
      </c>
      <c r="G1504" s="310">
        <f t="shared" si="47"/>
        <v>1355200</v>
      </c>
    </row>
    <row r="1505" spans="1:7">
      <c r="A1505" s="311" t="s">
        <v>43</v>
      </c>
      <c r="B1505" s="311" t="s">
        <v>2168</v>
      </c>
      <c r="C1505" s="311" t="s">
        <v>2167</v>
      </c>
      <c r="D1505" s="308"/>
      <c r="E1505" s="315">
        <v>60900</v>
      </c>
      <c r="F1505" s="310">
        <f t="shared" si="46"/>
        <v>3045000</v>
      </c>
      <c r="G1505" s="310">
        <f t="shared" si="47"/>
        <v>1218000</v>
      </c>
    </row>
    <row r="1506" spans="1:7">
      <c r="A1506" s="311" t="s">
        <v>43</v>
      </c>
      <c r="B1506" s="311" t="s">
        <v>2169</v>
      </c>
      <c r="C1506" s="311" t="s">
        <v>2167</v>
      </c>
      <c r="D1506" s="308"/>
      <c r="E1506" s="315">
        <v>68640</v>
      </c>
      <c r="F1506" s="310">
        <f t="shared" si="46"/>
        <v>3432000</v>
      </c>
      <c r="G1506" s="310">
        <f t="shared" si="47"/>
        <v>1372800</v>
      </c>
    </row>
    <row r="1507" spans="1:7">
      <c r="A1507" s="311" t="s">
        <v>43</v>
      </c>
      <c r="B1507" s="311" t="s">
        <v>2170</v>
      </c>
      <c r="C1507" s="311" t="s">
        <v>2167</v>
      </c>
      <c r="D1507" s="308"/>
      <c r="E1507" s="315">
        <v>69300</v>
      </c>
      <c r="F1507" s="310">
        <f t="shared" si="46"/>
        <v>3465000</v>
      </c>
      <c r="G1507" s="310">
        <f t="shared" si="47"/>
        <v>1386000</v>
      </c>
    </row>
    <row r="1508" spans="1:7">
      <c r="A1508" s="311" t="s">
        <v>43</v>
      </c>
      <c r="B1508" s="311" t="s">
        <v>2171</v>
      </c>
      <c r="C1508" s="311" t="s">
        <v>2167</v>
      </c>
      <c r="D1508" s="308"/>
      <c r="E1508" s="315">
        <v>64800</v>
      </c>
      <c r="F1508" s="310">
        <f t="shared" si="46"/>
        <v>3240000</v>
      </c>
      <c r="G1508" s="310">
        <f t="shared" si="47"/>
        <v>1296000</v>
      </c>
    </row>
    <row r="1509" spans="1:7">
      <c r="A1509" s="311" t="s">
        <v>43</v>
      </c>
      <c r="B1509" s="311" t="s">
        <v>1561</v>
      </c>
      <c r="C1509" s="311" t="s">
        <v>2172</v>
      </c>
      <c r="D1509" s="308"/>
      <c r="E1509" s="315">
        <v>60500</v>
      </c>
      <c r="F1509" s="310">
        <f t="shared" si="46"/>
        <v>3025000</v>
      </c>
      <c r="G1509" s="310">
        <f t="shared" si="47"/>
        <v>1210000</v>
      </c>
    </row>
    <row r="1510" spans="1:7">
      <c r="A1510" s="311" t="s">
        <v>43</v>
      </c>
      <c r="B1510" s="311" t="s">
        <v>1565</v>
      </c>
      <c r="C1510" s="311" t="s">
        <v>2173</v>
      </c>
      <c r="D1510" s="308"/>
      <c r="E1510" s="315">
        <v>52800</v>
      </c>
      <c r="F1510" s="310">
        <f t="shared" si="46"/>
        <v>2640000</v>
      </c>
      <c r="G1510" s="310">
        <f t="shared" si="47"/>
        <v>1056000</v>
      </c>
    </row>
    <row r="1511" spans="1:7">
      <c r="A1511" s="311" t="s">
        <v>43</v>
      </c>
      <c r="B1511" s="311" t="s">
        <v>1565</v>
      </c>
      <c r="C1511" s="311" t="s">
        <v>2174</v>
      </c>
      <c r="D1511" s="308"/>
      <c r="E1511" s="315">
        <v>56320</v>
      </c>
      <c r="F1511" s="310">
        <f t="shared" si="46"/>
        <v>2816000</v>
      </c>
      <c r="G1511" s="310">
        <f t="shared" si="47"/>
        <v>1126400</v>
      </c>
    </row>
    <row r="1512" spans="1:7">
      <c r="A1512" s="311" t="s">
        <v>43</v>
      </c>
      <c r="B1512" s="311" t="s">
        <v>1565</v>
      </c>
      <c r="C1512" s="311" t="s">
        <v>2175</v>
      </c>
      <c r="D1512" s="308"/>
      <c r="E1512" s="315">
        <v>57040</v>
      </c>
      <c r="F1512" s="310">
        <f t="shared" si="46"/>
        <v>2852000</v>
      </c>
      <c r="G1512" s="310">
        <f t="shared" si="47"/>
        <v>1140800</v>
      </c>
    </row>
    <row r="1513" spans="1:7">
      <c r="A1513" s="311" t="s">
        <v>43</v>
      </c>
      <c r="B1513" s="311" t="s">
        <v>2176</v>
      </c>
      <c r="C1513" s="311" t="s">
        <v>2175</v>
      </c>
      <c r="D1513" s="308"/>
      <c r="E1513" s="315">
        <v>59100</v>
      </c>
      <c r="F1513" s="310">
        <f t="shared" si="46"/>
        <v>2955000</v>
      </c>
      <c r="G1513" s="310">
        <f t="shared" si="47"/>
        <v>1182000</v>
      </c>
    </row>
    <row r="1514" spans="1:7">
      <c r="A1514" s="311" t="s">
        <v>1317</v>
      </c>
      <c r="B1514" s="311" t="s">
        <v>261</v>
      </c>
      <c r="C1514" s="311" t="s">
        <v>2177</v>
      </c>
      <c r="D1514" s="308"/>
      <c r="E1514" s="315">
        <v>55780</v>
      </c>
      <c r="F1514" s="310">
        <f t="shared" si="46"/>
        <v>2789000</v>
      </c>
      <c r="G1514" s="310">
        <f t="shared" si="47"/>
        <v>1115600.0000000002</v>
      </c>
    </row>
    <row r="1515" spans="1:7">
      <c r="A1515" s="311" t="s">
        <v>1317</v>
      </c>
      <c r="B1515" s="311" t="s">
        <v>1572</v>
      </c>
      <c r="C1515" s="311" t="s">
        <v>2177</v>
      </c>
      <c r="D1515" s="308"/>
      <c r="E1515" s="315">
        <v>60360</v>
      </c>
      <c r="F1515" s="310">
        <f t="shared" si="46"/>
        <v>3018000</v>
      </c>
      <c r="G1515" s="310">
        <f t="shared" si="47"/>
        <v>1207200</v>
      </c>
    </row>
    <row r="1516" spans="1:7">
      <c r="A1516" s="311" t="s">
        <v>43</v>
      </c>
      <c r="B1516" s="311" t="s">
        <v>1573</v>
      </c>
      <c r="C1516" s="311" t="s">
        <v>2175</v>
      </c>
      <c r="D1516" s="308"/>
      <c r="E1516" s="315">
        <v>65100</v>
      </c>
      <c r="F1516" s="310">
        <f t="shared" si="46"/>
        <v>3255000</v>
      </c>
      <c r="G1516" s="310">
        <f t="shared" si="47"/>
        <v>1302000</v>
      </c>
    </row>
    <row r="1517" spans="1:7">
      <c r="A1517" s="311" t="s">
        <v>43</v>
      </c>
      <c r="B1517" s="311" t="s">
        <v>2178</v>
      </c>
      <c r="C1517" s="311" t="s">
        <v>2179</v>
      </c>
      <c r="D1517" s="308"/>
      <c r="E1517" s="315">
        <v>58230</v>
      </c>
      <c r="F1517" s="310">
        <f t="shared" si="46"/>
        <v>2911500</v>
      </c>
      <c r="G1517" s="310">
        <f t="shared" si="47"/>
        <v>1164600.0000000002</v>
      </c>
    </row>
    <row r="1518" spans="1:7">
      <c r="A1518" s="311" t="s">
        <v>43</v>
      </c>
      <c r="B1518" s="311" t="s">
        <v>2180</v>
      </c>
      <c r="C1518" s="311" t="s">
        <v>2179</v>
      </c>
      <c r="D1518" s="308"/>
      <c r="E1518" s="315">
        <v>62000</v>
      </c>
      <c r="F1518" s="310">
        <f t="shared" si="46"/>
        <v>3100000</v>
      </c>
      <c r="G1518" s="310">
        <f t="shared" si="47"/>
        <v>1240000</v>
      </c>
    </row>
    <row r="1519" spans="1:7">
      <c r="A1519" s="311" t="s">
        <v>1317</v>
      </c>
      <c r="B1519" s="311" t="s">
        <v>1576</v>
      </c>
      <c r="C1519" s="311" t="s">
        <v>2181</v>
      </c>
      <c r="D1519" s="308"/>
      <c r="E1519" s="315">
        <v>58720</v>
      </c>
      <c r="F1519" s="310">
        <f t="shared" si="46"/>
        <v>2936000</v>
      </c>
      <c r="G1519" s="310">
        <f t="shared" si="47"/>
        <v>1174400</v>
      </c>
    </row>
    <row r="1520" spans="1:7">
      <c r="A1520" s="311" t="s">
        <v>1317</v>
      </c>
      <c r="B1520" s="311" t="s">
        <v>1578</v>
      </c>
      <c r="C1520" s="311" t="s">
        <v>2181</v>
      </c>
      <c r="D1520" s="308"/>
      <c r="E1520" s="315">
        <v>63270</v>
      </c>
      <c r="F1520" s="310">
        <f t="shared" si="46"/>
        <v>3163500</v>
      </c>
      <c r="G1520" s="310">
        <f t="shared" si="47"/>
        <v>1265400</v>
      </c>
    </row>
    <row r="1521" spans="1:7">
      <c r="A1521" s="311" t="s">
        <v>43</v>
      </c>
      <c r="B1521" s="311" t="s">
        <v>1579</v>
      </c>
      <c r="C1521" s="311" t="s">
        <v>2179</v>
      </c>
      <c r="D1521" s="308"/>
      <c r="E1521" s="315">
        <v>68000</v>
      </c>
      <c r="F1521" s="310">
        <f t="shared" si="46"/>
        <v>3400000</v>
      </c>
      <c r="G1521" s="310">
        <f t="shared" si="47"/>
        <v>1360000</v>
      </c>
    </row>
    <row r="1522" spans="1:7">
      <c r="A1522" s="311" t="s">
        <v>43</v>
      </c>
      <c r="B1522" s="311" t="s">
        <v>2182</v>
      </c>
      <c r="C1522" s="311" t="s">
        <v>2182</v>
      </c>
      <c r="D1522" s="308"/>
      <c r="E1522" s="315">
        <v>57200</v>
      </c>
      <c r="F1522" s="310">
        <f t="shared" si="46"/>
        <v>2860000</v>
      </c>
      <c r="G1522" s="310">
        <f t="shared" si="47"/>
        <v>1144000</v>
      </c>
    </row>
    <row r="1523" spans="1:7">
      <c r="A1523" s="311" t="s">
        <v>43</v>
      </c>
      <c r="B1523" s="311" t="s">
        <v>1581</v>
      </c>
      <c r="C1523" s="311" t="s">
        <v>2183</v>
      </c>
      <c r="D1523" s="308"/>
      <c r="E1523" s="315">
        <v>70400</v>
      </c>
      <c r="F1523" s="310">
        <f t="shared" si="46"/>
        <v>3520000</v>
      </c>
      <c r="G1523" s="310">
        <f t="shared" si="47"/>
        <v>1408000</v>
      </c>
    </row>
    <row r="1524" spans="1:7">
      <c r="A1524" s="311" t="s">
        <v>43</v>
      </c>
      <c r="B1524" s="311" t="s">
        <v>1581</v>
      </c>
      <c r="C1524" s="311" t="s">
        <v>2184</v>
      </c>
      <c r="D1524" s="308"/>
      <c r="E1524" s="315">
        <v>73340</v>
      </c>
      <c r="F1524" s="310">
        <f t="shared" si="46"/>
        <v>3667000</v>
      </c>
      <c r="G1524" s="310">
        <f t="shared" si="47"/>
        <v>1466800</v>
      </c>
    </row>
    <row r="1525" spans="1:7">
      <c r="A1525" s="311" t="s">
        <v>43</v>
      </c>
      <c r="B1525" s="311" t="s">
        <v>1581</v>
      </c>
      <c r="C1525" s="311" t="s">
        <v>2185</v>
      </c>
      <c r="D1525" s="308"/>
      <c r="E1525" s="315">
        <v>71410</v>
      </c>
      <c r="F1525" s="310">
        <f t="shared" si="46"/>
        <v>3570500</v>
      </c>
      <c r="G1525" s="310">
        <f t="shared" si="47"/>
        <v>1428200</v>
      </c>
    </row>
    <row r="1526" spans="1:7">
      <c r="A1526" s="311" t="s">
        <v>43</v>
      </c>
      <c r="B1526" s="311" t="s">
        <v>1581</v>
      </c>
      <c r="C1526" s="311" t="s">
        <v>2186</v>
      </c>
      <c r="D1526" s="308"/>
      <c r="E1526" s="315">
        <v>69520</v>
      </c>
      <c r="F1526" s="310">
        <f t="shared" si="46"/>
        <v>3476000</v>
      </c>
      <c r="G1526" s="310">
        <f t="shared" si="47"/>
        <v>1390400</v>
      </c>
    </row>
    <row r="1527" spans="1:7">
      <c r="A1527" s="311" t="s">
        <v>43</v>
      </c>
      <c r="B1527" s="311" t="s">
        <v>2187</v>
      </c>
      <c r="C1527" s="311" t="s">
        <v>2187</v>
      </c>
      <c r="D1527" s="308"/>
      <c r="E1527" s="315">
        <v>69520</v>
      </c>
      <c r="F1527" s="310">
        <f t="shared" si="46"/>
        <v>3476000</v>
      </c>
      <c r="G1527" s="310">
        <f t="shared" si="47"/>
        <v>1390400</v>
      </c>
    </row>
    <row r="1528" spans="1:7">
      <c r="A1528" s="311" t="s">
        <v>43</v>
      </c>
      <c r="B1528" s="311" t="s">
        <v>2187</v>
      </c>
      <c r="C1528" s="311" t="s">
        <v>2188</v>
      </c>
      <c r="D1528" s="308"/>
      <c r="E1528" s="315">
        <v>73040</v>
      </c>
      <c r="F1528" s="310">
        <f t="shared" si="46"/>
        <v>3652000</v>
      </c>
      <c r="G1528" s="310">
        <f t="shared" si="47"/>
        <v>1460800</v>
      </c>
    </row>
    <row r="1529" spans="1:7">
      <c r="A1529" s="311" t="s">
        <v>43</v>
      </c>
      <c r="B1529" s="311" t="s">
        <v>2187</v>
      </c>
      <c r="C1529" s="311" t="s">
        <v>2189</v>
      </c>
      <c r="D1529" s="308"/>
      <c r="E1529" s="315">
        <v>61600</v>
      </c>
      <c r="F1529" s="310">
        <f t="shared" si="46"/>
        <v>3080000</v>
      </c>
      <c r="G1529" s="310">
        <f t="shared" si="47"/>
        <v>1232000</v>
      </c>
    </row>
    <row r="1530" spans="1:7">
      <c r="A1530" s="311" t="s">
        <v>43</v>
      </c>
      <c r="B1530" s="311" t="s">
        <v>2187</v>
      </c>
      <c r="C1530" s="311" t="s">
        <v>2190</v>
      </c>
      <c r="D1530" s="308"/>
      <c r="E1530" s="315">
        <v>64240</v>
      </c>
      <c r="F1530" s="310">
        <f t="shared" si="46"/>
        <v>3212000</v>
      </c>
      <c r="G1530" s="310">
        <f t="shared" si="47"/>
        <v>1284800</v>
      </c>
    </row>
    <row r="1531" spans="1:7">
      <c r="A1531" s="311" t="s">
        <v>43</v>
      </c>
      <c r="B1531" s="311" t="s">
        <v>2191</v>
      </c>
      <c r="C1531" s="311" t="s">
        <v>2192</v>
      </c>
      <c r="D1531" s="308"/>
      <c r="E1531" s="315">
        <v>58960</v>
      </c>
      <c r="F1531" s="310">
        <f t="shared" si="46"/>
        <v>2948000</v>
      </c>
      <c r="G1531" s="310">
        <f t="shared" si="47"/>
        <v>1179200</v>
      </c>
    </row>
    <row r="1532" spans="1:7">
      <c r="A1532" s="311" t="s">
        <v>43</v>
      </c>
      <c r="B1532" s="311" t="s">
        <v>2193</v>
      </c>
      <c r="C1532" s="311" t="s">
        <v>2194</v>
      </c>
      <c r="D1532" s="308"/>
      <c r="E1532" s="315">
        <v>70240</v>
      </c>
      <c r="F1532" s="310">
        <f t="shared" si="46"/>
        <v>3512000</v>
      </c>
      <c r="G1532" s="310">
        <f t="shared" si="47"/>
        <v>1404800</v>
      </c>
    </row>
    <row r="1533" spans="1:7">
      <c r="A1533" s="311" t="s">
        <v>43</v>
      </c>
      <c r="B1533" s="311" t="s">
        <v>2193</v>
      </c>
      <c r="C1533" s="311" t="s">
        <v>2195</v>
      </c>
      <c r="D1533" s="308"/>
      <c r="E1533" s="315">
        <v>70570</v>
      </c>
      <c r="F1533" s="310">
        <f t="shared" si="46"/>
        <v>3528500</v>
      </c>
      <c r="G1533" s="310">
        <f t="shared" si="47"/>
        <v>1411400</v>
      </c>
    </row>
    <row r="1534" spans="1:7">
      <c r="A1534" s="311" t="s">
        <v>43</v>
      </c>
      <c r="B1534" s="311" t="s">
        <v>2196</v>
      </c>
      <c r="C1534" s="311" t="s">
        <v>2196</v>
      </c>
      <c r="D1534" s="308"/>
      <c r="E1534" s="315">
        <v>62820</v>
      </c>
      <c r="F1534" s="310">
        <f t="shared" si="46"/>
        <v>3141000</v>
      </c>
      <c r="G1534" s="310">
        <f t="shared" si="47"/>
        <v>1256400</v>
      </c>
    </row>
    <row r="1535" spans="1:7">
      <c r="A1535" s="311" t="s">
        <v>43</v>
      </c>
      <c r="B1535" s="311" t="s">
        <v>2196</v>
      </c>
      <c r="C1535" s="311" t="s">
        <v>2197</v>
      </c>
      <c r="D1535" s="308"/>
      <c r="E1535" s="315">
        <v>59840</v>
      </c>
      <c r="F1535" s="310">
        <f t="shared" si="46"/>
        <v>2992000</v>
      </c>
      <c r="G1535" s="310">
        <f t="shared" si="47"/>
        <v>1196800</v>
      </c>
    </row>
    <row r="1536" spans="1:7">
      <c r="A1536" s="311" t="s">
        <v>43</v>
      </c>
      <c r="B1536" s="311" t="s">
        <v>2198</v>
      </c>
      <c r="C1536" s="311" t="s">
        <v>2198</v>
      </c>
      <c r="D1536" s="308"/>
      <c r="E1536" s="315">
        <v>76400</v>
      </c>
      <c r="F1536" s="310">
        <f t="shared" si="46"/>
        <v>3820000</v>
      </c>
      <c r="G1536" s="310">
        <f t="shared" si="47"/>
        <v>1528000</v>
      </c>
    </row>
    <row r="1537" spans="1:7">
      <c r="A1537" s="311" t="s">
        <v>1317</v>
      </c>
      <c r="B1537" s="311" t="s">
        <v>1584</v>
      </c>
      <c r="C1537" s="311" t="s">
        <v>2199</v>
      </c>
      <c r="D1537" s="308"/>
      <c r="E1537" s="315">
        <v>75240</v>
      </c>
      <c r="F1537" s="310">
        <f t="shared" si="46"/>
        <v>3762000</v>
      </c>
      <c r="G1537" s="310">
        <f t="shared" si="47"/>
        <v>1504800</v>
      </c>
    </row>
    <row r="1538" spans="1:7">
      <c r="A1538" s="311" t="s">
        <v>1317</v>
      </c>
      <c r="B1538" s="311" t="s">
        <v>1586</v>
      </c>
      <c r="C1538" s="311" t="s">
        <v>2199</v>
      </c>
      <c r="D1538" s="308"/>
      <c r="E1538" s="315">
        <v>78590</v>
      </c>
      <c r="F1538" s="310">
        <f t="shared" si="46"/>
        <v>3929500</v>
      </c>
      <c r="G1538" s="310">
        <f t="shared" si="47"/>
        <v>1571800</v>
      </c>
    </row>
    <row r="1539" spans="1:7">
      <c r="A1539" s="311" t="s">
        <v>43</v>
      </c>
      <c r="B1539" s="311" t="s">
        <v>2200</v>
      </c>
      <c r="C1539" s="311" t="s">
        <v>2201</v>
      </c>
      <c r="D1539" s="308"/>
      <c r="E1539" s="315">
        <v>82100</v>
      </c>
      <c r="F1539" s="310">
        <f t="shared" si="46"/>
        <v>4105000</v>
      </c>
      <c r="G1539" s="310">
        <f t="shared" si="47"/>
        <v>1642000</v>
      </c>
    </row>
    <row r="1540" spans="1:7">
      <c r="A1540" s="311" t="s">
        <v>43</v>
      </c>
      <c r="B1540" s="311" t="s">
        <v>2202</v>
      </c>
      <c r="C1540" s="311" t="s">
        <v>2203</v>
      </c>
      <c r="D1540" s="308"/>
      <c r="E1540" s="315">
        <v>59400</v>
      </c>
      <c r="F1540" s="310">
        <f t="shared" ref="F1540:F1603" si="48">+E1540*5%*1000</f>
        <v>2970000</v>
      </c>
      <c r="G1540" s="310">
        <f t="shared" ref="G1540:G1603" si="49">+E1540*2%*1000</f>
        <v>1188000</v>
      </c>
    </row>
    <row r="1541" spans="1:7">
      <c r="A1541" s="311" t="s">
        <v>43</v>
      </c>
      <c r="B1541" s="311" t="s">
        <v>2204</v>
      </c>
      <c r="C1541" s="311" t="s">
        <v>2203</v>
      </c>
      <c r="D1541" s="308"/>
      <c r="E1541" s="315">
        <v>66810</v>
      </c>
      <c r="F1541" s="310">
        <f t="shared" si="48"/>
        <v>3340500</v>
      </c>
      <c r="G1541" s="310">
        <f t="shared" si="49"/>
        <v>1336200</v>
      </c>
    </row>
    <row r="1542" spans="1:7">
      <c r="A1542" s="311" t="s">
        <v>43</v>
      </c>
      <c r="B1542" s="311" t="s">
        <v>2205</v>
      </c>
      <c r="C1542" s="311" t="s">
        <v>2206</v>
      </c>
      <c r="D1542" s="308"/>
      <c r="E1542" s="315">
        <v>61300</v>
      </c>
      <c r="F1542" s="310">
        <f t="shared" si="48"/>
        <v>3065000</v>
      </c>
      <c r="G1542" s="310">
        <f t="shared" si="49"/>
        <v>1226000</v>
      </c>
    </row>
    <row r="1543" spans="1:7">
      <c r="A1543" s="311" t="s">
        <v>1317</v>
      </c>
      <c r="B1543" s="311" t="s">
        <v>1591</v>
      </c>
      <c r="C1543" s="311" t="s">
        <v>2206</v>
      </c>
      <c r="D1543" s="308"/>
      <c r="E1543" s="315">
        <v>68610</v>
      </c>
      <c r="F1543" s="310">
        <f t="shared" si="48"/>
        <v>3430500</v>
      </c>
      <c r="G1543" s="310">
        <f t="shared" si="49"/>
        <v>1372200</v>
      </c>
    </row>
    <row r="1544" spans="1:7">
      <c r="A1544" s="311" t="s">
        <v>43</v>
      </c>
      <c r="B1544" s="311" t="s">
        <v>2207</v>
      </c>
      <c r="C1544" s="311" t="s">
        <v>2208</v>
      </c>
      <c r="D1544" s="308"/>
      <c r="E1544" s="315">
        <v>79000</v>
      </c>
      <c r="F1544" s="310">
        <f t="shared" si="48"/>
        <v>3950000</v>
      </c>
      <c r="G1544" s="310">
        <f t="shared" si="49"/>
        <v>1580000</v>
      </c>
    </row>
    <row r="1545" spans="1:7">
      <c r="A1545" s="311" t="s">
        <v>43</v>
      </c>
      <c r="B1545" s="311" t="s">
        <v>2209</v>
      </c>
      <c r="C1545" s="311" t="s">
        <v>2208</v>
      </c>
      <c r="D1545" s="308"/>
      <c r="E1545" s="315">
        <v>74250</v>
      </c>
      <c r="F1545" s="310">
        <f t="shared" si="48"/>
        <v>3712500</v>
      </c>
      <c r="G1545" s="310">
        <f t="shared" si="49"/>
        <v>1485000</v>
      </c>
    </row>
    <row r="1546" spans="1:7">
      <c r="A1546" s="311" t="s">
        <v>43</v>
      </c>
      <c r="B1546" s="311" t="s">
        <v>2210</v>
      </c>
      <c r="C1546" s="311" t="s">
        <v>2208</v>
      </c>
      <c r="D1546" s="308"/>
      <c r="E1546" s="315">
        <v>76200</v>
      </c>
      <c r="F1546" s="310">
        <f t="shared" si="48"/>
        <v>3810000</v>
      </c>
      <c r="G1546" s="310">
        <f t="shared" si="49"/>
        <v>1524000</v>
      </c>
    </row>
    <row r="1547" spans="1:7">
      <c r="A1547" s="311" t="s">
        <v>43</v>
      </c>
      <c r="B1547" s="311" t="s">
        <v>2211</v>
      </c>
      <c r="C1547" s="311" t="s">
        <v>2208</v>
      </c>
      <c r="D1547" s="308"/>
      <c r="E1547" s="315">
        <v>77180</v>
      </c>
      <c r="F1547" s="310">
        <f t="shared" si="48"/>
        <v>3859000</v>
      </c>
      <c r="G1547" s="310">
        <f t="shared" si="49"/>
        <v>1543600.0000000002</v>
      </c>
    </row>
    <row r="1548" spans="1:7">
      <c r="A1548" s="311" t="s">
        <v>43</v>
      </c>
      <c r="B1548" s="311" t="s">
        <v>2212</v>
      </c>
      <c r="C1548" s="311" t="s">
        <v>2208</v>
      </c>
      <c r="D1548" s="308"/>
      <c r="E1548" s="315">
        <v>81400</v>
      </c>
      <c r="F1548" s="310">
        <f t="shared" si="48"/>
        <v>4070000</v>
      </c>
      <c r="G1548" s="310">
        <f t="shared" si="49"/>
        <v>1628000</v>
      </c>
    </row>
    <row r="1549" spans="1:7">
      <c r="A1549" s="311" t="s">
        <v>1317</v>
      </c>
      <c r="B1549" s="311" t="s">
        <v>1594</v>
      </c>
      <c r="C1549" s="311" t="s">
        <v>2213</v>
      </c>
      <c r="D1549" s="308"/>
      <c r="E1549" s="315">
        <v>69470</v>
      </c>
      <c r="F1549" s="310">
        <f t="shared" si="48"/>
        <v>3473500</v>
      </c>
      <c r="G1549" s="310">
        <f t="shared" si="49"/>
        <v>1389400</v>
      </c>
    </row>
    <row r="1550" spans="1:7">
      <c r="A1550" s="311" t="s">
        <v>1317</v>
      </c>
      <c r="B1550" s="311" t="s">
        <v>1595</v>
      </c>
      <c r="C1550" s="311" t="s">
        <v>2213</v>
      </c>
      <c r="D1550" s="308"/>
      <c r="E1550" s="315">
        <v>72510</v>
      </c>
      <c r="F1550" s="310">
        <f t="shared" si="48"/>
        <v>3625500</v>
      </c>
      <c r="G1550" s="310">
        <f t="shared" si="49"/>
        <v>1450200</v>
      </c>
    </row>
    <row r="1551" spans="1:7">
      <c r="A1551" s="311" t="s">
        <v>43</v>
      </c>
      <c r="B1551" s="311" t="s">
        <v>2214</v>
      </c>
      <c r="C1551" s="311" t="s">
        <v>2215</v>
      </c>
      <c r="D1551" s="308"/>
      <c r="E1551" s="315">
        <v>81300</v>
      </c>
      <c r="F1551" s="310">
        <f t="shared" si="48"/>
        <v>4065000</v>
      </c>
      <c r="G1551" s="310">
        <f t="shared" si="49"/>
        <v>1626000</v>
      </c>
    </row>
    <row r="1552" spans="1:7">
      <c r="A1552" s="311" t="s">
        <v>43</v>
      </c>
      <c r="B1552" s="311" t="s">
        <v>1599</v>
      </c>
      <c r="C1552" s="311" t="s">
        <v>2216</v>
      </c>
      <c r="D1552" s="308"/>
      <c r="E1552" s="315">
        <v>81200</v>
      </c>
      <c r="F1552" s="310">
        <f t="shared" si="48"/>
        <v>4060000</v>
      </c>
      <c r="G1552" s="310">
        <f t="shared" si="49"/>
        <v>1624000</v>
      </c>
    </row>
    <row r="1553" spans="1:7">
      <c r="A1553" s="311" t="s">
        <v>43</v>
      </c>
      <c r="B1553" s="311" t="s">
        <v>1599</v>
      </c>
      <c r="C1553" s="311" t="s">
        <v>2217</v>
      </c>
      <c r="D1553" s="308"/>
      <c r="E1553" s="315">
        <v>83000</v>
      </c>
      <c r="F1553" s="310">
        <f t="shared" si="48"/>
        <v>4150000</v>
      </c>
      <c r="G1553" s="310">
        <f t="shared" si="49"/>
        <v>1660000</v>
      </c>
    </row>
    <row r="1554" spans="1:7">
      <c r="A1554" s="311" t="s">
        <v>43</v>
      </c>
      <c r="B1554" s="311" t="s">
        <v>2218</v>
      </c>
      <c r="C1554" s="311" t="s">
        <v>2219</v>
      </c>
      <c r="D1554" s="308"/>
      <c r="E1554" s="315">
        <v>87240</v>
      </c>
      <c r="F1554" s="310">
        <f t="shared" si="48"/>
        <v>4362000</v>
      </c>
      <c r="G1554" s="310">
        <f t="shared" si="49"/>
        <v>1744800</v>
      </c>
    </row>
    <row r="1555" spans="1:7">
      <c r="A1555" s="311" t="s">
        <v>43</v>
      </c>
      <c r="B1555" s="311" t="s">
        <v>1603</v>
      </c>
      <c r="C1555" s="311" t="s">
        <v>2220</v>
      </c>
      <c r="D1555" s="308"/>
      <c r="E1555" s="315">
        <v>79200</v>
      </c>
      <c r="F1555" s="310">
        <f t="shared" si="48"/>
        <v>3960000</v>
      </c>
      <c r="G1555" s="310">
        <f t="shared" si="49"/>
        <v>1584000</v>
      </c>
    </row>
    <row r="1556" spans="1:7">
      <c r="A1556" s="311" t="s">
        <v>43</v>
      </c>
      <c r="B1556" s="311" t="s">
        <v>2221</v>
      </c>
      <c r="C1556" s="311" t="s">
        <v>2215</v>
      </c>
      <c r="D1556" s="308"/>
      <c r="E1556" s="315">
        <v>80400</v>
      </c>
      <c r="F1556" s="310">
        <f t="shared" si="48"/>
        <v>4020000</v>
      </c>
      <c r="G1556" s="310">
        <f t="shared" si="49"/>
        <v>1608000</v>
      </c>
    </row>
    <row r="1557" spans="1:7">
      <c r="A1557" s="311" t="s">
        <v>43</v>
      </c>
      <c r="B1557" s="311" t="s">
        <v>2222</v>
      </c>
      <c r="C1557" s="311" t="s">
        <v>2215</v>
      </c>
      <c r="D1557" s="308"/>
      <c r="E1557" s="315">
        <v>85000</v>
      </c>
      <c r="F1557" s="310">
        <f t="shared" si="48"/>
        <v>4250000</v>
      </c>
      <c r="G1557" s="310">
        <f t="shared" si="49"/>
        <v>1700000</v>
      </c>
    </row>
    <row r="1558" spans="1:7">
      <c r="A1558" s="311" t="s">
        <v>43</v>
      </c>
      <c r="B1558" s="311" t="s">
        <v>2223</v>
      </c>
      <c r="C1558" s="311" t="s">
        <v>2223</v>
      </c>
      <c r="D1558" s="308"/>
      <c r="E1558" s="315">
        <v>121650</v>
      </c>
      <c r="F1558" s="310">
        <f t="shared" si="48"/>
        <v>6082500</v>
      </c>
      <c r="G1558" s="310">
        <f t="shared" si="49"/>
        <v>2433000</v>
      </c>
    </row>
    <row r="1559" spans="1:7">
      <c r="A1559" s="311" t="s">
        <v>43</v>
      </c>
      <c r="B1559" s="311" t="s">
        <v>1609</v>
      </c>
      <c r="C1559" s="311" t="s">
        <v>1609</v>
      </c>
      <c r="D1559" s="308"/>
      <c r="E1559" s="315">
        <v>129430</v>
      </c>
      <c r="F1559" s="310">
        <f t="shared" si="48"/>
        <v>6471500</v>
      </c>
      <c r="G1559" s="310">
        <f t="shared" si="49"/>
        <v>2588600</v>
      </c>
    </row>
    <row r="1560" spans="1:7">
      <c r="A1560" s="311" t="s">
        <v>43</v>
      </c>
      <c r="B1560" s="311" t="s">
        <v>1609</v>
      </c>
      <c r="C1560" s="311" t="s">
        <v>2224</v>
      </c>
      <c r="D1560" s="308"/>
      <c r="E1560" s="315">
        <v>119990</v>
      </c>
      <c r="F1560" s="310">
        <f t="shared" si="48"/>
        <v>5999500</v>
      </c>
      <c r="G1560" s="310">
        <f t="shared" si="49"/>
        <v>2399800</v>
      </c>
    </row>
    <row r="1561" spans="1:7">
      <c r="A1561" s="311" t="s">
        <v>43</v>
      </c>
      <c r="B1561" s="311" t="s">
        <v>1611</v>
      </c>
      <c r="C1561" s="311" t="s">
        <v>2225</v>
      </c>
      <c r="D1561" s="308"/>
      <c r="E1561" s="315">
        <v>114400</v>
      </c>
      <c r="F1561" s="310">
        <f t="shared" si="48"/>
        <v>5720000</v>
      </c>
      <c r="G1561" s="310">
        <f t="shared" si="49"/>
        <v>2288000</v>
      </c>
    </row>
    <row r="1562" spans="1:7">
      <c r="A1562" s="311" t="s">
        <v>43</v>
      </c>
      <c r="B1562" s="311" t="s">
        <v>1611</v>
      </c>
      <c r="C1562" s="311" t="s">
        <v>2226</v>
      </c>
      <c r="D1562" s="308"/>
      <c r="E1562" s="315">
        <v>112560</v>
      </c>
      <c r="F1562" s="310">
        <f t="shared" si="48"/>
        <v>5628000</v>
      </c>
      <c r="G1562" s="310">
        <f t="shared" si="49"/>
        <v>2251200.0000000005</v>
      </c>
    </row>
    <row r="1563" spans="1:7">
      <c r="A1563" s="311" t="s">
        <v>43</v>
      </c>
      <c r="B1563" s="311" t="s">
        <v>1611</v>
      </c>
      <c r="C1563" s="311" t="s">
        <v>2227</v>
      </c>
      <c r="D1563" s="308"/>
      <c r="E1563" s="315">
        <v>101200</v>
      </c>
      <c r="F1563" s="310">
        <f t="shared" si="48"/>
        <v>5060000</v>
      </c>
      <c r="G1563" s="310">
        <f t="shared" si="49"/>
        <v>2024000</v>
      </c>
    </row>
    <row r="1564" spans="1:7">
      <c r="A1564" s="311" t="s">
        <v>43</v>
      </c>
      <c r="B1564" s="311" t="s">
        <v>2228</v>
      </c>
      <c r="C1564" s="311" t="s">
        <v>2229</v>
      </c>
      <c r="D1564" s="308"/>
      <c r="E1564" s="315">
        <v>75200</v>
      </c>
      <c r="F1564" s="310">
        <f t="shared" si="48"/>
        <v>3760000</v>
      </c>
      <c r="G1564" s="310">
        <f t="shared" si="49"/>
        <v>1504000</v>
      </c>
    </row>
    <row r="1565" spans="1:7">
      <c r="A1565" s="311" t="s">
        <v>43</v>
      </c>
      <c r="B1565" s="311" t="s">
        <v>1615</v>
      </c>
      <c r="C1565" s="311" t="s">
        <v>2230</v>
      </c>
      <c r="D1565" s="308"/>
      <c r="E1565" s="315">
        <v>77520</v>
      </c>
      <c r="F1565" s="310">
        <f t="shared" si="48"/>
        <v>3876000</v>
      </c>
      <c r="G1565" s="310">
        <f t="shared" si="49"/>
        <v>1550400</v>
      </c>
    </row>
    <row r="1566" spans="1:7">
      <c r="A1566" s="311" t="s">
        <v>43</v>
      </c>
      <c r="B1566" s="311" t="s">
        <v>1615</v>
      </c>
      <c r="C1566" s="311" t="s">
        <v>2231</v>
      </c>
      <c r="D1566" s="308"/>
      <c r="E1566" s="315">
        <v>80160</v>
      </c>
      <c r="F1566" s="310">
        <f t="shared" si="48"/>
        <v>4008000</v>
      </c>
      <c r="G1566" s="310">
        <f t="shared" si="49"/>
        <v>1603200</v>
      </c>
    </row>
    <row r="1567" spans="1:7">
      <c r="A1567" s="311" t="s">
        <v>1317</v>
      </c>
      <c r="B1567" s="311" t="s">
        <v>2232</v>
      </c>
      <c r="C1567" s="311" t="s">
        <v>2233</v>
      </c>
      <c r="D1567" s="308"/>
      <c r="E1567" s="315">
        <v>105900</v>
      </c>
      <c r="F1567" s="310">
        <f t="shared" si="48"/>
        <v>5295000</v>
      </c>
      <c r="G1567" s="310">
        <f t="shared" si="49"/>
        <v>2118000</v>
      </c>
    </row>
    <row r="1568" spans="1:7">
      <c r="A1568" s="311" t="s">
        <v>43</v>
      </c>
      <c r="B1568" s="311" t="s">
        <v>1616</v>
      </c>
      <c r="C1568" s="311" t="s">
        <v>2234</v>
      </c>
      <c r="D1568" s="308"/>
      <c r="E1568" s="315">
        <v>105040</v>
      </c>
      <c r="F1568" s="310">
        <f t="shared" si="48"/>
        <v>5252000</v>
      </c>
      <c r="G1568" s="310">
        <f t="shared" si="49"/>
        <v>2100800</v>
      </c>
    </row>
    <row r="1569" spans="1:7">
      <c r="A1569" s="311" t="s">
        <v>43</v>
      </c>
      <c r="B1569" s="311" t="s">
        <v>1616</v>
      </c>
      <c r="C1569" s="311" t="s">
        <v>2235</v>
      </c>
      <c r="D1569" s="308"/>
      <c r="E1569" s="315">
        <v>89760</v>
      </c>
      <c r="F1569" s="310">
        <f t="shared" si="48"/>
        <v>4488000</v>
      </c>
      <c r="G1569" s="310">
        <f t="shared" si="49"/>
        <v>1795200</v>
      </c>
    </row>
    <row r="1570" spans="1:7">
      <c r="A1570" s="311" t="s">
        <v>43</v>
      </c>
      <c r="B1570" s="311" t="s">
        <v>2236</v>
      </c>
      <c r="C1570" s="311" t="s">
        <v>2233</v>
      </c>
      <c r="D1570" s="308"/>
      <c r="E1570" s="315">
        <v>115450</v>
      </c>
      <c r="F1570" s="310">
        <f t="shared" si="48"/>
        <v>5772500</v>
      </c>
      <c r="G1570" s="310">
        <f t="shared" si="49"/>
        <v>2309000</v>
      </c>
    </row>
    <row r="1571" spans="1:7">
      <c r="A1571" s="311" t="s">
        <v>43</v>
      </c>
      <c r="B1571" s="311" t="s">
        <v>2237</v>
      </c>
      <c r="C1571" s="311" t="s">
        <v>2233</v>
      </c>
      <c r="D1571" s="308"/>
      <c r="E1571" s="315">
        <v>99630</v>
      </c>
      <c r="F1571" s="310">
        <f t="shared" si="48"/>
        <v>4981500</v>
      </c>
      <c r="G1571" s="310">
        <f t="shared" si="49"/>
        <v>1992600.0000000002</v>
      </c>
    </row>
    <row r="1572" spans="1:7">
      <c r="A1572" s="311" t="s">
        <v>1317</v>
      </c>
      <c r="B1572" s="311" t="s">
        <v>1619</v>
      </c>
      <c r="C1572" s="311" t="s">
        <v>2233</v>
      </c>
      <c r="D1572" s="308"/>
      <c r="E1572" s="315">
        <v>115780</v>
      </c>
      <c r="F1572" s="310">
        <f t="shared" si="48"/>
        <v>5789000</v>
      </c>
      <c r="G1572" s="310">
        <f t="shared" si="49"/>
        <v>2315600</v>
      </c>
    </row>
    <row r="1573" spans="1:7">
      <c r="A1573" s="311" t="s">
        <v>43</v>
      </c>
      <c r="B1573" s="311" t="s">
        <v>2238</v>
      </c>
      <c r="C1573" s="311" t="s">
        <v>2233</v>
      </c>
      <c r="D1573" s="308"/>
      <c r="E1573" s="315">
        <v>101450</v>
      </c>
      <c r="F1573" s="310">
        <f t="shared" si="48"/>
        <v>5072500</v>
      </c>
      <c r="G1573" s="310">
        <f t="shared" si="49"/>
        <v>2029000</v>
      </c>
    </row>
    <row r="1574" spans="1:7">
      <c r="A1574" s="311" t="s">
        <v>43</v>
      </c>
      <c r="B1574" s="311" t="s">
        <v>2239</v>
      </c>
      <c r="C1574" s="311" t="s">
        <v>2234</v>
      </c>
      <c r="D1574" s="308"/>
      <c r="E1574" s="315">
        <v>95000</v>
      </c>
      <c r="F1574" s="310">
        <f t="shared" si="48"/>
        <v>4750000</v>
      </c>
      <c r="G1574" s="310">
        <f t="shared" si="49"/>
        <v>1900000</v>
      </c>
    </row>
    <row r="1575" spans="1:7">
      <c r="A1575" s="311" t="s">
        <v>43</v>
      </c>
      <c r="B1575" s="311" t="s">
        <v>1623</v>
      </c>
      <c r="C1575" s="311" t="s">
        <v>2240</v>
      </c>
      <c r="D1575" s="308"/>
      <c r="E1575" s="315">
        <v>89950</v>
      </c>
      <c r="F1575" s="310">
        <f t="shared" si="48"/>
        <v>4497500</v>
      </c>
      <c r="G1575" s="310">
        <f t="shared" si="49"/>
        <v>1799000</v>
      </c>
    </row>
    <row r="1576" spans="1:7">
      <c r="A1576" s="311" t="s">
        <v>43</v>
      </c>
      <c r="B1576" s="311" t="s">
        <v>1623</v>
      </c>
      <c r="C1576" s="311" t="s">
        <v>2241</v>
      </c>
      <c r="D1576" s="308"/>
      <c r="E1576" s="315">
        <v>94560</v>
      </c>
      <c r="F1576" s="310">
        <f t="shared" si="48"/>
        <v>4728000</v>
      </c>
      <c r="G1576" s="310">
        <f t="shared" si="49"/>
        <v>1891200</v>
      </c>
    </row>
    <row r="1577" spans="1:7">
      <c r="A1577" s="311" t="s">
        <v>43</v>
      </c>
      <c r="B1577" s="311" t="s">
        <v>1331</v>
      </c>
      <c r="C1577" s="311" t="s">
        <v>2242</v>
      </c>
      <c r="D1577" s="308"/>
      <c r="E1577" s="315">
        <v>120940</v>
      </c>
      <c r="F1577" s="310">
        <f t="shared" si="48"/>
        <v>6047000</v>
      </c>
      <c r="G1577" s="310">
        <f t="shared" si="49"/>
        <v>2418800</v>
      </c>
    </row>
    <row r="1578" spans="1:7">
      <c r="A1578" s="311" t="s">
        <v>43</v>
      </c>
      <c r="B1578" s="311" t="s">
        <v>1625</v>
      </c>
      <c r="C1578" s="311" t="s">
        <v>2243</v>
      </c>
      <c r="D1578" s="308"/>
      <c r="E1578" s="315">
        <v>105600</v>
      </c>
      <c r="F1578" s="310">
        <f t="shared" si="48"/>
        <v>5280000</v>
      </c>
      <c r="G1578" s="310">
        <f t="shared" si="49"/>
        <v>2112000</v>
      </c>
    </row>
    <row r="1579" spans="1:7">
      <c r="A1579" s="311" t="s">
        <v>43</v>
      </c>
      <c r="B1579" s="311" t="s">
        <v>267</v>
      </c>
      <c r="C1579" s="311" t="s">
        <v>2242</v>
      </c>
      <c r="D1579" s="308"/>
      <c r="E1579" s="315">
        <v>107630</v>
      </c>
      <c r="F1579" s="310">
        <f t="shared" si="48"/>
        <v>5381500</v>
      </c>
      <c r="G1579" s="310">
        <f t="shared" si="49"/>
        <v>2152600</v>
      </c>
    </row>
    <row r="1580" spans="1:7">
      <c r="A1580" s="311" t="s">
        <v>43</v>
      </c>
      <c r="B1580" s="311" t="s">
        <v>268</v>
      </c>
      <c r="C1580" s="311" t="s">
        <v>2242</v>
      </c>
      <c r="D1580" s="308"/>
      <c r="E1580" s="315">
        <v>109450</v>
      </c>
      <c r="F1580" s="310">
        <f t="shared" si="48"/>
        <v>5472500</v>
      </c>
      <c r="G1580" s="310">
        <f t="shared" si="49"/>
        <v>2189000</v>
      </c>
    </row>
    <row r="1581" spans="1:7">
      <c r="A1581" s="311" t="s">
        <v>43</v>
      </c>
      <c r="B1581" s="311" t="s">
        <v>2244</v>
      </c>
      <c r="C1581" s="311" t="s">
        <v>2243</v>
      </c>
      <c r="D1581" s="308"/>
      <c r="E1581" s="315">
        <v>106000</v>
      </c>
      <c r="F1581" s="310">
        <f t="shared" si="48"/>
        <v>5300000</v>
      </c>
      <c r="G1581" s="310">
        <f t="shared" si="49"/>
        <v>2120000</v>
      </c>
    </row>
    <row r="1582" spans="1:7">
      <c r="A1582" s="311" t="s">
        <v>43</v>
      </c>
      <c r="B1582" s="311" t="s">
        <v>2245</v>
      </c>
      <c r="C1582" s="311" t="s">
        <v>2245</v>
      </c>
      <c r="D1582" s="308"/>
      <c r="E1582" s="315">
        <v>96070</v>
      </c>
      <c r="F1582" s="310">
        <f t="shared" si="48"/>
        <v>4803500</v>
      </c>
      <c r="G1582" s="310">
        <f t="shared" si="49"/>
        <v>1921400</v>
      </c>
    </row>
    <row r="1583" spans="1:7">
      <c r="A1583" s="311" t="s">
        <v>43</v>
      </c>
      <c r="B1583" s="311" t="s">
        <v>2246</v>
      </c>
      <c r="C1583" s="311" t="s">
        <v>2246</v>
      </c>
      <c r="D1583" s="308"/>
      <c r="E1583" s="315">
        <v>96800</v>
      </c>
      <c r="F1583" s="310">
        <f t="shared" si="48"/>
        <v>4840000</v>
      </c>
      <c r="G1583" s="310">
        <f t="shared" si="49"/>
        <v>1936000</v>
      </c>
    </row>
    <row r="1584" spans="1:7">
      <c r="A1584" s="311" t="s">
        <v>43</v>
      </c>
      <c r="B1584" s="311" t="s">
        <v>2247</v>
      </c>
      <c r="C1584" s="311" t="s">
        <v>2247</v>
      </c>
      <c r="D1584" s="308"/>
      <c r="E1584" s="315">
        <v>105600</v>
      </c>
      <c r="F1584" s="310">
        <f t="shared" si="48"/>
        <v>5280000</v>
      </c>
      <c r="G1584" s="310">
        <f t="shared" si="49"/>
        <v>2112000</v>
      </c>
    </row>
    <row r="1585" spans="1:7">
      <c r="A1585" s="311" t="s">
        <v>43</v>
      </c>
      <c r="B1585" s="311" t="s">
        <v>1629</v>
      </c>
      <c r="C1585" s="311" t="s">
        <v>2248</v>
      </c>
      <c r="D1585" s="308"/>
      <c r="E1585" s="315">
        <v>95350</v>
      </c>
      <c r="F1585" s="310">
        <f t="shared" si="48"/>
        <v>4767500</v>
      </c>
      <c r="G1585" s="310">
        <f t="shared" si="49"/>
        <v>1907000</v>
      </c>
    </row>
    <row r="1586" spans="1:7">
      <c r="A1586" s="311" t="s">
        <v>43</v>
      </c>
      <c r="B1586" s="311" t="s">
        <v>1631</v>
      </c>
      <c r="C1586" s="311" t="s">
        <v>2249</v>
      </c>
      <c r="D1586" s="308"/>
      <c r="E1586" s="315">
        <v>106000</v>
      </c>
      <c r="F1586" s="310">
        <f t="shared" si="48"/>
        <v>5300000</v>
      </c>
      <c r="G1586" s="310">
        <f t="shared" si="49"/>
        <v>2120000</v>
      </c>
    </row>
    <row r="1587" spans="1:7">
      <c r="A1587" s="311" t="s">
        <v>43</v>
      </c>
      <c r="B1587" s="311" t="s">
        <v>1631</v>
      </c>
      <c r="C1587" s="311" t="s">
        <v>2250</v>
      </c>
      <c r="D1587" s="308"/>
      <c r="E1587" s="315">
        <v>100000</v>
      </c>
      <c r="F1587" s="310">
        <f t="shared" si="48"/>
        <v>5000000</v>
      </c>
      <c r="G1587" s="310">
        <f t="shared" si="49"/>
        <v>2000000</v>
      </c>
    </row>
    <row r="1588" spans="1:7">
      <c r="A1588" s="311" t="s">
        <v>1317</v>
      </c>
      <c r="B1588" s="311" t="s">
        <v>1632</v>
      </c>
      <c r="C1588" s="311" t="s">
        <v>2251</v>
      </c>
      <c r="D1588" s="308"/>
      <c r="E1588" s="315">
        <v>110950</v>
      </c>
      <c r="F1588" s="310">
        <f t="shared" si="48"/>
        <v>5547500</v>
      </c>
      <c r="G1588" s="310">
        <f t="shared" si="49"/>
        <v>2219000</v>
      </c>
    </row>
    <row r="1589" spans="1:7">
      <c r="A1589" s="311" t="s">
        <v>1317</v>
      </c>
      <c r="B1589" s="311" t="s">
        <v>1636</v>
      </c>
      <c r="C1589" s="311" t="s">
        <v>2251</v>
      </c>
      <c r="D1589" s="308"/>
      <c r="E1589" s="315">
        <v>125720</v>
      </c>
      <c r="F1589" s="310">
        <f t="shared" si="48"/>
        <v>6286000</v>
      </c>
      <c r="G1589" s="310">
        <f t="shared" si="49"/>
        <v>2514400</v>
      </c>
    </row>
    <row r="1590" spans="1:7">
      <c r="A1590" s="311" t="s">
        <v>1317</v>
      </c>
      <c r="B1590" s="311" t="s">
        <v>1637</v>
      </c>
      <c r="C1590" s="311" t="s">
        <v>2251</v>
      </c>
      <c r="D1590" s="308"/>
      <c r="E1590" s="315">
        <v>113000</v>
      </c>
      <c r="F1590" s="310">
        <f t="shared" si="48"/>
        <v>5650000</v>
      </c>
      <c r="G1590" s="310">
        <f t="shared" si="49"/>
        <v>2260000</v>
      </c>
    </row>
    <row r="1591" spans="1:7">
      <c r="A1591" s="311" t="s">
        <v>43</v>
      </c>
      <c r="B1591" s="311" t="s">
        <v>2252</v>
      </c>
      <c r="C1591" s="311" t="s">
        <v>2249</v>
      </c>
      <c r="D1591" s="308"/>
      <c r="E1591" s="315">
        <v>108000</v>
      </c>
      <c r="F1591" s="310">
        <f t="shared" si="48"/>
        <v>5400000</v>
      </c>
      <c r="G1591" s="310">
        <f t="shared" si="49"/>
        <v>2160000</v>
      </c>
    </row>
    <row r="1592" spans="1:7">
      <c r="A1592" s="311" t="s">
        <v>43</v>
      </c>
      <c r="B1592" s="311" t="s">
        <v>2253</v>
      </c>
      <c r="C1592" s="311" t="s">
        <v>2254</v>
      </c>
      <c r="D1592" s="308"/>
      <c r="E1592" s="315">
        <v>103720</v>
      </c>
      <c r="F1592" s="310">
        <f t="shared" si="48"/>
        <v>5186000</v>
      </c>
      <c r="G1592" s="310">
        <f t="shared" si="49"/>
        <v>2074400</v>
      </c>
    </row>
    <row r="1593" spans="1:7">
      <c r="A1593" s="316" t="s">
        <v>43</v>
      </c>
      <c r="B1593" s="316" t="s">
        <v>2255</v>
      </c>
      <c r="C1593" s="316" t="s">
        <v>2256</v>
      </c>
      <c r="D1593" s="308"/>
      <c r="E1593" s="317">
        <v>65930</v>
      </c>
      <c r="F1593" s="310">
        <f t="shared" si="48"/>
        <v>3296500</v>
      </c>
      <c r="G1593" s="310">
        <f t="shared" si="49"/>
        <v>1318600.0000000002</v>
      </c>
    </row>
    <row r="1594" spans="1:7">
      <c r="A1594" s="316" t="s">
        <v>2055</v>
      </c>
      <c r="B1594" s="316" t="s">
        <v>2255</v>
      </c>
      <c r="C1594" s="316" t="s">
        <v>2257</v>
      </c>
      <c r="D1594" s="308"/>
      <c r="E1594" s="317">
        <v>28420</v>
      </c>
      <c r="F1594" s="310">
        <f t="shared" si="48"/>
        <v>1421000</v>
      </c>
      <c r="G1594" s="310">
        <f t="shared" si="49"/>
        <v>568400</v>
      </c>
    </row>
    <row r="1595" spans="1:7">
      <c r="A1595" s="316" t="s">
        <v>2055</v>
      </c>
      <c r="B1595" s="316" t="s">
        <v>2255</v>
      </c>
      <c r="C1595" s="316" t="s">
        <v>2258</v>
      </c>
      <c r="D1595" s="308"/>
      <c r="E1595" s="317">
        <v>8020</v>
      </c>
      <c r="F1595" s="310">
        <f t="shared" si="48"/>
        <v>401000</v>
      </c>
      <c r="G1595" s="310">
        <f t="shared" si="49"/>
        <v>160400</v>
      </c>
    </row>
    <row r="1596" spans="1:7">
      <c r="A1596" s="311" t="s">
        <v>43</v>
      </c>
      <c r="B1596" s="311" t="s">
        <v>1639</v>
      </c>
      <c r="C1596" s="311" t="s">
        <v>2259</v>
      </c>
      <c r="D1596" s="308"/>
      <c r="E1596" s="315">
        <v>92400</v>
      </c>
      <c r="F1596" s="310">
        <f t="shared" si="48"/>
        <v>4620000</v>
      </c>
      <c r="G1596" s="310">
        <f t="shared" si="49"/>
        <v>1848000</v>
      </c>
    </row>
    <row r="1597" spans="1:7">
      <c r="A1597" s="311" t="s">
        <v>43</v>
      </c>
      <c r="B1597" s="311" t="s">
        <v>1639</v>
      </c>
      <c r="C1597" s="311" t="s">
        <v>2260</v>
      </c>
      <c r="D1597" s="308"/>
      <c r="E1597" s="315">
        <v>91360</v>
      </c>
      <c r="F1597" s="310">
        <f t="shared" si="48"/>
        <v>4568000</v>
      </c>
      <c r="G1597" s="310">
        <f t="shared" si="49"/>
        <v>1827200</v>
      </c>
    </row>
    <row r="1598" spans="1:7">
      <c r="A1598" s="311" t="s">
        <v>43</v>
      </c>
      <c r="B1598" s="311" t="s">
        <v>1644</v>
      </c>
      <c r="C1598" s="311" t="s">
        <v>2261</v>
      </c>
      <c r="D1598" s="308"/>
      <c r="E1598" s="315">
        <v>110880</v>
      </c>
      <c r="F1598" s="310">
        <f t="shared" si="48"/>
        <v>5544000</v>
      </c>
      <c r="G1598" s="310">
        <f t="shared" si="49"/>
        <v>2217600</v>
      </c>
    </row>
    <row r="1599" spans="1:7">
      <c r="A1599" s="311" t="s">
        <v>1317</v>
      </c>
      <c r="B1599" s="311" t="s">
        <v>1645</v>
      </c>
      <c r="C1599" s="311" t="s">
        <v>2262</v>
      </c>
      <c r="D1599" s="308"/>
      <c r="E1599" s="315">
        <v>127230</v>
      </c>
      <c r="F1599" s="310">
        <f t="shared" si="48"/>
        <v>6361500</v>
      </c>
      <c r="G1599" s="310">
        <f t="shared" si="49"/>
        <v>2544600</v>
      </c>
    </row>
    <row r="1600" spans="1:7">
      <c r="A1600" s="311" t="s">
        <v>1317</v>
      </c>
      <c r="B1600" s="311" t="s">
        <v>1646</v>
      </c>
      <c r="C1600" s="311" t="s">
        <v>2262</v>
      </c>
      <c r="D1600" s="308"/>
      <c r="E1600" s="315">
        <v>120290</v>
      </c>
      <c r="F1600" s="310">
        <f t="shared" si="48"/>
        <v>6014500</v>
      </c>
      <c r="G1600" s="310">
        <f t="shared" si="49"/>
        <v>2405800</v>
      </c>
    </row>
    <row r="1601" spans="1:7">
      <c r="A1601" s="311" t="s">
        <v>43</v>
      </c>
      <c r="B1601" s="311" t="s">
        <v>2263</v>
      </c>
      <c r="C1601" s="311" t="s">
        <v>2261</v>
      </c>
      <c r="D1601" s="308"/>
      <c r="E1601" s="315">
        <v>116000</v>
      </c>
      <c r="F1601" s="310">
        <f t="shared" si="48"/>
        <v>5800000</v>
      </c>
      <c r="G1601" s="310">
        <f t="shared" si="49"/>
        <v>2320000</v>
      </c>
    </row>
    <row r="1602" spans="1:7">
      <c r="A1602" s="311" t="s">
        <v>43</v>
      </c>
      <c r="B1602" s="311" t="s">
        <v>2264</v>
      </c>
      <c r="C1602" s="311" t="s">
        <v>2264</v>
      </c>
      <c r="D1602" s="308"/>
      <c r="E1602" s="315">
        <v>105600</v>
      </c>
      <c r="F1602" s="310">
        <f t="shared" si="48"/>
        <v>5280000</v>
      </c>
      <c r="G1602" s="310">
        <f t="shared" si="49"/>
        <v>2112000</v>
      </c>
    </row>
    <row r="1603" spans="1:7">
      <c r="A1603" s="311" t="s">
        <v>43</v>
      </c>
      <c r="B1603" s="311" t="s">
        <v>2264</v>
      </c>
      <c r="C1603" s="311" t="s">
        <v>2265</v>
      </c>
      <c r="D1603" s="308"/>
      <c r="E1603" s="315">
        <v>101200</v>
      </c>
      <c r="F1603" s="310">
        <f t="shared" si="48"/>
        <v>5060000</v>
      </c>
      <c r="G1603" s="310">
        <f t="shared" si="49"/>
        <v>2024000</v>
      </c>
    </row>
    <row r="1604" spans="1:7">
      <c r="A1604" s="311" t="s">
        <v>43</v>
      </c>
      <c r="B1604" s="311" t="s">
        <v>2264</v>
      </c>
      <c r="C1604" s="311" t="s">
        <v>2266</v>
      </c>
      <c r="D1604" s="308"/>
      <c r="E1604" s="315">
        <v>100000</v>
      </c>
      <c r="F1604" s="310">
        <f t="shared" ref="F1604:F1667" si="50">+E1604*5%*1000</f>
        <v>5000000</v>
      </c>
      <c r="G1604" s="310">
        <f t="shared" ref="G1604:G1667" si="51">+E1604*2%*1000</f>
        <v>2000000</v>
      </c>
    </row>
    <row r="1605" spans="1:7">
      <c r="A1605" s="311" t="s">
        <v>43</v>
      </c>
      <c r="B1605" s="311" t="s">
        <v>1651</v>
      </c>
      <c r="C1605" s="311" t="s">
        <v>2267</v>
      </c>
      <c r="D1605" s="308"/>
      <c r="E1605" s="315">
        <v>110000</v>
      </c>
      <c r="F1605" s="310">
        <f t="shared" si="50"/>
        <v>5500000</v>
      </c>
      <c r="G1605" s="310">
        <f t="shared" si="51"/>
        <v>2200000</v>
      </c>
    </row>
    <row r="1606" spans="1:7">
      <c r="A1606" s="311" t="s">
        <v>43</v>
      </c>
      <c r="B1606" s="311" t="s">
        <v>1652</v>
      </c>
      <c r="C1606" s="311" t="s">
        <v>2268</v>
      </c>
      <c r="D1606" s="308"/>
      <c r="E1606" s="315">
        <v>117810</v>
      </c>
      <c r="F1606" s="310">
        <f t="shared" si="50"/>
        <v>5890500</v>
      </c>
      <c r="G1606" s="310">
        <f t="shared" si="51"/>
        <v>2356200.0000000005</v>
      </c>
    </row>
    <row r="1607" spans="1:7">
      <c r="A1607" s="311" t="s">
        <v>43</v>
      </c>
      <c r="B1607" s="311" t="s">
        <v>2269</v>
      </c>
      <c r="C1607" s="311" t="s">
        <v>2268</v>
      </c>
      <c r="D1607" s="308"/>
      <c r="E1607" s="315">
        <v>119630</v>
      </c>
      <c r="F1607" s="310">
        <f t="shared" si="50"/>
        <v>5981500</v>
      </c>
      <c r="G1607" s="310">
        <f t="shared" si="51"/>
        <v>2392600</v>
      </c>
    </row>
    <row r="1608" spans="1:7">
      <c r="A1608" s="311" t="s">
        <v>43</v>
      </c>
      <c r="B1608" s="311" t="s">
        <v>2270</v>
      </c>
      <c r="C1608" s="311" t="s">
        <v>2270</v>
      </c>
      <c r="D1608" s="308"/>
      <c r="E1608" s="315">
        <v>127990</v>
      </c>
      <c r="F1608" s="310">
        <f t="shared" si="50"/>
        <v>6399500</v>
      </c>
      <c r="G1608" s="310">
        <f t="shared" si="51"/>
        <v>2559800</v>
      </c>
    </row>
    <row r="1609" spans="1:7">
      <c r="A1609" s="311" t="s">
        <v>43</v>
      </c>
      <c r="B1609" s="311" t="s">
        <v>2270</v>
      </c>
      <c r="C1609" s="311" t="s">
        <v>2271</v>
      </c>
      <c r="D1609" s="308"/>
      <c r="E1609" s="315">
        <v>126090</v>
      </c>
      <c r="F1609" s="310">
        <f t="shared" si="50"/>
        <v>6304500</v>
      </c>
      <c r="G1609" s="310">
        <f t="shared" si="51"/>
        <v>2521800</v>
      </c>
    </row>
    <row r="1610" spans="1:7">
      <c r="A1610" s="311" t="s">
        <v>43</v>
      </c>
      <c r="B1610" s="311" t="s">
        <v>2272</v>
      </c>
      <c r="C1610" s="311" t="s">
        <v>2272</v>
      </c>
      <c r="D1610" s="308"/>
      <c r="E1610" s="315">
        <v>133190</v>
      </c>
      <c r="F1610" s="310">
        <f t="shared" si="50"/>
        <v>6659500</v>
      </c>
      <c r="G1610" s="310">
        <f t="shared" si="51"/>
        <v>2663800</v>
      </c>
    </row>
    <row r="1611" spans="1:7">
      <c r="A1611" s="318" t="s">
        <v>43</v>
      </c>
      <c r="B1611" s="318" t="s">
        <v>1655</v>
      </c>
      <c r="C1611" s="318" t="s">
        <v>1655</v>
      </c>
      <c r="D1611" s="308"/>
      <c r="E1611" s="319">
        <v>103630</v>
      </c>
      <c r="F1611" s="310">
        <f t="shared" si="50"/>
        <v>5181500</v>
      </c>
      <c r="G1611" s="310">
        <f t="shared" si="51"/>
        <v>2072600</v>
      </c>
    </row>
    <row r="1612" spans="1:7">
      <c r="A1612" s="316" t="s">
        <v>43</v>
      </c>
      <c r="B1612" s="316" t="s">
        <v>2273</v>
      </c>
      <c r="C1612" s="316" t="s">
        <v>2274</v>
      </c>
      <c r="D1612" s="308"/>
      <c r="E1612" s="317">
        <v>11020</v>
      </c>
      <c r="F1612" s="310">
        <f t="shared" si="50"/>
        <v>551000</v>
      </c>
      <c r="G1612" s="310">
        <f t="shared" si="51"/>
        <v>220400</v>
      </c>
    </row>
    <row r="1613" spans="1:7">
      <c r="A1613" s="311" t="s">
        <v>43</v>
      </c>
      <c r="B1613" s="311" t="s">
        <v>2275</v>
      </c>
      <c r="C1613" s="311" t="s">
        <v>2276</v>
      </c>
      <c r="D1613" s="308"/>
      <c r="E1613" s="315">
        <v>140430</v>
      </c>
      <c r="F1613" s="310">
        <f t="shared" si="50"/>
        <v>7021500</v>
      </c>
      <c r="G1613" s="310">
        <f t="shared" si="51"/>
        <v>2808600</v>
      </c>
    </row>
    <row r="1614" spans="1:7">
      <c r="A1614" s="311" t="s">
        <v>43</v>
      </c>
      <c r="B1614" s="311" t="s">
        <v>1658</v>
      </c>
      <c r="C1614" s="311" t="s">
        <v>2277</v>
      </c>
      <c r="D1614" s="308"/>
      <c r="E1614" s="315">
        <v>139040</v>
      </c>
      <c r="F1614" s="310">
        <f t="shared" si="50"/>
        <v>6952000</v>
      </c>
      <c r="G1614" s="310">
        <f t="shared" si="51"/>
        <v>2780800</v>
      </c>
    </row>
    <row r="1615" spans="1:7">
      <c r="A1615" s="311" t="s">
        <v>43</v>
      </c>
      <c r="B1615" s="311" t="s">
        <v>2278</v>
      </c>
      <c r="C1615" s="311" t="s">
        <v>2278</v>
      </c>
      <c r="D1615" s="308"/>
      <c r="E1615" s="315">
        <v>135520</v>
      </c>
      <c r="F1615" s="310">
        <f t="shared" si="50"/>
        <v>6776000</v>
      </c>
      <c r="G1615" s="310">
        <f t="shared" si="51"/>
        <v>2710400</v>
      </c>
    </row>
    <row r="1616" spans="1:7">
      <c r="A1616" s="316" t="s">
        <v>43</v>
      </c>
      <c r="B1616" s="316" t="s">
        <v>2279</v>
      </c>
      <c r="C1616" s="316" t="s">
        <v>2280</v>
      </c>
      <c r="D1616" s="308"/>
      <c r="E1616" s="317">
        <v>31710</v>
      </c>
      <c r="F1616" s="310">
        <f t="shared" si="50"/>
        <v>1585500</v>
      </c>
      <c r="G1616" s="310">
        <f t="shared" si="51"/>
        <v>634200</v>
      </c>
    </row>
    <row r="1617" spans="1:7">
      <c r="A1617" s="311" t="s">
        <v>43</v>
      </c>
      <c r="B1617" s="311" t="s">
        <v>2278</v>
      </c>
      <c r="C1617" s="311" t="s">
        <v>2281</v>
      </c>
      <c r="D1617" s="308"/>
      <c r="E1617" s="315">
        <v>123200</v>
      </c>
      <c r="F1617" s="310">
        <f t="shared" si="50"/>
        <v>6160000</v>
      </c>
      <c r="G1617" s="310">
        <f t="shared" si="51"/>
        <v>2464000</v>
      </c>
    </row>
    <row r="1618" spans="1:7">
      <c r="A1618" s="311" t="s">
        <v>43</v>
      </c>
      <c r="B1618" s="311" t="s">
        <v>2278</v>
      </c>
      <c r="C1618" s="311" t="s">
        <v>2282</v>
      </c>
      <c r="D1618" s="308"/>
      <c r="E1618" s="315">
        <v>135520</v>
      </c>
      <c r="F1618" s="310">
        <f t="shared" si="50"/>
        <v>6776000</v>
      </c>
      <c r="G1618" s="310">
        <f t="shared" si="51"/>
        <v>2710400</v>
      </c>
    </row>
    <row r="1619" spans="1:7">
      <c r="A1619" s="311" t="s">
        <v>43</v>
      </c>
      <c r="B1619" s="311" t="s">
        <v>2278</v>
      </c>
      <c r="C1619" s="311" t="s">
        <v>2283</v>
      </c>
      <c r="D1619" s="308"/>
      <c r="E1619" s="315">
        <v>135520</v>
      </c>
      <c r="F1619" s="310">
        <f t="shared" si="50"/>
        <v>6776000</v>
      </c>
      <c r="G1619" s="310">
        <f t="shared" si="51"/>
        <v>2710400</v>
      </c>
    </row>
    <row r="1620" spans="1:7">
      <c r="A1620" s="311" t="s">
        <v>43</v>
      </c>
      <c r="B1620" s="311" t="s">
        <v>2278</v>
      </c>
      <c r="C1620" s="311" t="s">
        <v>2284</v>
      </c>
      <c r="D1620" s="308"/>
      <c r="E1620" s="315">
        <v>129360</v>
      </c>
      <c r="F1620" s="310">
        <f t="shared" si="50"/>
        <v>6468000</v>
      </c>
      <c r="G1620" s="310">
        <f t="shared" si="51"/>
        <v>2587200.0000000005</v>
      </c>
    </row>
    <row r="1621" spans="1:7">
      <c r="A1621" s="311" t="s">
        <v>43</v>
      </c>
      <c r="B1621" s="311" t="s">
        <v>1663</v>
      </c>
      <c r="C1621" s="311" t="s">
        <v>2285</v>
      </c>
      <c r="D1621" s="308"/>
      <c r="E1621" s="315">
        <v>140800</v>
      </c>
      <c r="F1621" s="310">
        <f t="shared" si="50"/>
        <v>7040000</v>
      </c>
      <c r="G1621" s="310">
        <f t="shared" si="51"/>
        <v>2816000</v>
      </c>
    </row>
    <row r="1622" spans="1:7">
      <c r="A1622" s="311" t="s">
        <v>43</v>
      </c>
      <c r="B1622" s="311" t="s">
        <v>1663</v>
      </c>
      <c r="C1622" s="311" t="s">
        <v>2286</v>
      </c>
      <c r="D1622" s="308"/>
      <c r="E1622" s="315">
        <v>132000</v>
      </c>
      <c r="F1622" s="310">
        <f t="shared" si="50"/>
        <v>6600000</v>
      </c>
      <c r="G1622" s="310">
        <f t="shared" si="51"/>
        <v>2640000</v>
      </c>
    </row>
    <row r="1623" spans="1:7">
      <c r="A1623" s="311" t="s">
        <v>43</v>
      </c>
      <c r="B1623" s="311" t="s">
        <v>1663</v>
      </c>
      <c r="C1623" s="311" t="s">
        <v>2287</v>
      </c>
      <c r="D1623" s="308"/>
      <c r="E1623" s="315">
        <v>132000</v>
      </c>
      <c r="F1623" s="310">
        <f t="shared" si="50"/>
        <v>6600000</v>
      </c>
      <c r="G1623" s="310">
        <f t="shared" si="51"/>
        <v>2640000</v>
      </c>
    </row>
    <row r="1624" spans="1:7">
      <c r="A1624" s="311" t="s">
        <v>1317</v>
      </c>
      <c r="B1624" s="311" t="s">
        <v>1664</v>
      </c>
      <c r="C1624" s="311" t="s">
        <v>2288</v>
      </c>
      <c r="D1624" s="308"/>
      <c r="E1624" s="315">
        <v>155640</v>
      </c>
      <c r="F1624" s="310">
        <f t="shared" si="50"/>
        <v>7782000</v>
      </c>
      <c r="G1624" s="310">
        <f t="shared" si="51"/>
        <v>3112800</v>
      </c>
    </row>
    <row r="1625" spans="1:7">
      <c r="A1625" s="311" t="s">
        <v>43</v>
      </c>
      <c r="B1625" s="311" t="s">
        <v>2289</v>
      </c>
      <c r="C1625" s="311" t="s">
        <v>2289</v>
      </c>
      <c r="D1625" s="308"/>
      <c r="E1625" s="315">
        <v>184800</v>
      </c>
      <c r="F1625" s="310">
        <f t="shared" si="50"/>
        <v>9240000</v>
      </c>
      <c r="G1625" s="310">
        <f t="shared" si="51"/>
        <v>3696000</v>
      </c>
    </row>
    <row r="1626" spans="1:7">
      <c r="A1626" s="311" t="s">
        <v>43</v>
      </c>
      <c r="B1626" s="311" t="s">
        <v>2289</v>
      </c>
      <c r="C1626" s="311" t="s">
        <v>2290</v>
      </c>
      <c r="D1626" s="308"/>
      <c r="E1626" s="315">
        <v>198000</v>
      </c>
      <c r="F1626" s="310">
        <f t="shared" si="50"/>
        <v>9900000</v>
      </c>
      <c r="G1626" s="310">
        <f t="shared" si="51"/>
        <v>3960000</v>
      </c>
    </row>
    <row r="1627" spans="1:7">
      <c r="A1627" s="311" t="s">
        <v>43</v>
      </c>
      <c r="B1627" s="311" t="s">
        <v>2289</v>
      </c>
      <c r="C1627" s="311" t="s">
        <v>2291</v>
      </c>
      <c r="D1627" s="308"/>
      <c r="E1627" s="315">
        <v>193600</v>
      </c>
      <c r="F1627" s="310">
        <f t="shared" si="50"/>
        <v>9680000</v>
      </c>
      <c r="G1627" s="310">
        <f t="shared" si="51"/>
        <v>3872000</v>
      </c>
    </row>
    <row r="1628" spans="1:7">
      <c r="A1628" s="311" t="s">
        <v>1317</v>
      </c>
      <c r="B1628" s="311" t="s">
        <v>1672</v>
      </c>
      <c r="C1628" s="311" t="s">
        <v>2292</v>
      </c>
      <c r="D1628" s="308"/>
      <c r="E1628" s="315">
        <v>115810</v>
      </c>
      <c r="F1628" s="310">
        <f t="shared" si="50"/>
        <v>5790500</v>
      </c>
      <c r="G1628" s="310">
        <f t="shared" si="51"/>
        <v>2316200.0000000005</v>
      </c>
    </row>
    <row r="1629" spans="1:7">
      <c r="A1629" s="311" t="s">
        <v>1317</v>
      </c>
      <c r="B1629" s="311" t="s">
        <v>1673</v>
      </c>
      <c r="C1629" s="311" t="s">
        <v>2293</v>
      </c>
      <c r="D1629" s="308"/>
      <c r="E1629" s="315">
        <v>114650</v>
      </c>
      <c r="F1629" s="310">
        <f t="shared" si="50"/>
        <v>5732500</v>
      </c>
      <c r="G1629" s="310">
        <f t="shared" si="51"/>
        <v>2293000</v>
      </c>
    </row>
    <row r="1630" spans="1:7">
      <c r="A1630" s="311" t="s">
        <v>43</v>
      </c>
      <c r="B1630" s="311" t="s">
        <v>2294</v>
      </c>
      <c r="C1630" s="311" t="s">
        <v>2294</v>
      </c>
      <c r="D1630" s="308"/>
      <c r="E1630" s="315">
        <v>127320</v>
      </c>
      <c r="F1630" s="310">
        <f t="shared" si="50"/>
        <v>6366000</v>
      </c>
      <c r="G1630" s="310">
        <f t="shared" si="51"/>
        <v>2546400</v>
      </c>
    </row>
    <row r="1631" spans="1:7">
      <c r="A1631" s="311" t="s">
        <v>43</v>
      </c>
      <c r="B1631" s="311" t="s">
        <v>2295</v>
      </c>
      <c r="C1631" s="311" t="s">
        <v>2296</v>
      </c>
      <c r="D1631" s="308"/>
      <c r="E1631" s="315">
        <v>58840</v>
      </c>
      <c r="F1631" s="310">
        <f t="shared" si="50"/>
        <v>2942000</v>
      </c>
      <c r="G1631" s="310">
        <f t="shared" si="51"/>
        <v>1176800</v>
      </c>
    </row>
    <row r="1632" spans="1:7">
      <c r="A1632" s="311" t="s">
        <v>43</v>
      </c>
      <c r="B1632" s="311" t="s">
        <v>1383</v>
      </c>
      <c r="C1632" s="311" t="s">
        <v>2297</v>
      </c>
      <c r="D1632" s="308"/>
      <c r="E1632" s="315">
        <v>127100</v>
      </c>
      <c r="F1632" s="310">
        <f t="shared" si="50"/>
        <v>6355000</v>
      </c>
      <c r="G1632" s="310">
        <f t="shared" si="51"/>
        <v>2542000</v>
      </c>
    </row>
    <row r="1633" spans="1:7">
      <c r="A1633" s="311" t="s">
        <v>43</v>
      </c>
      <c r="B1633" s="311" t="s">
        <v>1383</v>
      </c>
      <c r="C1633" s="311" t="s">
        <v>2298</v>
      </c>
      <c r="D1633" s="308"/>
      <c r="E1633" s="315">
        <v>103520</v>
      </c>
      <c r="F1633" s="310">
        <f t="shared" si="50"/>
        <v>5176000</v>
      </c>
      <c r="G1633" s="310">
        <f t="shared" si="51"/>
        <v>2070400</v>
      </c>
    </row>
    <row r="1634" spans="1:7">
      <c r="A1634" s="311" t="s">
        <v>43</v>
      </c>
      <c r="B1634" s="311" t="s">
        <v>1675</v>
      </c>
      <c r="C1634" s="311" t="s">
        <v>2299</v>
      </c>
      <c r="D1634" s="308"/>
      <c r="E1634" s="315">
        <v>33500</v>
      </c>
      <c r="F1634" s="310">
        <f t="shared" si="50"/>
        <v>1675000</v>
      </c>
      <c r="G1634" s="310">
        <f t="shared" si="51"/>
        <v>670000</v>
      </c>
    </row>
    <row r="1635" spans="1:7">
      <c r="A1635" s="311" t="s">
        <v>43</v>
      </c>
      <c r="B1635" s="311" t="s">
        <v>2300</v>
      </c>
      <c r="C1635" s="311" t="s">
        <v>2301</v>
      </c>
      <c r="D1635" s="308"/>
      <c r="E1635" s="315">
        <v>30850</v>
      </c>
      <c r="F1635" s="310">
        <f t="shared" si="50"/>
        <v>1542500</v>
      </c>
      <c r="G1635" s="310">
        <f t="shared" si="51"/>
        <v>617000</v>
      </c>
    </row>
    <row r="1636" spans="1:7">
      <c r="A1636" s="311" t="s">
        <v>43</v>
      </c>
      <c r="B1636" s="311" t="s">
        <v>1677</v>
      </c>
      <c r="C1636" s="311" t="s">
        <v>2301</v>
      </c>
      <c r="D1636" s="308"/>
      <c r="E1636" s="315">
        <v>32650</v>
      </c>
      <c r="F1636" s="310">
        <f t="shared" si="50"/>
        <v>1632500</v>
      </c>
      <c r="G1636" s="310">
        <f t="shared" si="51"/>
        <v>653000</v>
      </c>
    </row>
    <row r="1637" spans="1:7">
      <c r="A1637" s="311" t="s">
        <v>43</v>
      </c>
      <c r="B1637" s="311" t="s">
        <v>2302</v>
      </c>
      <c r="C1637" s="311" t="s">
        <v>2301</v>
      </c>
      <c r="D1637" s="308"/>
      <c r="E1637" s="315">
        <v>32650</v>
      </c>
      <c r="F1637" s="310">
        <f t="shared" si="50"/>
        <v>1632500</v>
      </c>
      <c r="G1637" s="310">
        <f t="shared" si="51"/>
        <v>653000</v>
      </c>
    </row>
    <row r="1638" spans="1:7">
      <c r="A1638" s="311" t="s">
        <v>43</v>
      </c>
      <c r="B1638" s="311" t="s">
        <v>2303</v>
      </c>
      <c r="C1638" s="311" t="s">
        <v>2304</v>
      </c>
      <c r="D1638" s="308"/>
      <c r="E1638" s="315">
        <v>119990</v>
      </c>
      <c r="F1638" s="310">
        <f t="shared" si="50"/>
        <v>5999500</v>
      </c>
      <c r="G1638" s="310">
        <f t="shared" si="51"/>
        <v>2399800</v>
      </c>
    </row>
    <row r="1639" spans="1:7">
      <c r="A1639" s="311" t="s">
        <v>43</v>
      </c>
      <c r="B1639" s="311" t="s">
        <v>2305</v>
      </c>
      <c r="C1639" s="311" t="s">
        <v>2306</v>
      </c>
      <c r="D1639" s="308"/>
      <c r="E1639" s="315">
        <v>241810</v>
      </c>
      <c r="F1639" s="310">
        <f t="shared" si="50"/>
        <v>12090500</v>
      </c>
      <c r="G1639" s="310">
        <f t="shared" si="51"/>
        <v>4836200</v>
      </c>
    </row>
    <row r="1640" spans="1:7">
      <c r="A1640" s="311" t="s">
        <v>43</v>
      </c>
      <c r="B1640" s="311" t="s">
        <v>2305</v>
      </c>
      <c r="C1640" s="311" t="s">
        <v>2307</v>
      </c>
      <c r="D1640" s="308"/>
      <c r="E1640" s="315">
        <v>241810</v>
      </c>
      <c r="F1640" s="310">
        <f t="shared" si="50"/>
        <v>12090500</v>
      </c>
      <c r="G1640" s="310">
        <f t="shared" si="51"/>
        <v>4836200</v>
      </c>
    </row>
    <row r="1641" spans="1:7">
      <c r="A1641" s="311" t="s">
        <v>43</v>
      </c>
      <c r="B1641" s="311" t="s">
        <v>2308</v>
      </c>
      <c r="C1641" s="311" t="s">
        <v>2309</v>
      </c>
      <c r="D1641" s="308"/>
      <c r="E1641" s="315">
        <v>258220</v>
      </c>
      <c r="F1641" s="310">
        <f t="shared" si="50"/>
        <v>12911000</v>
      </c>
      <c r="G1641" s="310">
        <f t="shared" si="51"/>
        <v>5164400.0000000009</v>
      </c>
    </row>
    <row r="1642" spans="1:7">
      <c r="A1642" s="316" t="s">
        <v>43</v>
      </c>
      <c r="B1642" s="316" t="s">
        <v>2310</v>
      </c>
      <c r="C1642" s="316" t="s">
        <v>2311</v>
      </c>
      <c r="D1642" s="308"/>
      <c r="E1642" s="317">
        <v>32740</v>
      </c>
      <c r="F1642" s="310">
        <f t="shared" si="50"/>
        <v>1637000</v>
      </c>
      <c r="G1642" s="310">
        <f t="shared" si="51"/>
        <v>654800.00000000012</v>
      </c>
    </row>
    <row r="1643" spans="1:7">
      <c r="A1643" s="311" t="s">
        <v>1317</v>
      </c>
      <c r="B1643" s="311" t="s">
        <v>1679</v>
      </c>
      <c r="C1643" s="311" t="s">
        <v>2312</v>
      </c>
      <c r="D1643" s="308"/>
      <c r="E1643" s="315">
        <v>39070</v>
      </c>
      <c r="F1643" s="310">
        <f t="shared" si="50"/>
        <v>1953500</v>
      </c>
      <c r="G1643" s="310">
        <f t="shared" si="51"/>
        <v>781400</v>
      </c>
    </row>
    <row r="1644" spans="1:7">
      <c r="A1644" s="311" t="s">
        <v>1317</v>
      </c>
      <c r="B1644" s="311" t="s">
        <v>1680</v>
      </c>
      <c r="C1644" s="311" t="s">
        <v>2312</v>
      </c>
      <c r="D1644" s="308"/>
      <c r="E1644" s="315">
        <v>42630</v>
      </c>
      <c r="F1644" s="310">
        <f t="shared" si="50"/>
        <v>2131500</v>
      </c>
      <c r="G1644" s="310">
        <f t="shared" si="51"/>
        <v>852600</v>
      </c>
    </row>
    <row r="1645" spans="1:7">
      <c r="A1645" s="311" t="s">
        <v>1317</v>
      </c>
      <c r="B1645" s="311" t="s">
        <v>1681</v>
      </c>
      <c r="C1645" s="311" t="s">
        <v>2312</v>
      </c>
      <c r="D1645" s="308"/>
      <c r="E1645" s="315">
        <v>45100</v>
      </c>
      <c r="F1645" s="310">
        <f t="shared" si="50"/>
        <v>2255000</v>
      </c>
      <c r="G1645" s="310">
        <f t="shared" si="51"/>
        <v>902000</v>
      </c>
    </row>
    <row r="1646" spans="1:7">
      <c r="A1646" s="316" t="s">
        <v>43</v>
      </c>
      <c r="B1646" s="316" t="s">
        <v>2313</v>
      </c>
      <c r="C1646" s="316" t="s">
        <v>2314</v>
      </c>
      <c r="D1646" s="308"/>
      <c r="E1646" s="317">
        <v>44670</v>
      </c>
      <c r="F1646" s="310">
        <f t="shared" si="50"/>
        <v>2233500</v>
      </c>
      <c r="G1646" s="310">
        <f t="shared" si="51"/>
        <v>893400</v>
      </c>
    </row>
    <row r="1647" spans="1:7">
      <c r="A1647" s="316" t="s">
        <v>43</v>
      </c>
      <c r="B1647" s="316" t="s">
        <v>2315</v>
      </c>
      <c r="C1647" s="316" t="s">
        <v>2316</v>
      </c>
      <c r="D1647" s="308"/>
      <c r="E1647" s="317">
        <v>51660</v>
      </c>
      <c r="F1647" s="310">
        <f t="shared" si="50"/>
        <v>2583000</v>
      </c>
      <c r="G1647" s="310">
        <f t="shared" si="51"/>
        <v>1033200</v>
      </c>
    </row>
    <row r="1648" spans="1:7">
      <c r="A1648" s="311" t="s">
        <v>1317</v>
      </c>
      <c r="B1648" s="311" t="s">
        <v>1682</v>
      </c>
      <c r="C1648" s="311" t="s">
        <v>2100</v>
      </c>
      <c r="D1648" s="308"/>
      <c r="E1648" s="315">
        <v>43810</v>
      </c>
      <c r="F1648" s="310">
        <f t="shared" si="50"/>
        <v>2190500</v>
      </c>
      <c r="G1648" s="310">
        <f t="shared" si="51"/>
        <v>876200</v>
      </c>
    </row>
    <row r="1649" spans="1:7">
      <c r="A1649" s="311" t="s">
        <v>1317</v>
      </c>
      <c r="B1649" s="311" t="s">
        <v>1683</v>
      </c>
      <c r="C1649" s="311" t="s">
        <v>2100</v>
      </c>
      <c r="D1649" s="308"/>
      <c r="E1649" s="315">
        <v>42220</v>
      </c>
      <c r="F1649" s="310">
        <f t="shared" si="50"/>
        <v>2111000</v>
      </c>
      <c r="G1649" s="310">
        <f t="shared" si="51"/>
        <v>844400</v>
      </c>
    </row>
    <row r="1650" spans="1:7">
      <c r="A1650" s="316" t="s">
        <v>43</v>
      </c>
      <c r="B1650" s="316" t="s">
        <v>2317</v>
      </c>
      <c r="C1650" s="316" t="s">
        <v>2318</v>
      </c>
      <c r="D1650" s="308"/>
      <c r="E1650" s="317">
        <v>47930</v>
      </c>
      <c r="F1650" s="310">
        <f t="shared" si="50"/>
        <v>2396500</v>
      </c>
      <c r="G1650" s="310">
        <f t="shared" si="51"/>
        <v>958600</v>
      </c>
    </row>
    <row r="1651" spans="1:7">
      <c r="A1651" s="316" t="s">
        <v>43</v>
      </c>
      <c r="B1651" s="316" t="s">
        <v>2319</v>
      </c>
      <c r="C1651" s="316" t="s">
        <v>2320</v>
      </c>
      <c r="D1651" s="308"/>
      <c r="E1651" s="317">
        <v>50450</v>
      </c>
      <c r="F1651" s="310">
        <f t="shared" si="50"/>
        <v>2522500</v>
      </c>
      <c r="G1651" s="310">
        <f t="shared" si="51"/>
        <v>1009000</v>
      </c>
    </row>
    <row r="1652" spans="1:7">
      <c r="A1652" s="311" t="s">
        <v>1317</v>
      </c>
      <c r="B1652" s="311" t="s">
        <v>2321</v>
      </c>
      <c r="C1652" s="311" t="s">
        <v>2111</v>
      </c>
      <c r="D1652" s="308"/>
      <c r="E1652" s="315">
        <v>36020</v>
      </c>
      <c r="F1652" s="310">
        <f t="shared" si="50"/>
        <v>1801000</v>
      </c>
      <c r="G1652" s="310">
        <f t="shared" si="51"/>
        <v>720400</v>
      </c>
    </row>
    <row r="1653" spans="1:7">
      <c r="A1653" s="316" t="s">
        <v>43</v>
      </c>
      <c r="B1653" s="316" t="s">
        <v>2322</v>
      </c>
      <c r="C1653" s="316" t="s">
        <v>2323</v>
      </c>
      <c r="D1653" s="308"/>
      <c r="E1653" s="317">
        <v>18480</v>
      </c>
      <c r="F1653" s="310">
        <f t="shared" si="50"/>
        <v>924000</v>
      </c>
      <c r="G1653" s="310">
        <f t="shared" si="51"/>
        <v>369600</v>
      </c>
    </row>
    <row r="1654" spans="1:7">
      <c r="A1654" s="311" t="s">
        <v>1317</v>
      </c>
      <c r="B1654" s="311" t="s">
        <v>1684</v>
      </c>
      <c r="C1654" s="311" t="s">
        <v>2119</v>
      </c>
      <c r="D1654" s="308"/>
      <c r="E1654" s="315">
        <v>61230</v>
      </c>
      <c r="F1654" s="310">
        <f t="shared" si="50"/>
        <v>3061500</v>
      </c>
      <c r="G1654" s="310">
        <f t="shared" si="51"/>
        <v>1224600.0000000002</v>
      </c>
    </row>
    <row r="1655" spans="1:7">
      <c r="A1655" s="316" t="s">
        <v>43</v>
      </c>
      <c r="B1655" s="316" t="s">
        <v>2324</v>
      </c>
      <c r="C1655" s="316" t="s">
        <v>2325</v>
      </c>
      <c r="D1655" s="308"/>
      <c r="E1655" s="317">
        <v>25370</v>
      </c>
      <c r="F1655" s="310">
        <f t="shared" si="50"/>
        <v>1268500</v>
      </c>
      <c r="G1655" s="310">
        <f t="shared" si="51"/>
        <v>507400.00000000006</v>
      </c>
    </row>
    <row r="1656" spans="1:7">
      <c r="A1656" s="316" t="s">
        <v>43</v>
      </c>
      <c r="B1656" s="316" t="s">
        <v>2326</v>
      </c>
      <c r="C1656" s="316" t="s">
        <v>2327</v>
      </c>
      <c r="D1656" s="308"/>
      <c r="E1656" s="317">
        <v>26800</v>
      </c>
      <c r="F1656" s="310">
        <f t="shared" si="50"/>
        <v>1340000</v>
      </c>
      <c r="G1656" s="310">
        <f t="shared" si="51"/>
        <v>536000</v>
      </c>
    </row>
    <row r="1657" spans="1:7">
      <c r="A1657" s="316" t="s">
        <v>43</v>
      </c>
      <c r="B1657" s="316" t="s">
        <v>2328</v>
      </c>
      <c r="C1657" s="316" t="s">
        <v>2329</v>
      </c>
      <c r="D1657" s="308"/>
      <c r="E1657" s="317">
        <v>58730</v>
      </c>
      <c r="F1657" s="310">
        <f t="shared" si="50"/>
        <v>2936500</v>
      </c>
      <c r="G1657" s="310">
        <f t="shared" si="51"/>
        <v>1174600.0000000002</v>
      </c>
    </row>
    <row r="1658" spans="1:7">
      <c r="A1658" s="316" t="s">
        <v>43</v>
      </c>
      <c r="B1658" s="316" t="s">
        <v>2330</v>
      </c>
      <c r="C1658" s="316" t="s">
        <v>2331</v>
      </c>
      <c r="D1658" s="308"/>
      <c r="E1658" s="317">
        <v>61670</v>
      </c>
      <c r="F1658" s="310">
        <f t="shared" si="50"/>
        <v>3083500</v>
      </c>
      <c r="G1658" s="310">
        <f t="shared" si="51"/>
        <v>1233400</v>
      </c>
    </row>
    <row r="1659" spans="1:7">
      <c r="A1659" s="316" t="s">
        <v>43</v>
      </c>
      <c r="B1659" s="316" t="s">
        <v>2332</v>
      </c>
      <c r="C1659" s="316" t="s">
        <v>2333</v>
      </c>
      <c r="D1659" s="308"/>
      <c r="E1659" s="317">
        <v>49030</v>
      </c>
      <c r="F1659" s="310">
        <f t="shared" si="50"/>
        <v>2451500</v>
      </c>
      <c r="G1659" s="310">
        <f t="shared" si="51"/>
        <v>980600</v>
      </c>
    </row>
    <row r="1660" spans="1:7">
      <c r="A1660" s="316" t="s">
        <v>43</v>
      </c>
      <c r="B1660" s="316" t="s">
        <v>2334</v>
      </c>
      <c r="C1660" s="316" t="s">
        <v>2335</v>
      </c>
      <c r="D1660" s="308"/>
      <c r="E1660" s="317">
        <v>27020</v>
      </c>
      <c r="F1660" s="310">
        <f t="shared" si="50"/>
        <v>1351000</v>
      </c>
      <c r="G1660" s="310">
        <f t="shared" si="51"/>
        <v>540400</v>
      </c>
    </row>
    <row r="1661" spans="1:7">
      <c r="A1661" s="316" t="s">
        <v>43</v>
      </c>
      <c r="B1661" s="316" t="s">
        <v>2336</v>
      </c>
      <c r="C1661" s="316" t="s">
        <v>2337</v>
      </c>
      <c r="D1661" s="308"/>
      <c r="E1661" s="317">
        <v>78180</v>
      </c>
      <c r="F1661" s="310">
        <f t="shared" si="50"/>
        <v>3909000</v>
      </c>
      <c r="G1661" s="310">
        <f t="shared" si="51"/>
        <v>1563600.0000000002</v>
      </c>
    </row>
    <row r="1662" spans="1:7">
      <c r="A1662" s="316" t="s">
        <v>43</v>
      </c>
      <c r="B1662" s="316" t="s">
        <v>2338</v>
      </c>
      <c r="C1662" s="316" t="s">
        <v>2339</v>
      </c>
      <c r="D1662" s="308"/>
      <c r="E1662" s="317">
        <v>65950</v>
      </c>
      <c r="F1662" s="310">
        <f t="shared" si="50"/>
        <v>3297500</v>
      </c>
      <c r="G1662" s="310">
        <f t="shared" si="51"/>
        <v>1319000</v>
      </c>
    </row>
    <row r="1663" spans="1:7">
      <c r="A1663" s="316" t="s">
        <v>43</v>
      </c>
      <c r="B1663" s="316" t="s">
        <v>2340</v>
      </c>
      <c r="C1663" s="316" t="s">
        <v>2341</v>
      </c>
      <c r="D1663" s="308"/>
      <c r="E1663" s="317">
        <v>69630</v>
      </c>
      <c r="F1663" s="310">
        <f t="shared" si="50"/>
        <v>3481500</v>
      </c>
      <c r="G1663" s="310">
        <f t="shared" si="51"/>
        <v>1392600.0000000002</v>
      </c>
    </row>
    <row r="1664" spans="1:7">
      <c r="A1664" s="316" t="s">
        <v>43</v>
      </c>
      <c r="B1664" s="316" t="s">
        <v>2342</v>
      </c>
      <c r="C1664" s="316" t="s">
        <v>2343</v>
      </c>
      <c r="D1664" s="308"/>
      <c r="E1664" s="317">
        <v>76170</v>
      </c>
      <c r="F1664" s="310">
        <f t="shared" si="50"/>
        <v>3808500</v>
      </c>
      <c r="G1664" s="310">
        <f t="shared" si="51"/>
        <v>1523400</v>
      </c>
    </row>
    <row r="1665" spans="1:7">
      <c r="A1665" s="316" t="s">
        <v>2055</v>
      </c>
      <c r="B1665" s="316" t="s">
        <v>2344</v>
      </c>
      <c r="C1665" s="316" t="s">
        <v>2345</v>
      </c>
      <c r="D1665" s="308"/>
      <c r="E1665" s="317">
        <v>62850</v>
      </c>
      <c r="F1665" s="310">
        <f t="shared" si="50"/>
        <v>3142500</v>
      </c>
      <c r="G1665" s="310">
        <f t="shared" si="51"/>
        <v>1257000</v>
      </c>
    </row>
    <row r="1666" spans="1:7">
      <c r="A1666" s="316" t="s">
        <v>43</v>
      </c>
      <c r="B1666" s="316" t="s">
        <v>2346</v>
      </c>
      <c r="C1666" s="316" t="s">
        <v>2347</v>
      </c>
      <c r="D1666" s="308"/>
      <c r="E1666" s="317">
        <v>85560</v>
      </c>
      <c r="F1666" s="310">
        <f t="shared" si="50"/>
        <v>4278000</v>
      </c>
      <c r="G1666" s="310">
        <f t="shared" si="51"/>
        <v>1711200</v>
      </c>
    </row>
    <row r="1667" spans="1:7">
      <c r="A1667" s="311" t="s">
        <v>1317</v>
      </c>
      <c r="B1667" s="311" t="s">
        <v>1685</v>
      </c>
      <c r="C1667" s="311" t="s">
        <v>2348</v>
      </c>
      <c r="D1667" s="308"/>
      <c r="E1667" s="315">
        <v>78470</v>
      </c>
      <c r="F1667" s="310">
        <f t="shared" si="50"/>
        <v>3923500</v>
      </c>
      <c r="G1667" s="310">
        <f t="shared" si="51"/>
        <v>1569400</v>
      </c>
    </row>
    <row r="1668" spans="1:7">
      <c r="A1668" s="311" t="s">
        <v>1317</v>
      </c>
      <c r="B1668" s="311" t="s">
        <v>1686</v>
      </c>
      <c r="C1668" s="311" t="s">
        <v>2348</v>
      </c>
      <c r="D1668" s="308"/>
      <c r="E1668" s="315">
        <v>82040</v>
      </c>
      <c r="F1668" s="310">
        <f t="shared" ref="F1668:F1731" si="52">+E1668*5%*1000</f>
        <v>4102000</v>
      </c>
      <c r="G1668" s="310">
        <f t="shared" ref="G1668:G1731" si="53">+E1668*2%*1000</f>
        <v>1640800</v>
      </c>
    </row>
    <row r="1669" spans="1:7">
      <c r="A1669" s="316" t="s">
        <v>43</v>
      </c>
      <c r="B1669" s="316" t="s">
        <v>2349</v>
      </c>
      <c r="C1669" s="316" t="s">
        <v>2350</v>
      </c>
      <c r="D1669" s="308"/>
      <c r="E1669" s="317">
        <v>103120</v>
      </c>
      <c r="F1669" s="310">
        <f t="shared" si="52"/>
        <v>5156000</v>
      </c>
      <c r="G1669" s="310">
        <f t="shared" si="53"/>
        <v>2062400</v>
      </c>
    </row>
    <row r="1670" spans="1:7">
      <c r="A1670" s="316" t="s">
        <v>43</v>
      </c>
      <c r="B1670" s="316" t="s">
        <v>2351</v>
      </c>
      <c r="C1670" s="316" t="s">
        <v>2352</v>
      </c>
      <c r="D1670" s="308"/>
      <c r="E1670" s="317">
        <v>78400</v>
      </c>
      <c r="F1670" s="310">
        <f t="shared" si="52"/>
        <v>3920000</v>
      </c>
      <c r="G1670" s="310">
        <f t="shared" si="53"/>
        <v>1568000</v>
      </c>
    </row>
    <row r="1671" spans="1:7">
      <c r="A1671" s="316" t="s">
        <v>2055</v>
      </c>
      <c r="B1671" s="316" t="s">
        <v>2353</v>
      </c>
      <c r="C1671" s="316" t="s">
        <v>2354</v>
      </c>
      <c r="D1671" s="308"/>
      <c r="E1671" s="317">
        <v>18710</v>
      </c>
      <c r="F1671" s="310">
        <f t="shared" si="52"/>
        <v>935500</v>
      </c>
      <c r="G1671" s="310">
        <f t="shared" si="53"/>
        <v>374200</v>
      </c>
    </row>
    <row r="1672" spans="1:7">
      <c r="A1672" s="316" t="s">
        <v>43</v>
      </c>
      <c r="B1672" s="316" t="s">
        <v>2355</v>
      </c>
      <c r="C1672" s="316" t="s">
        <v>2356</v>
      </c>
      <c r="D1672" s="308"/>
      <c r="E1672" s="317">
        <v>89090</v>
      </c>
      <c r="F1672" s="310">
        <f t="shared" si="52"/>
        <v>4454500</v>
      </c>
      <c r="G1672" s="310">
        <f t="shared" si="53"/>
        <v>1781800</v>
      </c>
    </row>
    <row r="1673" spans="1:7">
      <c r="A1673" s="311" t="s">
        <v>1317</v>
      </c>
      <c r="B1673" s="311" t="s">
        <v>1687</v>
      </c>
      <c r="C1673" s="311" t="s">
        <v>2357</v>
      </c>
      <c r="D1673" s="308"/>
      <c r="E1673" s="315">
        <v>114535</v>
      </c>
      <c r="F1673" s="310">
        <f t="shared" si="52"/>
        <v>5726750</v>
      </c>
      <c r="G1673" s="310">
        <f t="shared" si="53"/>
        <v>2290700.0000000005</v>
      </c>
    </row>
    <row r="1674" spans="1:7">
      <c r="A1674" s="316" t="s">
        <v>2055</v>
      </c>
      <c r="B1674" s="316" t="s">
        <v>2358</v>
      </c>
      <c r="C1674" s="316" t="s">
        <v>2359</v>
      </c>
      <c r="D1674" s="308"/>
      <c r="E1674" s="317">
        <v>35640</v>
      </c>
      <c r="F1674" s="310">
        <f t="shared" si="52"/>
        <v>1782000</v>
      </c>
      <c r="G1674" s="310">
        <f t="shared" si="53"/>
        <v>712800.00000000012</v>
      </c>
    </row>
    <row r="1675" spans="1:7">
      <c r="A1675" s="311" t="s">
        <v>1317</v>
      </c>
      <c r="B1675" s="311" t="s">
        <v>1688</v>
      </c>
      <c r="C1675" s="311" t="s">
        <v>2301</v>
      </c>
      <c r="D1675" s="308"/>
      <c r="E1675" s="315">
        <v>29580</v>
      </c>
      <c r="F1675" s="310">
        <f t="shared" si="52"/>
        <v>1479000</v>
      </c>
      <c r="G1675" s="310">
        <f t="shared" si="53"/>
        <v>591600</v>
      </c>
    </row>
    <row r="1676" spans="1:7">
      <c r="A1676" s="311" t="s">
        <v>1317</v>
      </c>
      <c r="B1676" s="311" t="s">
        <v>1689</v>
      </c>
      <c r="C1676" s="311" t="s">
        <v>2301</v>
      </c>
      <c r="D1676" s="308"/>
      <c r="E1676" s="315">
        <v>33170</v>
      </c>
      <c r="F1676" s="310">
        <f t="shared" si="52"/>
        <v>1658500</v>
      </c>
      <c r="G1676" s="310">
        <f t="shared" si="53"/>
        <v>663400</v>
      </c>
    </row>
    <row r="1677" spans="1:7">
      <c r="A1677" s="311" t="s">
        <v>1317</v>
      </c>
      <c r="B1677" s="311" t="s">
        <v>1690</v>
      </c>
      <c r="C1677" s="311" t="s">
        <v>2301</v>
      </c>
      <c r="D1677" s="308"/>
      <c r="E1677" s="315">
        <v>33810</v>
      </c>
      <c r="F1677" s="310">
        <f t="shared" si="52"/>
        <v>1690500</v>
      </c>
      <c r="G1677" s="310">
        <f t="shared" si="53"/>
        <v>676200</v>
      </c>
    </row>
    <row r="1678" spans="1:7">
      <c r="A1678" s="316" t="s">
        <v>2055</v>
      </c>
      <c r="B1678" s="316" t="s">
        <v>2360</v>
      </c>
      <c r="C1678" s="316" t="s">
        <v>2361</v>
      </c>
      <c r="D1678" s="308"/>
      <c r="E1678" s="317">
        <v>16940</v>
      </c>
      <c r="F1678" s="310">
        <f t="shared" si="52"/>
        <v>847000</v>
      </c>
      <c r="G1678" s="310">
        <f t="shared" si="53"/>
        <v>338800</v>
      </c>
    </row>
    <row r="1679" spans="1:7">
      <c r="A1679" s="311" t="s">
        <v>1317</v>
      </c>
      <c r="B1679" s="311" t="s">
        <v>1692</v>
      </c>
      <c r="C1679" s="311" t="s">
        <v>2362</v>
      </c>
      <c r="D1679" s="308"/>
      <c r="E1679" s="315">
        <v>36200</v>
      </c>
      <c r="F1679" s="310">
        <f t="shared" si="52"/>
        <v>1810000</v>
      </c>
      <c r="G1679" s="310">
        <f t="shared" si="53"/>
        <v>724000</v>
      </c>
    </row>
    <row r="1680" spans="1:7">
      <c r="A1680" s="311" t="s">
        <v>1317</v>
      </c>
      <c r="B1680" s="311" t="s">
        <v>1693</v>
      </c>
      <c r="C1680" s="311" t="s">
        <v>2362</v>
      </c>
      <c r="D1680" s="308"/>
      <c r="E1680" s="315">
        <v>39360</v>
      </c>
      <c r="F1680" s="310">
        <f t="shared" si="52"/>
        <v>1968000</v>
      </c>
      <c r="G1680" s="310">
        <f t="shared" si="53"/>
        <v>787200</v>
      </c>
    </row>
    <row r="1681" spans="1:7">
      <c r="A1681" s="311" t="s">
        <v>1317</v>
      </c>
      <c r="B1681" s="311" t="s">
        <v>1694</v>
      </c>
      <c r="C1681" s="311" t="s">
        <v>2363</v>
      </c>
      <c r="D1681" s="308"/>
      <c r="E1681" s="315">
        <v>36760</v>
      </c>
      <c r="F1681" s="310">
        <f t="shared" si="52"/>
        <v>1838000</v>
      </c>
      <c r="G1681" s="310">
        <f t="shared" si="53"/>
        <v>735200</v>
      </c>
    </row>
    <row r="1682" spans="1:7">
      <c r="A1682" s="311" t="s">
        <v>1317</v>
      </c>
      <c r="B1682" s="311" t="s">
        <v>1695</v>
      </c>
      <c r="C1682" s="311" t="s">
        <v>2363</v>
      </c>
      <c r="D1682" s="308"/>
      <c r="E1682" s="315">
        <v>40180</v>
      </c>
      <c r="F1682" s="310">
        <f t="shared" si="52"/>
        <v>2009000</v>
      </c>
      <c r="G1682" s="310">
        <f t="shared" si="53"/>
        <v>803600</v>
      </c>
    </row>
    <row r="1683" spans="1:7">
      <c r="A1683" s="311" t="s">
        <v>1317</v>
      </c>
      <c r="B1683" s="311" t="s">
        <v>1696</v>
      </c>
      <c r="C1683" s="311" t="s">
        <v>2364</v>
      </c>
      <c r="D1683" s="308"/>
      <c r="E1683" s="315">
        <v>41180</v>
      </c>
      <c r="F1683" s="310">
        <f t="shared" si="52"/>
        <v>2059000</v>
      </c>
      <c r="G1683" s="310">
        <f t="shared" si="53"/>
        <v>823600</v>
      </c>
    </row>
    <row r="1684" spans="1:7">
      <c r="A1684" s="311" t="s">
        <v>1317</v>
      </c>
      <c r="B1684" s="311" t="s">
        <v>1697</v>
      </c>
      <c r="C1684" s="311" t="s">
        <v>2364</v>
      </c>
      <c r="D1684" s="308"/>
      <c r="E1684" s="315">
        <v>44940</v>
      </c>
      <c r="F1684" s="310">
        <f t="shared" si="52"/>
        <v>2247000</v>
      </c>
      <c r="G1684" s="310">
        <f t="shared" si="53"/>
        <v>898800.00000000012</v>
      </c>
    </row>
    <row r="1685" spans="1:7">
      <c r="A1685" s="311" t="s">
        <v>1317</v>
      </c>
      <c r="B1685" s="311" t="s">
        <v>1698</v>
      </c>
      <c r="C1685" s="311" t="s">
        <v>2365</v>
      </c>
      <c r="D1685" s="308"/>
      <c r="E1685" s="315">
        <v>38950</v>
      </c>
      <c r="F1685" s="310">
        <f t="shared" si="52"/>
        <v>1947500</v>
      </c>
      <c r="G1685" s="310">
        <f t="shared" si="53"/>
        <v>779000</v>
      </c>
    </row>
    <row r="1686" spans="1:7">
      <c r="A1686" s="311" t="s">
        <v>1317</v>
      </c>
      <c r="B1686" s="311" t="s">
        <v>1699</v>
      </c>
      <c r="C1686" s="311" t="s">
        <v>2365</v>
      </c>
      <c r="D1686" s="308"/>
      <c r="E1686" s="315">
        <v>43480</v>
      </c>
      <c r="F1686" s="310">
        <f t="shared" si="52"/>
        <v>2174000</v>
      </c>
      <c r="G1686" s="310">
        <f t="shared" si="53"/>
        <v>869600</v>
      </c>
    </row>
    <row r="1687" spans="1:7">
      <c r="A1687" s="311" t="s">
        <v>1317</v>
      </c>
      <c r="B1687" s="311" t="s">
        <v>1700</v>
      </c>
      <c r="C1687" s="311" t="s">
        <v>2366</v>
      </c>
      <c r="D1687" s="308"/>
      <c r="E1687" s="315">
        <v>56300</v>
      </c>
      <c r="F1687" s="310">
        <f t="shared" si="52"/>
        <v>2815000</v>
      </c>
      <c r="G1687" s="310">
        <f t="shared" si="53"/>
        <v>1126000</v>
      </c>
    </row>
    <row r="1688" spans="1:7">
      <c r="A1688" s="311" t="s">
        <v>1317</v>
      </c>
      <c r="B1688" s="311" t="s">
        <v>1701</v>
      </c>
      <c r="C1688" s="311" t="s">
        <v>2366</v>
      </c>
      <c r="D1688" s="308"/>
      <c r="E1688" s="315">
        <v>54190</v>
      </c>
      <c r="F1688" s="310">
        <f t="shared" si="52"/>
        <v>2709500</v>
      </c>
      <c r="G1688" s="310">
        <f t="shared" si="53"/>
        <v>1083800</v>
      </c>
    </row>
    <row r="1689" spans="1:7">
      <c r="A1689" s="311" t="s">
        <v>1317</v>
      </c>
      <c r="B1689" s="311" t="s">
        <v>2367</v>
      </c>
      <c r="C1689" s="311" t="s">
        <v>2368</v>
      </c>
      <c r="D1689" s="308"/>
      <c r="E1689" s="315">
        <v>111720</v>
      </c>
      <c r="F1689" s="310">
        <f t="shared" si="52"/>
        <v>5586000</v>
      </c>
      <c r="G1689" s="310">
        <f t="shared" si="53"/>
        <v>2234400</v>
      </c>
    </row>
    <row r="1690" spans="1:7">
      <c r="A1690" s="311" t="s">
        <v>1317</v>
      </c>
      <c r="B1690" s="311" t="s">
        <v>1702</v>
      </c>
      <c r="C1690" s="311" t="s">
        <v>2369</v>
      </c>
      <c r="D1690" s="308"/>
      <c r="E1690" s="315">
        <v>79240</v>
      </c>
      <c r="F1690" s="310">
        <f t="shared" si="52"/>
        <v>3962000</v>
      </c>
      <c r="G1690" s="310">
        <f t="shared" si="53"/>
        <v>1584800</v>
      </c>
    </row>
    <row r="1691" spans="1:7">
      <c r="A1691" s="316" t="s">
        <v>43</v>
      </c>
      <c r="B1691" s="316" t="s">
        <v>2370</v>
      </c>
      <c r="C1691" s="316" t="s">
        <v>2371</v>
      </c>
      <c r="D1691" s="308"/>
      <c r="E1691" s="317">
        <v>36720</v>
      </c>
      <c r="F1691" s="310">
        <f t="shared" si="52"/>
        <v>1836000</v>
      </c>
      <c r="G1691" s="310">
        <f t="shared" si="53"/>
        <v>734400</v>
      </c>
    </row>
    <row r="1692" spans="1:7">
      <c r="A1692" s="311" t="s">
        <v>43</v>
      </c>
      <c r="B1692" s="311" t="s">
        <v>2372</v>
      </c>
      <c r="C1692" s="311" t="s">
        <v>2373</v>
      </c>
      <c r="D1692" s="308"/>
      <c r="E1692" s="315">
        <v>58080</v>
      </c>
      <c r="F1692" s="310">
        <f t="shared" si="52"/>
        <v>2904000</v>
      </c>
      <c r="G1692" s="310">
        <f t="shared" si="53"/>
        <v>1161600.0000000002</v>
      </c>
    </row>
    <row r="1693" spans="1:7">
      <c r="A1693" s="311" t="s">
        <v>43</v>
      </c>
      <c r="B1693" s="311" t="s">
        <v>2372</v>
      </c>
      <c r="C1693" s="311" t="s">
        <v>2374</v>
      </c>
      <c r="D1693" s="308"/>
      <c r="E1693" s="315">
        <v>56990</v>
      </c>
      <c r="F1693" s="310">
        <f t="shared" si="52"/>
        <v>2849500</v>
      </c>
      <c r="G1693" s="310">
        <f t="shared" si="53"/>
        <v>1139800</v>
      </c>
    </row>
    <row r="1694" spans="1:7">
      <c r="A1694" s="311" t="s">
        <v>43</v>
      </c>
      <c r="B1694" s="311" t="s">
        <v>2375</v>
      </c>
      <c r="C1694" s="311" t="s">
        <v>2376</v>
      </c>
      <c r="D1694" s="308"/>
      <c r="E1694" s="315">
        <v>68100</v>
      </c>
      <c r="F1694" s="310">
        <f t="shared" si="52"/>
        <v>3405000</v>
      </c>
      <c r="G1694" s="310">
        <f t="shared" si="53"/>
        <v>1362000</v>
      </c>
    </row>
    <row r="1695" spans="1:7">
      <c r="A1695" s="311" t="s">
        <v>43</v>
      </c>
      <c r="B1695" s="311" t="s">
        <v>2377</v>
      </c>
      <c r="C1695" s="311" t="s">
        <v>2378</v>
      </c>
      <c r="D1695" s="308"/>
      <c r="E1695" s="315">
        <v>66200</v>
      </c>
      <c r="F1695" s="310">
        <f t="shared" si="52"/>
        <v>3310000</v>
      </c>
      <c r="G1695" s="310">
        <f t="shared" si="53"/>
        <v>1324000</v>
      </c>
    </row>
    <row r="1696" spans="1:7">
      <c r="A1696" s="311" t="s">
        <v>43</v>
      </c>
      <c r="B1696" s="311" t="s">
        <v>2379</v>
      </c>
      <c r="C1696" s="311" t="s">
        <v>2380</v>
      </c>
      <c r="D1696" s="308"/>
      <c r="E1696" s="315">
        <v>58900</v>
      </c>
      <c r="F1696" s="310">
        <f t="shared" si="52"/>
        <v>2945000</v>
      </c>
      <c r="G1696" s="310">
        <f t="shared" si="53"/>
        <v>1178000</v>
      </c>
    </row>
    <row r="1697" spans="1:7">
      <c r="A1697" s="311" t="s">
        <v>43</v>
      </c>
      <c r="B1697" s="311" t="s">
        <v>2381</v>
      </c>
      <c r="C1697" s="311" t="s">
        <v>2382</v>
      </c>
      <c r="D1697" s="308"/>
      <c r="E1697" s="315">
        <v>50960</v>
      </c>
      <c r="F1697" s="310">
        <f t="shared" si="52"/>
        <v>2548000</v>
      </c>
      <c r="G1697" s="310">
        <f t="shared" si="53"/>
        <v>1019200</v>
      </c>
    </row>
    <row r="1698" spans="1:7">
      <c r="A1698" s="311" t="s">
        <v>43</v>
      </c>
      <c r="B1698" s="311" t="s">
        <v>2383</v>
      </c>
      <c r="C1698" s="311" t="s">
        <v>2384</v>
      </c>
      <c r="D1698" s="308"/>
      <c r="E1698" s="315">
        <v>58160</v>
      </c>
      <c r="F1698" s="310">
        <f t="shared" si="52"/>
        <v>2908000</v>
      </c>
      <c r="G1698" s="310">
        <f t="shared" si="53"/>
        <v>1163200</v>
      </c>
    </row>
    <row r="1699" spans="1:7">
      <c r="A1699" s="311" t="s">
        <v>43</v>
      </c>
      <c r="B1699" s="311" t="s">
        <v>2385</v>
      </c>
      <c r="C1699" s="311" t="s">
        <v>2386</v>
      </c>
      <c r="D1699" s="308"/>
      <c r="E1699" s="315">
        <v>61840</v>
      </c>
      <c r="F1699" s="310">
        <f t="shared" si="52"/>
        <v>3092000</v>
      </c>
      <c r="G1699" s="310">
        <f t="shared" si="53"/>
        <v>1236800</v>
      </c>
    </row>
    <row r="1700" spans="1:7">
      <c r="A1700" s="311" t="s">
        <v>43</v>
      </c>
      <c r="B1700" s="311" t="s">
        <v>2387</v>
      </c>
      <c r="C1700" s="311" t="s">
        <v>2388</v>
      </c>
      <c r="D1700" s="308"/>
      <c r="E1700" s="315">
        <v>84980</v>
      </c>
      <c r="F1700" s="310">
        <f t="shared" si="52"/>
        <v>4249000</v>
      </c>
      <c r="G1700" s="310">
        <f t="shared" si="53"/>
        <v>1699600.0000000002</v>
      </c>
    </row>
    <row r="1701" spans="1:7">
      <c r="A1701" s="311" t="s">
        <v>43</v>
      </c>
      <c r="B1701" s="311" t="s">
        <v>2389</v>
      </c>
      <c r="C1701" s="311" t="s">
        <v>2390</v>
      </c>
      <c r="D1701" s="308"/>
      <c r="E1701" s="315">
        <v>56760</v>
      </c>
      <c r="F1701" s="310">
        <f t="shared" si="52"/>
        <v>2838000</v>
      </c>
      <c r="G1701" s="310">
        <f t="shared" si="53"/>
        <v>1135200</v>
      </c>
    </row>
    <row r="1702" spans="1:7">
      <c r="A1702" s="311" t="s">
        <v>43</v>
      </c>
      <c r="B1702" s="311" t="s">
        <v>2389</v>
      </c>
      <c r="C1702" s="311" t="s">
        <v>2391</v>
      </c>
      <c r="D1702" s="308"/>
      <c r="E1702" s="315">
        <v>56320</v>
      </c>
      <c r="F1702" s="310">
        <f t="shared" si="52"/>
        <v>2816000</v>
      </c>
      <c r="G1702" s="310">
        <f t="shared" si="53"/>
        <v>1126400</v>
      </c>
    </row>
    <row r="1703" spans="1:7">
      <c r="A1703" s="311" t="s">
        <v>43</v>
      </c>
      <c r="B1703" s="311" t="s">
        <v>2392</v>
      </c>
      <c r="C1703" s="311" t="s">
        <v>2393</v>
      </c>
      <c r="D1703" s="308"/>
      <c r="E1703" s="315">
        <v>55450</v>
      </c>
      <c r="F1703" s="310">
        <f t="shared" si="52"/>
        <v>2772500</v>
      </c>
      <c r="G1703" s="310">
        <f t="shared" si="53"/>
        <v>1109000</v>
      </c>
    </row>
    <row r="1704" spans="1:7">
      <c r="A1704" s="316" t="s">
        <v>43</v>
      </c>
      <c r="B1704" s="316" t="s">
        <v>2394</v>
      </c>
      <c r="C1704" s="316" t="s">
        <v>2395</v>
      </c>
      <c r="D1704" s="308"/>
      <c r="E1704" s="317">
        <v>93770</v>
      </c>
      <c r="F1704" s="310">
        <f t="shared" si="52"/>
        <v>4688500</v>
      </c>
      <c r="G1704" s="310">
        <f t="shared" si="53"/>
        <v>1875400</v>
      </c>
    </row>
    <row r="1705" spans="1:7">
      <c r="A1705" s="316" t="s">
        <v>43</v>
      </c>
      <c r="B1705" s="316" t="s">
        <v>2396</v>
      </c>
      <c r="C1705" s="316" t="s">
        <v>2397</v>
      </c>
      <c r="D1705" s="308"/>
      <c r="E1705" s="317">
        <v>43920</v>
      </c>
      <c r="F1705" s="310">
        <f t="shared" si="52"/>
        <v>2196000</v>
      </c>
      <c r="G1705" s="310">
        <f t="shared" si="53"/>
        <v>878400</v>
      </c>
    </row>
    <row r="1706" spans="1:7">
      <c r="A1706" s="311" t="s">
        <v>43</v>
      </c>
      <c r="B1706" s="311" t="s">
        <v>1722</v>
      </c>
      <c r="C1706" s="311" t="s">
        <v>2398</v>
      </c>
      <c r="D1706" s="308"/>
      <c r="E1706" s="315">
        <v>80960</v>
      </c>
      <c r="F1706" s="310">
        <f t="shared" si="52"/>
        <v>4048000</v>
      </c>
      <c r="G1706" s="310">
        <f t="shared" si="53"/>
        <v>1619200</v>
      </c>
    </row>
    <row r="1707" spans="1:7">
      <c r="A1707" s="311" t="s">
        <v>43</v>
      </c>
      <c r="B1707" s="311" t="s">
        <v>1722</v>
      </c>
      <c r="C1707" s="311" t="s">
        <v>2399</v>
      </c>
      <c r="D1707" s="308"/>
      <c r="E1707" s="315">
        <v>80960</v>
      </c>
      <c r="F1707" s="310">
        <f t="shared" si="52"/>
        <v>4048000</v>
      </c>
      <c r="G1707" s="310">
        <f t="shared" si="53"/>
        <v>1619200</v>
      </c>
    </row>
    <row r="1708" spans="1:7">
      <c r="A1708" s="311" t="s">
        <v>43</v>
      </c>
      <c r="B1708" s="311" t="s">
        <v>1722</v>
      </c>
      <c r="C1708" s="311" t="s">
        <v>2400</v>
      </c>
      <c r="D1708" s="308"/>
      <c r="E1708" s="315">
        <v>79200</v>
      </c>
      <c r="F1708" s="310">
        <f t="shared" si="52"/>
        <v>3960000</v>
      </c>
      <c r="G1708" s="310">
        <f t="shared" si="53"/>
        <v>1584000</v>
      </c>
    </row>
    <row r="1709" spans="1:7">
      <c r="A1709" s="311" t="s">
        <v>43</v>
      </c>
      <c r="B1709" s="311" t="s">
        <v>1722</v>
      </c>
      <c r="C1709" s="311" t="s">
        <v>2401</v>
      </c>
      <c r="D1709" s="308"/>
      <c r="E1709" s="315">
        <v>73920</v>
      </c>
      <c r="F1709" s="310">
        <f t="shared" si="52"/>
        <v>3696000</v>
      </c>
      <c r="G1709" s="310">
        <f t="shared" si="53"/>
        <v>1478400</v>
      </c>
    </row>
    <row r="1710" spans="1:7">
      <c r="A1710" s="311" t="s">
        <v>43</v>
      </c>
      <c r="B1710" s="311" t="s">
        <v>1722</v>
      </c>
      <c r="C1710" s="311" t="s">
        <v>1722</v>
      </c>
      <c r="D1710" s="308"/>
      <c r="E1710" s="315">
        <v>80960</v>
      </c>
      <c r="F1710" s="310">
        <f t="shared" si="52"/>
        <v>4048000</v>
      </c>
      <c r="G1710" s="310">
        <f t="shared" si="53"/>
        <v>1619200</v>
      </c>
    </row>
    <row r="1711" spans="1:7">
      <c r="A1711" s="311" t="s">
        <v>43</v>
      </c>
      <c r="B1711" s="311" t="s">
        <v>1722</v>
      </c>
      <c r="C1711" s="311" t="s">
        <v>2402</v>
      </c>
      <c r="D1711" s="308"/>
      <c r="E1711" s="315">
        <v>80230</v>
      </c>
      <c r="F1711" s="310">
        <f t="shared" si="52"/>
        <v>4011500</v>
      </c>
      <c r="G1711" s="310">
        <f t="shared" si="53"/>
        <v>1604600.0000000002</v>
      </c>
    </row>
    <row r="1712" spans="1:7">
      <c r="A1712" s="311" t="s">
        <v>43</v>
      </c>
      <c r="B1712" s="311" t="s">
        <v>2403</v>
      </c>
      <c r="C1712" s="311" t="s">
        <v>2399</v>
      </c>
      <c r="D1712" s="308"/>
      <c r="E1712" s="315">
        <v>86200</v>
      </c>
      <c r="F1712" s="310">
        <f t="shared" si="52"/>
        <v>4310000</v>
      </c>
      <c r="G1712" s="310">
        <f t="shared" si="53"/>
        <v>1724000</v>
      </c>
    </row>
    <row r="1713" spans="1:7">
      <c r="A1713" s="316" t="s">
        <v>43</v>
      </c>
      <c r="B1713" s="316" t="s">
        <v>2404</v>
      </c>
      <c r="C1713" s="316" t="s">
        <v>2405</v>
      </c>
      <c r="D1713" s="308"/>
      <c r="E1713" s="317">
        <v>96480</v>
      </c>
      <c r="F1713" s="310">
        <f t="shared" si="52"/>
        <v>4824000</v>
      </c>
      <c r="G1713" s="310">
        <f t="shared" si="53"/>
        <v>1929600.0000000002</v>
      </c>
    </row>
    <row r="1714" spans="1:7">
      <c r="A1714" s="311" t="s">
        <v>43</v>
      </c>
      <c r="B1714" s="311" t="s">
        <v>2406</v>
      </c>
      <c r="C1714" s="311" t="s">
        <v>2399</v>
      </c>
      <c r="D1714" s="308"/>
      <c r="E1714" s="315">
        <v>85400</v>
      </c>
      <c r="F1714" s="310">
        <f t="shared" si="52"/>
        <v>4270000</v>
      </c>
      <c r="G1714" s="310">
        <f t="shared" si="53"/>
        <v>1708000</v>
      </c>
    </row>
    <row r="1715" spans="1:7">
      <c r="A1715" s="311" t="s">
        <v>43</v>
      </c>
      <c r="B1715" s="311" t="s">
        <v>1723</v>
      </c>
      <c r="C1715" s="311" t="s">
        <v>2407</v>
      </c>
      <c r="D1715" s="308"/>
      <c r="E1715" s="315">
        <v>79400</v>
      </c>
      <c r="F1715" s="310">
        <f t="shared" si="52"/>
        <v>3970000</v>
      </c>
      <c r="G1715" s="310">
        <f t="shared" si="53"/>
        <v>1588000</v>
      </c>
    </row>
    <row r="1716" spans="1:7">
      <c r="A1716" s="311" t="s">
        <v>1317</v>
      </c>
      <c r="B1716" s="311" t="s">
        <v>259</v>
      </c>
      <c r="C1716" s="311" t="s">
        <v>2408</v>
      </c>
      <c r="D1716" s="308"/>
      <c r="E1716" s="315">
        <v>62460</v>
      </c>
      <c r="F1716" s="310">
        <f t="shared" si="52"/>
        <v>3123000</v>
      </c>
      <c r="G1716" s="310">
        <f t="shared" si="53"/>
        <v>1249200</v>
      </c>
    </row>
    <row r="1717" spans="1:7">
      <c r="A1717" s="316" t="s">
        <v>43</v>
      </c>
      <c r="B1717" s="316" t="s">
        <v>2409</v>
      </c>
      <c r="C1717" s="316" t="s">
        <v>2410</v>
      </c>
      <c r="D1717" s="308"/>
      <c r="E1717" s="317">
        <v>65890</v>
      </c>
      <c r="F1717" s="310">
        <f t="shared" si="52"/>
        <v>3294500</v>
      </c>
      <c r="G1717" s="310">
        <f t="shared" si="53"/>
        <v>1317800</v>
      </c>
    </row>
    <row r="1718" spans="1:7">
      <c r="A1718" s="316" t="s">
        <v>2055</v>
      </c>
      <c r="B1718" s="316" t="s">
        <v>2411</v>
      </c>
      <c r="C1718" s="316" t="s">
        <v>2412</v>
      </c>
      <c r="D1718" s="308"/>
      <c r="E1718" s="317">
        <v>23040</v>
      </c>
      <c r="F1718" s="310">
        <f t="shared" si="52"/>
        <v>1152000</v>
      </c>
      <c r="G1718" s="310">
        <f t="shared" si="53"/>
        <v>460800</v>
      </c>
    </row>
    <row r="1719" spans="1:7">
      <c r="A1719" s="316" t="s">
        <v>43</v>
      </c>
      <c r="B1719" s="316" t="s">
        <v>2411</v>
      </c>
      <c r="C1719" s="316" t="s">
        <v>2413</v>
      </c>
      <c r="D1719" s="308"/>
      <c r="E1719" s="317">
        <v>182680</v>
      </c>
      <c r="F1719" s="310">
        <f t="shared" si="52"/>
        <v>9134000</v>
      </c>
      <c r="G1719" s="310">
        <f t="shared" si="53"/>
        <v>3653600</v>
      </c>
    </row>
    <row r="1720" spans="1:7">
      <c r="A1720" s="316" t="s">
        <v>43</v>
      </c>
      <c r="B1720" s="316" t="s">
        <v>2411</v>
      </c>
      <c r="C1720" s="316" t="s">
        <v>2414</v>
      </c>
      <c r="D1720" s="308"/>
      <c r="E1720" s="317">
        <v>71540</v>
      </c>
      <c r="F1720" s="310">
        <f t="shared" si="52"/>
        <v>3577000</v>
      </c>
      <c r="G1720" s="310">
        <f t="shared" si="53"/>
        <v>1430800</v>
      </c>
    </row>
    <row r="1721" spans="1:7">
      <c r="A1721" s="311" t="s">
        <v>43</v>
      </c>
      <c r="B1721" s="311" t="s">
        <v>2415</v>
      </c>
      <c r="C1721" s="311" t="s">
        <v>2416</v>
      </c>
      <c r="D1721" s="308"/>
      <c r="E1721" s="315">
        <v>114000</v>
      </c>
      <c r="F1721" s="310">
        <f t="shared" si="52"/>
        <v>5700000</v>
      </c>
      <c r="G1721" s="310">
        <f t="shared" si="53"/>
        <v>2280000</v>
      </c>
    </row>
    <row r="1722" spans="1:7">
      <c r="A1722" s="316" t="s">
        <v>43</v>
      </c>
      <c r="B1722" s="316" t="s">
        <v>2417</v>
      </c>
      <c r="C1722" s="316" t="s">
        <v>2418</v>
      </c>
      <c r="D1722" s="308"/>
      <c r="E1722" s="317">
        <v>94610</v>
      </c>
      <c r="F1722" s="310">
        <f t="shared" si="52"/>
        <v>4730500</v>
      </c>
      <c r="G1722" s="310">
        <f t="shared" si="53"/>
        <v>1892200</v>
      </c>
    </row>
    <row r="1723" spans="1:7">
      <c r="A1723" s="311" t="s">
        <v>43</v>
      </c>
      <c r="B1723" s="311" t="s">
        <v>1736</v>
      </c>
      <c r="C1723" s="311" t="s">
        <v>2419</v>
      </c>
      <c r="D1723" s="308"/>
      <c r="E1723" s="315">
        <v>91120</v>
      </c>
      <c r="F1723" s="310">
        <f t="shared" si="52"/>
        <v>4556000</v>
      </c>
      <c r="G1723" s="310">
        <f t="shared" si="53"/>
        <v>1822400</v>
      </c>
    </row>
    <row r="1724" spans="1:7">
      <c r="A1724" s="311" t="s">
        <v>43</v>
      </c>
      <c r="B1724" s="311" t="s">
        <v>2420</v>
      </c>
      <c r="C1724" s="311" t="s">
        <v>2421</v>
      </c>
      <c r="D1724" s="308"/>
      <c r="E1724" s="315">
        <v>91520</v>
      </c>
      <c r="F1724" s="310">
        <f t="shared" si="52"/>
        <v>4576000</v>
      </c>
      <c r="G1724" s="310">
        <f t="shared" si="53"/>
        <v>1830400</v>
      </c>
    </row>
    <row r="1725" spans="1:7">
      <c r="A1725" s="311" t="s">
        <v>43</v>
      </c>
      <c r="B1725" s="311" t="s">
        <v>1739</v>
      </c>
      <c r="C1725" s="311" t="s">
        <v>2422</v>
      </c>
      <c r="D1725" s="308"/>
      <c r="E1725" s="315">
        <v>79200</v>
      </c>
      <c r="F1725" s="310">
        <f t="shared" si="52"/>
        <v>3960000</v>
      </c>
      <c r="G1725" s="310">
        <f t="shared" si="53"/>
        <v>1584000</v>
      </c>
    </row>
    <row r="1726" spans="1:7">
      <c r="A1726" s="311" t="s">
        <v>43</v>
      </c>
      <c r="B1726" s="311" t="s">
        <v>2423</v>
      </c>
      <c r="C1726" s="311" t="s">
        <v>2424</v>
      </c>
      <c r="D1726" s="308"/>
      <c r="E1726" s="315">
        <v>83600</v>
      </c>
      <c r="F1726" s="310">
        <f t="shared" si="52"/>
        <v>4180000</v>
      </c>
      <c r="G1726" s="310">
        <f t="shared" si="53"/>
        <v>1672000</v>
      </c>
    </row>
    <row r="1727" spans="1:7">
      <c r="A1727" s="316" t="s">
        <v>43</v>
      </c>
      <c r="B1727" s="316" t="s">
        <v>2425</v>
      </c>
      <c r="C1727" s="316" t="s">
        <v>2426</v>
      </c>
      <c r="D1727" s="308"/>
      <c r="E1727" s="317">
        <v>67790</v>
      </c>
      <c r="F1727" s="310">
        <f t="shared" si="52"/>
        <v>3389500</v>
      </c>
      <c r="G1727" s="310">
        <f t="shared" si="53"/>
        <v>1355800</v>
      </c>
    </row>
    <row r="1728" spans="1:7">
      <c r="A1728" s="311" t="s">
        <v>43</v>
      </c>
      <c r="B1728" s="311" t="s">
        <v>1744</v>
      </c>
      <c r="C1728" s="311" t="s">
        <v>2427</v>
      </c>
      <c r="D1728" s="308"/>
      <c r="E1728" s="315">
        <v>114000</v>
      </c>
      <c r="F1728" s="310">
        <f t="shared" si="52"/>
        <v>5700000</v>
      </c>
      <c r="G1728" s="310">
        <f t="shared" si="53"/>
        <v>2280000</v>
      </c>
    </row>
    <row r="1729" spans="1:7">
      <c r="A1729" s="311" t="s">
        <v>43</v>
      </c>
      <c r="B1729" s="311" t="s">
        <v>1744</v>
      </c>
      <c r="C1729" s="311" t="s">
        <v>2428</v>
      </c>
      <c r="D1729" s="308"/>
      <c r="E1729" s="315">
        <v>126360</v>
      </c>
      <c r="F1729" s="310">
        <f t="shared" si="52"/>
        <v>6318000</v>
      </c>
      <c r="G1729" s="310">
        <f t="shared" si="53"/>
        <v>2527200.0000000005</v>
      </c>
    </row>
    <row r="1730" spans="1:7">
      <c r="A1730" s="311" t="s">
        <v>43</v>
      </c>
      <c r="B1730" s="311" t="s">
        <v>1744</v>
      </c>
      <c r="C1730" s="311" t="s">
        <v>1744</v>
      </c>
      <c r="D1730" s="308"/>
      <c r="E1730" s="315">
        <v>119700</v>
      </c>
      <c r="F1730" s="310">
        <f t="shared" si="52"/>
        <v>5985000</v>
      </c>
      <c r="G1730" s="310">
        <f t="shared" si="53"/>
        <v>2394000</v>
      </c>
    </row>
    <row r="1731" spans="1:7">
      <c r="A1731" s="316" t="s">
        <v>43</v>
      </c>
      <c r="B1731" s="316" t="s">
        <v>2429</v>
      </c>
      <c r="C1731" s="316" t="s">
        <v>2430</v>
      </c>
      <c r="D1731" s="308"/>
      <c r="E1731" s="317">
        <v>124340</v>
      </c>
      <c r="F1731" s="310">
        <f t="shared" si="52"/>
        <v>6217000</v>
      </c>
      <c r="G1731" s="310">
        <f t="shared" si="53"/>
        <v>2486800</v>
      </c>
    </row>
    <row r="1732" spans="1:7">
      <c r="A1732" s="311" t="s">
        <v>1317</v>
      </c>
      <c r="B1732" s="311" t="s">
        <v>1746</v>
      </c>
      <c r="C1732" s="311" t="s">
        <v>2428</v>
      </c>
      <c r="D1732" s="308"/>
      <c r="E1732" s="315">
        <v>150610</v>
      </c>
      <c r="F1732" s="310">
        <f t="shared" ref="F1732:F1795" si="54">+E1732*5%*1000</f>
        <v>7530500</v>
      </c>
      <c r="G1732" s="310">
        <f t="shared" ref="G1732:G1795" si="55">+E1732*2%*1000</f>
        <v>3012200.0000000005</v>
      </c>
    </row>
    <row r="1733" spans="1:7">
      <c r="A1733" s="311" t="s">
        <v>43</v>
      </c>
      <c r="B1733" s="311" t="s">
        <v>2431</v>
      </c>
      <c r="C1733" s="311" t="s">
        <v>2427</v>
      </c>
      <c r="D1733" s="308"/>
      <c r="E1733" s="315">
        <v>118400</v>
      </c>
      <c r="F1733" s="310">
        <f t="shared" si="54"/>
        <v>5920000</v>
      </c>
      <c r="G1733" s="310">
        <f t="shared" si="55"/>
        <v>2368000</v>
      </c>
    </row>
    <row r="1734" spans="1:7">
      <c r="A1734" s="311" t="s">
        <v>43</v>
      </c>
      <c r="B1734" s="311" t="s">
        <v>262</v>
      </c>
      <c r="C1734" s="311" t="s">
        <v>2432</v>
      </c>
      <c r="D1734" s="308"/>
      <c r="E1734" s="315">
        <v>92400</v>
      </c>
      <c r="F1734" s="310">
        <f t="shared" si="54"/>
        <v>4620000</v>
      </c>
      <c r="G1734" s="310">
        <f t="shared" si="55"/>
        <v>1848000</v>
      </c>
    </row>
    <row r="1735" spans="1:7">
      <c r="A1735" s="311" t="s">
        <v>43</v>
      </c>
      <c r="B1735" s="311" t="s">
        <v>2433</v>
      </c>
      <c r="C1735" s="311" t="s">
        <v>2432</v>
      </c>
      <c r="D1735" s="308"/>
      <c r="E1735" s="315">
        <v>97360</v>
      </c>
      <c r="F1735" s="310">
        <f t="shared" si="54"/>
        <v>4868000</v>
      </c>
      <c r="G1735" s="310">
        <f t="shared" si="55"/>
        <v>1947200</v>
      </c>
    </row>
    <row r="1736" spans="1:7">
      <c r="A1736" s="311" t="s">
        <v>43</v>
      </c>
      <c r="B1736" s="311" t="s">
        <v>2434</v>
      </c>
      <c r="C1736" s="311" t="s">
        <v>2432</v>
      </c>
      <c r="D1736" s="308"/>
      <c r="E1736" s="315">
        <v>88800</v>
      </c>
      <c r="F1736" s="310">
        <f t="shared" si="54"/>
        <v>4440000</v>
      </c>
      <c r="G1736" s="310">
        <f t="shared" si="55"/>
        <v>1776000</v>
      </c>
    </row>
    <row r="1737" spans="1:7">
      <c r="A1737" s="316" t="s">
        <v>43</v>
      </c>
      <c r="B1737" s="316" t="s">
        <v>2435</v>
      </c>
      <c r="C1737" s="316" t="s">
        <v>2436</v>
      </c>
      <c r="D1737" s="308"/>
      <c r="E1737" s="317">
        <v>89530</v>
      </c>
      <c r="F1737" s="310">
        <f t="shared" si="54"/>
        <v>4476500</v>
      </c>
      <c r="G1737" s="310">
        <f t="shared" si="55"/>
        <v>1790600.0000000002</v>
      </c>
    </row>
    <row r="1738" spans="1:7">
      <c r="A1738" s="311" t="s">
        <v>43</v>
      </c>
      <c r="B1738" s="311" t="s">
        <v>1750</v>
      </c>
      <c r="C1738" s="311" t="s">
        <v>2437</v>
      </c>
      <c r="D1738" s="308"/>
      <c r="E1738" s="315">
        <v>142500</v>
      </c>
      <c r="F1738" s="310">
        <f t="shared" si="54"/>
        <v>7125000</v>
      </c>
      <c r="G1738" s="310">
        <f t="shared" si="55"/>
        <v>2850000</v>
      </c>
    </row>
    <row r="1739" spans="1:7">
      <c r="A1739" s="311" t="s">
        <v>43</v>
      </c>
      <c r="B1739" s="311" t="s">
        <v>1750</v>
      </c>
      <c r="C1739" s="311" t="s">
        <v>1750</v>
      </c>
      <c r="D1739" s="308"/>
      <c r="E1739" s="315">
        <v>159770</v>
      </c>
      <c r="F1739" s="310">
        <f t="shared" si="54"/>
        <v>7988500</v>
      </c>
      <c r="G1739" s="310">
        <f t="shared" si="55"/>
        <v>3195400</v>
      </c>
    </row>
    <row r="1740" spans="1:7">
      <c r="A1740" s="311" t="s">
        <v>43</v>
      </c>
      <c r="B1740" s="311" t="s">
        <v>2438</v>
      </c>
      <c r="C1740" s="311" t="s">
        <v>2439</v>
      </c>
      <c r="D1740" s="308"/>
      <c r="E1740" s="315">
        <v>164950</v>
      </c>
      <c r="F1740" s="310">
        <f t="shared" si="54"/>
        <v>8247500</v>
      </c>
      <c r="G1740" s="310">
        <f t="shared" si="55"/>
        <v>3299000</v>
      </c>
    </row>
    <row r="1741" spans="1:7">
      <c r="A1741" s="311" t="s">
        <v>43</v>
      </c>
      <c r="B1741" s="311" t="s">
        <v>1751</v>
      </c>
      <c r="C1741" s="311" t="s">
        <v>2440</v>
      </c>
      <c r="D1741" s="308"/>
      <c r="E1741" s="315">
        <v>144490</v>
      </c>
      <c r="F1741" s="310">
        <f t="shared" si="54"/>
        <v>7224500</v>
      </c>
      <c r="G1741" s="310">
        <f t="shared" si="55"/>
        <v>2889800</v>
      </c>
    </row>
    <row r="1742" spans="1:7">
      <c r="A1742" s="311" t="s">
        <v>43</v>
      </c>
      <c r="B1742" s="311" t="s">
        <v>1751</v>
      </c>
      <c r="C1742" s="311" t="s">
        <v>2441</v>
      </c>
      <c r="D1742" s="308"/>
      <c r="E1742" s="315">
        <v>141550</v>
      </c>
      <c r="F1742" s="310">
        <f t="shared" si="54"/>
        <v>7077500</v>
      </c>
      <c r="G1742" s="310">
        <f t="shared" si="55"/>
        <v>2831000</v>
      </c>
    </row>
    <row r="1743" spans="1:7">
      <c r="A1743" s="311" t="s">
        <v>43</v>
      </c>
      <c r="B1743" s="311" t="s">
        <v>1360</v>
      </c>
      <c r="C1743" s="311" t="s">
        <v>2442</v>
      </c>
      <c r="D1743" s="308"/>
      <c r="E1743" s="315">
        <v>167000</v>
      </c>
      <c r="F1743" s="310">
        <f t="shared" si="54"/>
        <v>8350000</v>
      </c>
      <c r="G1743" s="310">
        <f t="shared" si="55"/>
        <v>3340000</v>
      </c>
    </row>
    <row r="1744" spans="1:7">
      <c r="A1744" s="311" t="s">
        <v>43</v>
      </c>
      <c r="B1744" s="311" t="s">
        <v>269</v>
      </c>
      <c r="C1744" s="311" t="s">
        <v>2443</v>
      </c>
      <c r="D1744" s="308"/>
      <c r="E1744" s="315">
        <v>168870</v>
      </c>
      <c r="F1744" s="310">
        <f t="shared" si="54"/>
        <v>8443500</v>
      </c>
      <c r="G1744" s="310">
        <f t="shared" si="55"/>
        <v>3377400</v>
      </c>
    </row>
    <row r="1745" spans="1:7">
      <c r="A1745" s="311" t="s">
        <v>43</v>
      </c>
      <c r="B1745" s="311" t="s">
        <v>1752</v>
      </c>
      <c r="C1745" s="311" t="s">
        <v>2444</v>
      </c>
      <c r="D1745" s="308"/>
      <c r="E1745" s="315">
        <v>164560</v>
      </c>
      <c r="F1745" s="310">
        <f t="shared" si="54"/>
        <v>8228000</v>
      </c>
      <c r="G1745" s="310">
        <f t="shared" si="55"/>
        <v>3291200.0000000005</v>
      </c>
    </row>
    <row r="1746" spans="1:7">
      <c r="A1746" s="311" t="s">
        <v>43</v>
      </c>
      <c r="B1746" s="311" t="s">
        <v>2445</v>
      </c>
      <c r="C1746" s="311" t="s">
        <v>2443</v>
      </c>
      <c r="D1746" s="308"/>
      <c r="E1746" s="315">
        <v>174950</v>
      </c>
      <c r="F1746" s="310">
        <f t="shared" si="54"/>
        <v>8747500</v>
      </c>
      <c r="G1746" s="310">
        <f t="shared" si="55"/>
        <v>3499000</v>
      </c>
    </row>
    <row r="1747" spans="1:7">
      <c r="A1747" s="316" t="s">
        <v>2055</v>
      </c>
      <c r="B1747" s="316" t="s">
        <v>2446</v>
      </c>
      <c r="C1747" s="316" t="s">
        <v>2447</v>
      </c>
      <c r="D1747" s="308"/>
      <c r="E1747" s="317">
        <v>233640</v>
      </c>
      <c r="F1747" s="310">
        <f t="shared" si="54"/>
        <v>11682000</v>
      </c>
      <c r="G1747" s="310">
        <f t="shared" si="55"/>
        <v>4672800</v>
      </c>
    </row>
    <row r="1748" spans="1:7">
      <c r="A1748" s="316" t="s">
        <v>2055</v>
      </c>
      <c r="B1748" s="316" t="s">
        <v>2448</v>
      </c>
      <c r="C1748" s="316" t="s">
        <v>2449</v>
      </c>
      <c r="D1748" s="308"/>
      <c r="E1748" s="317">
        <v>212040</v>
      </c>
      <c r="F1748" s="310">
        <f t="shared" si="54"/>
        <v>10602000</v>
      </c>
      <c r="G1748" s="310">
        <f t="shared" si="55"/>
        <v>4240800</v>
      </c>
    </row>
    <row r="1749" spans="1:7">
      <c r="A1749" s="311" t="s">
        <v>1317</v>
      </c>
      <c r="B1749" s="311" t="s">
        <v>2450</v>
      </c>
      <c r="C1749" s="311" t="s">
        <v>2451</v>
      </c>
      <c r="D1749" s="308"/>
      <c r="E1749" s="315">
        <v>181831</v>
      </c>
      <c r="F1749" s="310">
        <f t="shared" si="54"/>
        <v>9091550.0000000019</v>
      </c>
      <c r="G1749" s="310">
        <f t="shared" si="55"/>
        <v>3636620</v>
      </c>
    </row>
    <row r="1750" spans="1:7">
      <c r="A1750" s="316" t="s">
        <v>43</v>
      </c>
      <c r="B1750" s="316" t="s">
        <v>2452</v>
      </c>
      <c r="C1750" s="316" t="s">
        <v>2453</v>
      </c>
      <c r="D1750" s="308"/>
      <c r="E1750" s="317">
        <v>178380</v>
      </c>
      <c r="F1750" s="310">
        <f t="shared" si="54"/>
        <v>8919000</v>
      </c>
      <c r="G1750" s="310">
        <f t="shared" si="55"/>
        <v>3567600</v>
      </c>
    </row>
    <row r="1751" spans="1:7">
      <c r="A1751" s="311" t="s">
        <v>43</v>
      </c>
      <c r="B1751" s="311" t="s">
        <v>2454</v>
      </c>
      <c r="C1751" s="311" t="s">
        <v>2455</v>
      </c>
      <c r="D1751" s="308"/>
      <c r="E1751" s="315">
        <v>48300</v>
      </c>
      <c r="F1751" s="310">
        <f t="shared" si="54"/>
        <v>2415000</v>
      </c>
      <c r="G1751" s="310">
        <f t="shared" si="55"/>
        <v>966000</v>
      </c>
    </row>
    <row r="1752" spans="1:7">
      <c r="A1752" s="311" t="s">
        <v>43</v>
      </c>
      <c r="B1752" s="311" t="s">
        <v>2456</v>
      </c>
      <c r="C1752" s="311" t="s">
        <v>2457</v>
      </c>
      <c r="D1752" s="308"/>
      <c r="E1752" s="315">
        <v>29020</v>
      </c>
      <c r="F1752" s="310">
        <f t="shared" si="54"/>
        <v>1451000</v>
      </c>
      <c r="G1752" s="310">
        <f t="shared" si="55"/>
        <v>580400</v>
      </c>
    </row>
    <row r="1753" spans="1:7">
      <c r="A1753" s="311" t="s">
        <v>43</v>
      </c>
      <c r="B1753" s="311" t="s">
        <v>2458</v>
      </c>
      <c r="C1753" s="311" t="s">
        <v>2459</v>
      </c>
      <c r="D1753" s="308"/>
      <c r="E1753" s="315">
        <v>29020</v>
      </c>
      <c r="F1753" s="310">
        <f t="shared" si="54"/>
        <v>1451000</v>
      </c>
      <c r="G1753" s="310">
        <f t="shared" si="55"/>
        <v>580400</v>
      </c>
    </row>
    <row r="1754" spans="1:7">
      <c r="A1754" s="311" t="s">
        <v>43</v>
      </c>
      <c r="B1754" s="311" t="s">
        <v>2460</v>
      </c>
      <c r="C1754" s="311" t="s">
        <v>2461</v>
      </c>
      <c r="D1754" s="308"/>
      <c r="E1754" s="315">
        <v>28010</v>
      </c>
      <c r="F1754" s="310">
        <f t="shared" si="54"/>
        <v>1400500</v>
      </c>
      <c r="G1754" s="310">
        <f t="shared" si="55"/>
        <v>560200</v>
      </c>
    </row>
    <row r="1755" spans="1:7">
      <c r="A1755" s="311" t="s">
        <v>43</v>
      </c>
      <c r="B1755" s="311" t="s">
        <v>2460</v>
      </c>
      <c r="C1755" s="311" t="s">
        <v>2462</v>
      </c>
      <c r="D1755" s="308"/>
      <c r="E1755" s="315">
        <v>28430</v>
      </c>
      <c r="F1755" s="310">
        <f t="shared" si="54"/>
        <v>1421500</v>
      </c>
      <c r="G1755" s="310">
        <f t="shared" si="55"/>
        <v>568600</v>
      </c>
    </row>
    <row r="1756" spans="1:7">
      <c r="A1756" s="311" t="s">
        <v>43</v>
      </c>
      <c r="B1756" s="311" t="s">
        <v>2460</v>
      </c>
      <c r="C1756" s="311" t="s">
        <v>2463</v>
      </c>
      <c r="D1756" s="308"/>
      <c r="E1756" s="315">
        <v>31280</v>
      </c>
      <c r="F1756" s="310">
        <f t="shared" si="54"/>
        <v>1564000</v>
      </c>
      <c r="G1756" s="310">
        <f t="shared" si="55"/>
        <v>625600</v>
      </c>
    </row>
    <row r="1757" spans="1:7">
      <c r="A1757" s="311" t="s">
        <v>43</v>
      </c>
      <c r="B1757" s="311" t="s">
        <v>2460</v>
      </c>
      <c r="C1757" s="311" t="s">
        <v>2464</v>
      </c>
      <c r="D1757" s="308"/>
      <c r="E1757" s="315">
        <v>24280</v>
      </c>
      <c r="F1757" s="310">
        <f t="shared" si="54"/>
        <v>1214000</v>
      </c>
      <c r="G1757" s="310">
        <f t="shared" si="55"/>
        <v>485600</v>
      </c>
    </row>
    <row r="1758" spans="1:7">
      <c r="A1758" s="311" t="s">
        <v>43</v>
      </c>
      <c r="B1758" s="311" t="s">
        <v>2460</v>
      </c>
      <c r="C1758" s="311" t="s">
        <v>2465</v>
      </c>
      <c r="D1758" s="308"/>
      <c r="E1758" s="315">
        <v>22080</v>
      </c>
      <c r="F1758" s="310">
        <f t="shared" si="54"/>
        <v>1104000</v>
      </c>
      <c r="G1758" s="310">
        <f t="shared" si="55"/>
        <v>441600</v>
      </c>
    </row>
    <row r="1759" spans="1:7">
      <c r="A1759" s="311" t="s">
        <v>43</v>
      </c>
      <c r="B1759" s="311" t="s">
        <v>2460</v>
      </c>
      <c r="C1759" s="311" t="s">
        <v>2466</v>
      </c>
      <c r="D1759" s="308"/>
      <c r="E1759" s="315">
        <v>27600</v>
      </c>
      <c r="F1759" s="310">
        <f t="shared" si="54"/>
        <v>1380000</v>
      </c>
      <c r="G1759" s="310">
        <f t="shared" si="55"/>
        <v>552000</v>
      </c>
    </row>
    <row r="1760" spans="1:7">
      <c r="A1760" s="311" t="s">
        <v>43</v>
      </c>
      <c r="B1760" s="311" t="s">
        <v>2460</v>
      </c>
      <c r="C1760" s="311" t="s">
        <v>2467</v>
      </c>
      <c r="D1760" s="308"/>
      <c r="E1760" s="315">
        <v>26680</v>
      </c>
      <c r="F1760" s="310">
        <f t="shared" si="54"/>
        <v>1334000</v>
      </c>
      <c r="G1760" s="310">
        <f t="shared" si="55"/>
        <v>533600</v>
      </c>
    </row>
    <row r="1761" spans="1:7">
      <c r="A1761" s="311" t="s">
        <v>43</v>
      </c>
      <c r="B1761" s="311" t="s">
        <v>2460</v>
      </c>
      <c r="C1761" s="311" t="s">
        <v>2468</v>
      </c>
      <c r="D1761" s="308"/>
      <c r="E1761" s="315">
        <v>26760</v>
      </c>
      <c r="F1761" s="310">
        <f t="shared" si="54"/>
        <v>1338000</v>
      </c>
      <c r="G1761" s="310">
        <f t="shared" si="55"/>
        <v>535200</v>
      </c>
    </row>
    <row r="1762" spans="1:7">
      <c r="A1762" s="311" t="s">
        <v>43</v>
      </c>
      <c r="B1762" s="311" t="s">
        <v>2460</v>
      </c>
      <c r="C1762" s="311" t="s">
        <v>2469</v>
      </c>
      <c r="D1762" s="308"/>
      <c r="E1762" s="315">
        <v>25760</v>
      </c>
      <c r="F1762" s="310">
        <f t="shared" si="54"/>
        <v>1288000</v>
      </c>
      <c r="G1762" s="310">
        <f t="shared" si="55"/>
        <v>515200.00000000006</v>
      </c>
    </row>
    <row r="1763" spans="1:7">
      <c r="A1763" s="311" t="s">
        <v>43</v>
      </c>
      <c r="B1763" s="311" t="s">
        <v>2470</v>
      </c>
      <c r="C1763" s="311" t="s">
        <v>2471</v>
      </c>
      <c r="D1763" s="308"/>
      <c r="E1763" s="315">
        <v>33000</v>
      </c>
      <c r="F1763" s="310">
        <f t="shared" si="54"/>
        <v>1650000</v>
      </c>
      <c r="G1763" s="310">
        <f t="shared" si="55"/>
        <v>660000</v>
      </c>
    </row>
    <row r="1764" spans="1:7">
      <c r="A1764" s="311" t="s">
        <v>43</v>
      </c>
      <c r="B1764" s="311" t="s">
        <v>2470</v>
      </c>
      <c r="C1764" s="311" t="s">
        <v>2472</v>
      </c>
      <c r="D1764" s="308"/>
      <c r="E1764" s="315">
        <v>30110</v>
      </c>
      <c r="F1764" s="310">
        <f t="shared" si="54"/>
        <v>1505500</v>
      </c>
      <c r="G1764" s="310">
        <f t="shared" si="55"/>
        <v>602200</v>
      </c>
    </row>
    <row r="1765" spans="1:7">
      <c r="A1765" s="311" t="s">
        <v>43</v>
      </c>
      <c r="B1765" s="311" t="s">
        <v>2470</v>
      </c>
      <c r="C1765" s="311" t="s">
        <v>2473</v>
      </c>
      <c r="D1765" s="308"/>
      <c r="E1765" s="315">
        <v>28520</v>
      </c>
      <c r="F1765" s="310">
        <f t="shared" si="54"/>
        <v>1426000</v>
      </c>
      <c r="G1765" s="310">
        <f t="shared" si="55"/>
        <v>570400</v>
      </c>
    </row>
    <row r="1766" spans="1:7">
      <c r="A1766" s="311" t="s">
        <v>1317</v>
      </c>
      <c r="B1766" s="311" t="s">
        <v>1753</v>
      </c>
      <c r="C1766" s="311" t="s">
        <v>2474</v>
      </c>
      <c r="D1766" s="308"/>
      <c r="E1766" s="315">
        <v>29630</v>
      </c>
      <c r="F1766" s="310">
        <f t="shared" si="54"/>
        <v>1481500</v>
      </c>
      <c r="G1766" s="310">
        <f t="shared" si="55"/>
        <v>592600</v>
      </c>
    </row>
    <row r="1767" spans="1:7">
      <c r="A1767" s="311" t="s">
        <v>1317</v>
      </c>
      <c r="B1767" s="311" t="s">
        <v>1754</v>
      </c>
      <c r="C1767" s="311" t="s">
        <v>2474</v>
      </c>
      <c r="D1767" s="308"/>
      <c r="E1767" s="315">
        <v>32540</v>
      </c>
      <c r="F1767" s="310">
        <f t="shared" si="54"/>
        <v>1627000</v>
      </c>
      <c r="G1767" s="310">
        <f t="shared" si="55"/>
        <v>650800.00000000012</v>
      </c>
    </row>
    <row r="1768" spans="1:7">
      <c r="A1768" s="318" t="s">
        <v>43</v>
      </c>
      <c r="B1768" s="318" t="s">
        <v>2475</v>
      </c>
      <c r="C1768" s="318" t="s">
        <v>2476</v>
      </c>
      <c r="D1768" s="308"/>
      <c r="E1768" s="319">
        <v>38790</v>
      </c>
      <c r="F1768" s="310">
        <f t="shared" si="54"/>
        <v>1939500</v>
      </c>
      <c r="G1768" s="310">
        <f t="shared" si="55"/>
        <v>775800.00000000012</v>
      </c>
    </row>
    <row r="1769" spans="1:7">
      <c r="A1769" s="311" t="s">
        <v>43</v>
      </c>
      <c r="B1769" s="311" t="s">
        <v>2475</v>
      </c>
      <c r="C1769" s="311" t="s">
        <v>2477</v>
      </c>
      <c r="D1769" s="308"/>
      <c r="E1769" s="315">
        <v>32930</v>
      </c>
      <c r="F1769" s="310">
        <f t="shared" si="54"/>
        <v>1646500</v>
      </c>
      <c r="G1769" s="310">
        <f t="shared" si="55"/>
        <v>658600</v>
      </c>
    </row>
    <row r="1770" spans="1:7">
      <c r="A1770" s="311" t="s">
        <v>43</v>
      </c>
      <c r="B1770" s="311" t="s">
        <v>2475</v>
      </c>
      <c r="C1770" s="311" t="s">
        <v>2478</v>
      </c>
      <c r="D1770" s="308"/>
      <c r="E1770" s="315">
        <v>35040</v>
      </c>
      <c r="F1770" s="310">
        <f t="shared" si="54"/>
        <v>1752000</v>
      </c>
      <c r="G1770" s="310">
        <f t="shared" si="55"/>
        <v>700800.00000000012</v>
      </c>
    </row>
    <row r="1771" spans="1:7">
      <c r="A1771" s="316" t="s">
        <v>43</v>
      </c>
      <c r="B1771" s="316" t="s">
        <v>2475</v>
      </c>
      <c r="C1771" s="316" t="s">
        <v>2479</v>
      </c>
      <c r="D1771" s="308"/>
      <c r="E1771" s="317">
        <v>34940</v>
      </c>
      <c r="F1771" s="310">
        <f t="shared" si="54"/>
        <v>1747000</v>
      </c>
      <c r="G1771" s="310">
        <f t="shared" si="55"/>
        <v>698800.00000000012</v>
      </c>
    </row>
    <row r="1772" spans="1:7">
      <c r="A1772" s="311" t="s">
        <v>43</v>
      </c>
      <c r="B1772" s="311" t="s">
        <v>2475</v>
      </c>
      <c r="C1772" s="311" t="s">
        <v>2480</v>
      </c>
      <c r="D1772" s="308"/>
      <c r="E1772" s="315">
        <v>30000</v>
      </c>
      <c r="F1772" s="310">
        <f t="shared" si="54"/>
        <v>1500000</v>
      </c>
      <c r="G1772" s="310">
        <f t="shared" si="55"/>
        <v>600000</v>
      </c>
    </row>
    <row r="1773" spans="1:7">
      <c r="A1773" s="318" t="s">
        <v>43</v>
      </c>
      <c r="B1773" s="318" t="s">
        <v>2481</v>
      </c>
      <c r="C1773" s="318" t="s">
        <v>2482</v>
      </c>
      <c r="D1773" s="308"/>
      <c r="E1773" s="319">
        <v>36960</v>
      </c>
      <c r="F1773" s="310">
        <f t="shared" si="54"/>
        <v>1848000</v>
      </c>
      <c r="G1773" s="310">
        <f t="shared" si="55"/>
        <v>739200</v>
      </c>
    </row>
    <row r="1774" spans="1:7">
      <c r="A1774" s="311" t="s">
        <v>43</v>
      </c>
      <c r="B1774" s="311" t="s">
        <v>2481</v>
      </c>
      <c r="C1774" s="311" t="s">
        <v>2483</v>
      </c>
      <c r="D1774" s="308"/>
      <c r="E1774" s="315">
        <v>33580</v>
      </c>
      <c r="F1774" s="310">
        <f t="shared" si="54"/>
        <v>1679000</v>
      </c>
      <c r="G1774" s="310">
        <f t="shared" si="55"/>
        <v>671600</v>
      </c>
    </row>
    <row r="1775" spans="1:7">
      <c r="A1775" s="311" t="s">
        <v>43</v>
      </c>
      <c r="B1775" s="311" t="s">
        <v>2481</v>
      </c>
      <c r="C1775" s="311" t="s">
        <v>2484</v>
      </c>
      <c r="D1775" s="308"/>
      <c r="E1775" s="315">
        <v>32610</v>
      </c>
      <c r="F1775" s="310">
        <f t="shared" si="54"/>
        <v>1630500</v>
      </c>
      <c r="G1775" s="310">
        <f t="shared" si="55"/>
        <v>652200</v>
      </c>
    </row>
    <row r="1776" spans="1:7">
      <c r="A1776" s="311" t="s">
        <v>1317</v>
      </c>
      <c r="B1776" s="311" t="s">
        <v>1755</v>
      </c>
      <c r="C1776" s="311" t="s">
        <v>2485</v>
      </c>
      <c r="D1776" s="308"/>
      <c r="E1776" s="315">
        <v>29820</v>
      </c>
      <c r="F1776" s="310">
        <f t="shared" si="54"/>
        <v>1491000</v>
      </c>
      <c r="G1776" s="310">
        <f t="shared" si="55"/>
        <v>596400</v>
      </c>
    </row>
    <row r="1777" spans="1:7">
      <c r="A1777" s="311" t="s">
        <v>1317</v>
      </c>
      <c r="B1777" s="311" t="s">
        <v>2486</v>
      </c>
      <c r="C1777" s="311" t="s">
        <v>2485</v>
      </c>
      <c r="D1777" s="308"/>
      <c r="E1777" s="315">
        <v>30580</v>
      </c>
      <c r="F1777" s="310">
        <f t="shared" si="54"/>
        <v>1529000</v>
      </c>
      <c r="G1777" s="310">
        <f t="shared" si="55"/>
        <v>611600</v>
      </c>
    </row>
    <row r="1778" spans="1:7">
      <c r="A1778" s="311" t="s">
        <v>1317</v>
      </c>
      <c r="B1778" s="311" t="s">
        <v>1756</v>
      </c>
      <c r="C1778" s="311" t="s">
        <v>2485</v>
      </c>
      <c r="D1778" s="308"/>
      <c r="E1778" s="315">
        <v>35390</v>
      </c>
      <c r="F1778" s="310">
        <f t="shared" si="54"/>
        <v>1769500</v>
      </c>
      <c r="G1778" s="310">
        <f t="shared" si="55"/>
        <v>707800.00000000012</v>
      </c>
    </row>
    <row r="1779" spans="1:7">
      <c r="A1779" s="311" t="s">
        <v>43</v>
      </c>
      <c r="B1779" s="311" t="s">
        <v>2487</v>
      </c>
      <c r="C1779" s="311" t="s">
        <v>2488</v>
      </c>
      <c r="D1779" s="308"/>
      <c r="E1779" s="315">
        <v>31090</v>
      </c>
      <c r="F1779" s="310">
        <f t="shared" si="54"/>
        <v>1554500</v>
      </c>
      <c r="G1779" s="310">
        <f t="shared" si="55"/>
        <v>621800.00000000012</v>
      </c>
    </row>
    <row r="1780" spans="1:7">
      <c r="A1780" s="311" t="s">
        <v>43</v>
      </c>
      <c r="B1780" s="311" t="s">
        <v>2489</v>
      </c>
      <c r="C1780" s="311" t="s">
        <v>2490</v>
      </c>
      <c r="D1780" s="308"/>
      <c r="E1780" s="315">
        <v>38640</v>
      </c>
      <c r="F1780" s="310">
        <f t="shared" si="54"/>
        <v>1932000</v>
      </c>
      <c r="G1780" s="310">
        <f t="shared" si="55"/>
        <v>772800.00000000012</v>
      </c>
    </row>
    <row r="1781" spans="1:7">
      <c r="A1781" s="311" t="s">
        <v>43</v>
      </c>
      <c r="B1781" s="311" t="s">
        <v>2491</v>
      </c>
      <c r="C1781" s="311" t="s">
        <v>2492</v>
      </c>
      <c r="D1781" s="308"/>
      <c r="E1781" s="315">
        <v>26220</v>
      </c>
      <c r="F1781" s="310">
        <f t="shared" si="54"/>
        <v>1311000</v>
      </c>
      <c r="G1781" s="310">
        <f t="shared" si="55"/>
        <v>524400</v>
      </c>
    </row>
    <row r="1782" spans="1:7">
      <c r="A1782" s="311" t="s">
        <v>43</v>
      </c>
      <c r="B1782" s="311" t="s">
        <v>2491</v>
      </c>
      <c r="C1782" s="311" t="s">
        <v>2493</v>
      </c>
      <c r="D1782" s="308"/>
      <c r="E1782" s="315">
        <v>26680</v>
      </c>
      <c r="F1782" s="310">
        <f t="shared" si="54"/>
        <v>1334000</v>
      </c>
      <c r="G1782" s="310">
        <f t="shared" si="55"/>
        <v>533600</v>
      </c>
    </row>
    <row r="1783" spans="1:7">
      <c r="A1783" s="311" t="s">
        <v>43</v>
      </c>
      <c r="B1783" s="311" t="s">
        <v>2491</v>
      </c>
      <c r="C1783" s="311" t="s">
        <v>2494</v>
      </c>
      <c r="D1783" s="308"/>
      <c r="E1783" s="315">
        <v>26000</v>
      </c>
      <c r="F1783" s="310">
        <f t="shared" si="54"/>
        <v>1300000</v>
      </c>
      <c r="G1783" s="310">
        <f t="shared" si="55"/>
        <v>520000</v>
      </c>
    </row>
    <row r="1784" spans="1:7">
      <c r="A1784" s="311" t="s">
        <v>43</v>
      </c>
      <c r="B1784" s="311" t="s">
        <v>2495</v>
      </c>
      <c r="C1784" s="311" t="s">
        <v>2496</v>
      </c>
      <c r="D1784" s="308"/>
      <c r="E1784" s="315">
        <v>32030</v>
      </c>
      <c r="F1784" s="310">
        <f t="shared" si="54"/>
        <v>1601500</v>
      </c>
      <c r="G1784" s="310">
        <f t="shared" si="55"/>
        <v>640600</v>
      </c>
    </row>
    <row r="1785" spans="1:7">
      <c r="A1785" s="311" t="s">
        <v>43</v>
      </c>
      <c r="B1785" s="311" t="s">
        <v>2495</v>
      </c>
      <c r="C1785" s="311" t="s">
        <v>2497</v>
      </c>
      <c r="D1785" s="308"/>
      <c r="E1785" s="315">
        <v>29440</v>
      </c>
      <c r="F1785" s="310">
        <f t="shared" si="54"/>
        <v>1472000</v>
      </c>
      <c r="G1785" s="310">
        <f t="shared" si="55"/>
        <v>588800.00000000012</v>
      </c>
    </row>
    <row r="1786" spans="1:7">
      <c r="A1786" s="311" t="s">
        <v>43</v>
      </c>
      <c r="B1786" s="311" t="s">
        <v>2495</v>
      </c>
      <c r="C1786" s="311" t="s">
        <v>2498</v>
      </c>
      <c r="D1786" s="308"/>
      <c r="E1786" s="315">
        <v>38000</v>
      </c>
      <c r="F1786" s="310">
        <f t="shared" si="54"/>
        <v>1900000</v>
      </c>
      <c r="G1786" s="310">
        <f t="shared" si="55"/>
        <v>760000</v>
      </c>
    </row>
    <row r="1787" spans="1:7">
      <c r="A1787" s="311" t="s">
        <v>1317</v>
      </c>
      <c r="B1787" s="311" t="s">
        <v>1757</v>
      </c>
      <c r="C1787" s="311" t="s">
        <v>2499</v>
      </c>
      <c r="D1787" s="308"/>
      <c r="E1787" s="315">
        <v>35900</v>
      </c>
      <c r="F1787" s="310">
        <f t="shared" si="54"/>
        <v>1795000</v>
      </c>
      <c r="G1787" s="310">
        <f t="shared" si="55"/>
        <v>718000</v>
      </c>
    </row>
    <row r="1788" spans="1:7">
      <c r="A1788" s="311" t="s">
        <v>1317</v>
      </c>
      <c r="B1788" s="311" t="s">
        <v>1758</v>
      </c>
      <c r="C1788" s="311" t="s">
        <v>2499</v>
      </c>
      <c r="D1788" s="308"/>
      <c r="E1788" s="315">
        <v>33010</v>
      </c>
      <c r="F1788" s="310">
        <f t="shared" si="54"/>
        <v>1650500</v>
      </c>
      <c r="G1788" s="310">
        <f t="shared" si="55"/>
        <v>660200</v>
      </c>
    </row>
    <row r="1789" spans="1:7">
      <c r="A1789" s="311" t="s">
        <v>43</v>
      </c>
      <c r="B1789" s="311" t="s">
        <v>2500</v>
      </c>
      <c r="C1789" s="311" t="s">
        <v>2501</v>
      </c>
      <c r="D1789" s="308"/>
      <c r="E1789" s="315">
        <v>31280</v>
      </c>
      <c r="F1789" s="310">
        <f t="shared" si="54"/>
        <v>1564000</v>
      </c>
      <c r="G1789" s="310">
        <f t="shared" si="55"/>
        <v>625600</v>
      </c>
    </row>
    <row r="1790" spans="1:7">
      <c r="A1790" s="311" t="s">
        <v>43</v>
      </c>
      <c r="B1790" s="311" t="s">
        <v>2500</v>
      </c>
      <c r="C1790" s="311" t="s">
        <v>2502</v>
      </c>
      <c r="D1790" s="308"/>
      <c r="E1790" s="315">
        <v>34000</v>
      </c>
      <c r="F1790" s="310">
        <f t="shared" si="54"/>
        <v>1700000</v>
      </c>
      <c r="G1790" s="310">
        <f t="shared" si="55"/>
        <v>680000</v>
      </c>
    </row>
    <row r="1791" spans="1:7">
      <c r="A1791" s="316" t="s">
        <v>43</v>
      </c>
      <c r="B1791" s="316" t="s">
        <v>2503</v>
      </c>
      <c r="C1791" s="316" t="s">
        <v>2504</v>
      </c>
      <c r="D1791" s="308"/>
      <c r="E1791" s="317">
        <v>39290</v>
      </c>
      <c r="F1791" s="310">
        <f t="shared" si="54"/>
        <v>1964500</v>
      </c>
      <c r="G1791" s="310">
        <f t="shared" si="55"/>
        <v>785800.00000000012</v>
      </c>
    </row>
    <row r="1792" spans="1:7">
      <c r="A1792" s="311" t="s">
        <v>43</v>
      </c>
      <c r="B1792" s="311" t="s">
        <v>2505</v>
      </c>
      <c r="C1792" s="311" t="s">
        <v>2506</v>
      </c>
      <c r="D1792" s="308"/>
      <c r="E1792" s="315">
        <v>35880</v>
      </c>
      <c r="F1792" s="310">
        <f t="shared" si="54"/>
        <v>1794000</v>
      </c>
      <c r="G1792" s="310">
        <f t="shared" si="55"/>
        <v>717600</v>
      </c>
    </row>
    <row r="1793" spans="1:7">
      <c r="A1793" s="311" t="s">
        <v>43</v>
      </c>
      <c r="B1793" s="311" t="s">
        <v>2505</v>
      </c>
      <c r="C1793" s="311" t="s">
        <v>2507</v>
      </c>
      <c r="D1793" s="308"/>
      <c r="E1793" s="315">
        <v>41730</v>
      </c>
      <c r="F1793" s="310">
        <f t="shared" si="54"/>
        <v>2086500</v>
      </c>
      <c r="G1793" s="310">
        <f t="shared" si="55"/>
        <v>834600</v>
      </c>
    </row>
    <row r="1794" spans="1:7">
      <c r="A1794" s="311" t="s">
        <v>43</v>
      </c>
      <c r="B1794" s="311" t="s">
        <v>2505</v>
      </c>
      <c r="C1794" s="311" t="s">
        <v>2508</v>
      </c>
      <c r="D1794" s="308"/>
      <c r="E1794" s="315">
        <v>41100</v>
      </c>
      <c r="F1794" s="310">
        <f t="shared" si="54"/>
        <v>2055000</v>
      </c>
      <c r="G1794" s="310">
        <f t="shared" si="55"/>
        <v>822000</v>
      </c>
    </row>
    <row r="1795" spans="1:7">
      <c r="A1795" s="311" t="s">
        <v>1317</v>
      </c>
      <c r="B1795" s="311" t="s">
        <v>1759</v>
      </c>
      <c r="C1795" s="311" t="s">
        <v>2508</v>
      </c>
      <c r="D1795" s="308"/>
      <c r="E1795" s="315">
        <v>33300</v>
      </c>
      <c r="F1795" s="310">
        <f t="shared" si="54"/>
        <v>1665000</v>
      </c>
      <c r="G1795" s="310">
        <f t="shared" si="55"/>
        <v>666000</v>
      </c>
    </row>
    <row r="1796" spans="1:7">
      <c r="A1796" s="311" t="s">
        <v>1317</v>
      </c>
      <c r="B1796" s="311" t="s">
        <v>1760</v>
      </c>
      <c r="C1796" s="311" t="s">
        <v>2508</v>
      </c>
      <c r="D1796" s="308"/>
      <c r="E1796" s="315">
        <v>37630</v>
      </c>
      <c r="F1796" s="310">
        <f t="shared" ref="F1796:F1859" si="56">+E1796*5%*1000</f>
        <v>1881500</v>
      </c>
      <c r="G1796" s="310">
        <f t="shared" ref="G1796:G1859" si="57">+E1796*2%*1000</f>
        <v>752600</v>
      </c>
    </row>
    <row r="1797" spans="1:7">
      <c r="A1797" s="311" t="s">
        <v>43</v>
      </c>
      <c r="B1797" s="311" t="s">
        <v>2509</v>
      </c>
      <c r="C1797" s="311" t="s">
        <v>2510</v>
      </c>
      <c r="D1797" s="308"/>
      <c r="E1797" s="315">
        <v>27600</v>
      </c>
      <c r="F1797" s="310">
        <f t="shared" si="56"/>
        <v>1380000</v>
      </c>
      <c r="G1797" s="310">
        <f t="shared" si="57"/>
        <v>552000</v>
      </c>
    </row>
    <row r="1798" spans="1:7">
      <c r="A1798" s="311" t="s">
        <v>43</v>
      </c>
      <c r="B1798" s="311" t="s">
        <v>2509</v>
      </c>
      <c r="C1798" s="311" t="s">
        <v>2511</v>
      </c>
      <c r="D1798" s="308"/>
      <c r="E1798" s="315">
        <v>26900</v>
      </c>
      <c r="F1798" s="310">
        <f t="shared" si="56"/>
        <v>1345000</v>
      </c>
      <c r="G1798" s="310">
        <f t="shared" si="57"/>
        <v>538000</v>
      </c>
    </row>
    <row r="1799" spans="1:7">
      <c r="A1799" s="311" t="s">
        <v>43</v>
      </c>
      <c r="B1799" s="311" t="s">
        <v>2512</v>
      </c>
      <c r="C1799" s="311" t="s">
        <v>2513</v>
      </c>
      <c r="D1799" s="308"/>
      <c r="E1799" s="315">
        <v>31620</v>
      </c>
      <c r="F1799" s="310">
        <f t="shared" si="56"/>
        <v>1581000</v>
      </c>
      <c r="G1799" s="310">
        <f t="shared" si="57"/>
        <v>632400</v>
      </c>
    </row>
    <row r="1800" spans="1:7">
      <c r="A1800" s="311" t="s">
        <v>43</v>
      </c>
      <c r="B1800" s="311" t="s">
        <v>2514</v>
      </c>
      <c r="C1800" s="311" t="s">
        <v>2515</v>
      </c>
      <c r="D1800" s="308"/>
      <c r="E1800" s="315">
        <v>32360</v>
      </c>
      <c r="F1800" s="310">
        <f t="shared" si="56"/>
        <v>1618000</v>
      </c>
      <c r="G1800" s="310">
        <f t="shared" si="57"/>
        <v>647200</v>
      </c>
    </row>
    <row r="1801" spans="1:7">
      <c r="A1801" s="311" t="s">
        <v>43</v>
      </c>
      <c r="B1801" s="311" t="s">
        <v>2516</v>
      </c>
      <c r="C1801" s="311" t="s">
        <v>2517</v>
      </c>
      <c r="D1801" s="308"/>
      <c r="E1801" s="315">
        <v>27300</v>
      </c>
      <c r="F1801" s="310">
        <f t="shared" si="56"/>
        <v>1365000</v>
      </c>
      <c r="G1801" s="310">
        <f t="shared" si="57"/>
        <v>546000</v>
      </c>
    </row>
    <row r="1802" spans="1:7">
      <c r="A1802" s="311" t="s">
        <v>43</v>
      </c>
      <c r="B1802" s="311" t="s">
        <v>2516</v>
      </c>
      <c r="C1802" s="311" t="s">
        <v>2518</v>
      </c>
      <c r="D1802" s="308"/>
      <c r="E1802" s="315">
        <v>28060</v>
      </c>
      <c r="F1802" s="310">
        <f t="shared" si="56"/>
        <v>1403000</v>
      </c>
      <c r="G1802" s="310">
        <f t="shared" si="57"/>
        <v>561200</v>
      </c>
    </row>
    <row r="1803" spans="1:7">
      <c r="A1803" s="311" t="s">
        <v>1317</v>
      </c>
      <c r="B1803" s="311" t="s">
        <v>1761</v>
      </c>
      <c r="C1803" s="311" t="s">
        <v>2519</v>
      </c>
      <c r="D1803" s="308"/>
      <c r="E1803" s="315">
        <v>27000</v>
      </c>
      <c r="F1803" s="310">
        <f t="shared" si="56"/>
        <v>1350000</v>
      </c>
      <c r="G1803" s="310">
        <f t="shared" si="57"/>
        <v>540000</v>
      </c>
    </row>
    <row r="1804" spans="1:7">
      <c r="A1804" s="311" t="s">
        <v>1317</v>
      </c>
      <c r="B1804" s="311" t="s">
        <v>1762</v>
      </c>
      <c r="C1804" s="311" t="s">
        <v>2519</v>
      </c>
      <c r="D1804" s="308"/>
      <c r="E1804" s="315">
        <v>32090</v>
      </c>
      <c r="F1804" s="310">
        <f t="shared" si="56"/>
        <v>1604500</v>
      </c>
      <c r="G1804" s="310">
        <f t="shared" si="57"/>
        <v>641800.00000000012</v>
      </c>
    </row>
    <row r="1805" spans="1:7">
      <c r="A1805" s="311" t="s">
        <v>43</v>
      </c>
      <c r="B1805" s="311" t="s">
        <v>2520</v>
      </c>
      <c r="C1805" s="311" t="s">
        <v>2521</v>
      </c>
      <c r="D1805" s="308"/>
      <c r="E1805" s="315">
        <v>36800</v>
      </c>
      <c r="F1805" s="310">
        <f t="shared" si="56"/>
        <v>1840000</v>
      </c>
      <c r="G1805" s="310">
        <f t="shared" si="57"/>
        <v>736000</v>
      </c>
    </row>
    <row r="1806" spans="1:7">
      <c r="A1806" s="316" t="s">
        <v>43</v>
      </c>
      <c r="B1806" s="316" t="s">
        <v>2522</v>
      </c>
      <c r="C1806" s="316" t="s">
        <v>2523</v>
      </c>
      <c r="D1806" s="308"/>
      <c r="E1806" s="317">
        <v>10530</v>
      </c>
      <c r="F1806" s="310">
        <f t="shared" si="56"/>
        <v>526500</v>
      </c>
      <c r="G1806" s="310">
        <f t="shared" si="57"/>
        <v>210600</v>
      </c>
    </row>
    <row r="1807" spans="1:7">
      <c r="A1807" s="311" t="s">
        <v>43</v>
      </c>
      <c r="B1807" s="311" t="s">
        <v>2524</v>
      </c>
      <c r="C1807" s="311" t="s">
        <v>2455</v>
      </c>
      <c r="D1807" s="308"/>
      <c r="E1807" s="315">
        <v>41400</v>
      </c>
      <c r="F1807" s="310">
        <f t="shared" si="56"/>
        <v>2070000</v>
      </c>
      <c r="G1807" s="310">
        <f t="shared" si="57"/>
        <v>828000</v>
      </c>
    </row>
    <row r="1808" spans="1:7">
      <c r="A1808" s="311" t="s">
        <v>43</v>
      </c>
      <c r="B1808" s="311" t="s">
        <v>2525</v>
      </c>
      <c r="C1808" s="311" t="s">
        <v>2526</v>
      </c>
      <c r="D1808" s="308"/>
      <c r="E1808" s="315">
        <v>44160</v>
      </c>
      <c r="F1808" s="310">
        <f t="shared" si="56"/>
        <v>2208000</v>
      </c>
      <c r="G1808" s="310">
        <f t="shared" si="57"/>
        <v>883200</v>
      </c>
    </row>
    <row r="1809" spans="1:7">
      <c r="A1809" s="311" t="s">
        <v>43</v>
      </c>
      <c r="B1809" s="311" t="s">
        <v>2527</v>
      </c>
      <c r="C1809" s="311" t="s">
        <v>2528</v>
      </c>
      <c r="D1809" s="308"/>
      <c r="E1809" s="315">
        <v>29000</v>
      </c>
      <c r="F1809" s="310">
        <f t="shared" si="56"/>
        <v>1450000</v>
      </c>
      <c r="G1809" s="310">
        <f t="shared" si="57"/>
        <v>580000</v>
      </c>
    </row>
    <row r="1810" spans="1:7">
      <c r="A1810" s="318" t="s">
        <v>43</v>
      </c>
      <c r="B1810" s="318" t="s">
        <v>2529</v>
      </c>
      <c r="C1810" s="318" t="s">
        <v>2530</v>
      </c>
      <c r="D1810" s="308"/>
      <c r="E1810" s="319">
        <v>37620</v>
      </c>
      <c r="F1810" s="310">
        <f t="shared" si="56"/>
        <v>1881000</v>
      </c>
      <c r="G1810" s="310">
        <f t="shared" si="57"/>
        <v>752400</v>
      </c>
    </row>
    <row r="1811" spans="1:7">
      <c r="A1811" s="318" t="s">
        <v>43</v>
      </c>
      <c r="B1811" s="318" t="s">
        <v>2529</v>
      </c>
      <c r="C1811" s="318" t="s">
        <v>2531</v>
      </c>
      <c r="D1811" s="308"/>
      <c r="E1811" s="319">
        <v>34860</v>
      </c>
      <c r="F1811" s="310">
        <f t="shared" si="56"/>
        <v>1743000</v>
      </c>
      <c r="G1811" s="310">
        <f t="shared" si="57"/>
        <v>697200</v>
      </c>
    </row>
    <row r="1812" spans="1:7">
      <c r="A1812" s="311" t="s">
        <v>43</v>
      </c>
      <c r="B1812" s="311" t="s">
        <v>2529</v>
      </c>
      <c r="C1812" s="311" t="s">
        <v>2532</v>
      </c>
      <c r="D1812" s="308"/>
      <c r="E1812" s="315">
        <v>32010</v>
      </c>
      <c r="F1812" s="310">
        <f t="shared" si="56"/>
        <v>1600500</v>
      </c>
      <c r="G1812" s="310">
        <f t="shared" si="57"/>
        <v>640200</v>
      </c>
    </row>
    <row r="1813" spans="1:7">
      <c r="A1813" s="311" t="s">
        <v>43</v>
      </c>
      <c r="B1813" s="311" t="s">
        <v>2529</v>
      </c>
      <c r="C1813" s="311" t="s">
        <v>2533</v>
      </c>
      <c r="D1813" s="308"/>
      <c r="E1813" s="315">
        <v>33180</v>
      </c>
      <c r="F1813" s="310">
        <f t="shared" si="56"/>
        <v>1659000</v>
      </c>
      <c r="G1813" s="310">
        <f t="shared" si="57"/>
        <v>663600</v>
      </c>
    </row>
    <row r="1814" spans="1:7">
      <c r="A1814" s="311" t="s">
        <v>43</v>
      </c>
      <c r="B1814" s="311" t="s">
        <v>2529</v>
      </c>
      <c r="C1814" s="311" t="s">
        <v>2534</v>
      </c>
      <c r="D1814" s="308"/>
      <c r="E1814" s="315">
        <v>33200</v>
      </c>
      <c r="F1814" s="310">
        <f t="shared" si="56"/>
        <v>1660000</v>
      </c>
      <c r="G1814" s="310">
        <f t="shared" si="57"/>
        <v>664000</v>
      </c>
    </row>
    <row r="1815" spans="1:7">
      <c r="A1815" s="311" t="s">
        <v>43</v>
      </c>
      <c r="B1815" s="311" t="s">
        <v>2529</v>
      </c>
      <c r="C1815" s="311" t="s">
        <v>2466</v>
      </c>
      <c r="D1815" s="308"/>
      <c r="E1815" s="315">
        <v>32200</v>
      </c>
      <c r="F1815" s="310">
        <f t="shared" si="56"/>
        <v>1610000</v>
      </c>
      <c r="G1815" s="310">
        <f t="shared" si="57"/>
        <v>644000</v>
      </c>
    </row>
    <row r="1816" spans="1:7">
      <c r="A1816" s="311" t="s">
        <v>43</v>
      </c>
      <c r="B1816" s="311" t="s">
        <v>2529</v>
      </c>
      <c r="C1816" s="311" t="s">
        <v>2535</v>
      </c>
      <c r="D1816" s="308"/>
      <c r="E1816" s="315">
        <v>34960</v>
      </c>
      <c r="F1816" s="310">
        <f t="shared" si="56"/>
        <v>1748000</v>
      </c>
      <c r="G1816" s="310">
        <f t="shared" si="57"/>
        <v>699200</v>
      </c>
    </row>
    <row r="1817" spans="1:7">
      <c r="A1817" s="311" t="s">
        <v>43</v>
      </c>
      <c r="B1817" s="311" t="s">
        <v>2529</v>
      </c>
      <c r="C1817" s="311" t="s">
        <v>2536</v>
      </c>
      <c r="D1817" s="308"/>
      <c r="E1817" s="315">
        <v>34200</v>
      </c>
      <c r="F1817" s="310">
        <f t="shared" si="56"/>
        <v>1710000</v>
      </c>
      <c r="G1817" s="310">
        <f t="shared" si="57"/>
        <v>684000</v>
      </c>
    </row>
    <row r="1818" spans="1:7">
      <c r="A1818" s="316" t="s">
        <v>43</v>
      </c>
      <c r="B1818" s="316" t="s">
        <v>2537</v>
      </c>
      <c r="C1818" s="316" t="s">
        <v>2538</v>
      </c>
      <c r="D1818" s="308"/>
      <c r="E1818" s="317">
        <v>10500</v>
      </c>
      <c r="F1818" s="310">
        <f t="shared" si="56"/>
        <v>525000</v>
      </c>
      <c r="G1818" s="310">
        <f t="shared" si="57"/>
        <v>210000</v>
      </c>
    </row>
    <row r="1819" spans="1:7">
      <c r="A1819" s="316" t="s">
        <v>2055</v>
      </c>
      <c r="B1819" s="316" t="s">
        <v>2537</v>
      </c>
      <c r="C1819" s="316" t="s">
        <v>2539</v>
      </c>
      <c r="D1819" s="308"/>
      <c r="E1819" s="317">
        <v>30910</v>
      </c>
      <c r="F1819" s="310">
        <f t="shared" si="56"/>
        <v>1545500</v>
      </c>
      <c r="G1819" s="310">
        <f t="shared" si="57"/>
        <v>618200</v>
      </c>
    </row>
    <row r="1820" spans="1:7">
      <c r="A1820" s="311" t="s">
        <v>43</v>
      </c>
      <c r="B1820" s="311" t="s">
        <v>2540</v>
      </c>
      <c r="C1820" s="311" t="s">
        <v>2541</v>
      </c>
      <c r="D1820" s="308"/>
      <c r="E1820" s="315">
        <v>38220</v>
      </c>
      <c r="F1820" s="310">
        <f t="shared" si="56"/>
        <v>1911000</v>
      </c>
      <c r="G1820" s="310">
        <f t="shared" si="57"/>
        <v>764400</v>
      </c>
    </row>
    <row r="1821" spans="1:7">
      <c r="A1821" s="311" t="s">
        <v>43</v>
      </c>
      <c r="B1821" s="311" t="s">
        <v>2540</v>
      </c>
      <c r="C1821" s="311" t="s">
        <v>2542</v>
      </c>
      <c r="D1821" s="308"/>
      <c r="E1821" s="315">
        <v>34960</v>
      </c>
      <c r="F1821" s="310">
        <f t="shared" si="56"/>
        <v>1748000</v>
      </c>
      <c r="G1821" s="310">
        <f t="shared" si="57"/>
        <v>699200</v>
      </c>
    </row>
    <row r="1822" spans="1:7">
      <c r="A1822" s="311" t="s">
        <v>43</v>
      </c>
      <c r="B1822" s="311" t="s">
        <v>2540</v>
      </c>
      <c r="C1822" s="311" t="s">
        <v>2543</v>
      </c>
      <c r="D1822" s="308"/>
      <c r="E1822" s="315">
        <v>33120</v>
      </c>
      <c r="F1822" s="310">
        <f t="shared" si="56"/>
        <v>1656000</v>
      </c>
      <c r="G1822" s="310">
        <f t="shared" si="57"/>
        <v>662400</v>
      </c>
    </row>
    <row r="1823" spans="1:7">
      <c r="A1823" s="311" t="s">
        <v>1317</v>
      </c>
      <c r="B1823" s="311" t="s">
        <v>1763</v>
      </c>
      <c r="C1823" s="311" t="s">
        <v>2544</v>
      </c>
      <c r="D1823" s="308"/>
      <c r="E1823" s="315">
        <v>40310</v>
      </c>
      <c r="F1823" s="310">
        <f t="shared" si="56"/>
        <v>2015500</v>
      </c>
      <c r="G1823" s="310">
        <f t="shared" si="57"/>
        <v>806200</v>
      </c>
    </row>
    <row r="1824" spans="1:7">
      <c r="A1824" s="311" t="s">
        <v>1317</v>
      </c>
      <c r="B1824" s="311" t="s">
        <v>1764</v>
      </c>
      <c r="C1824" s="311" t="s">
        <v>2544</v>
      </c>
      <c r="D1824" s="308"/>
      <c r="E1824" s="315">
        <v>38810</v>
      </c>
      <c r="F1824" s="310">
        <f t="shared" si="56"/>
        <v>1940500</v>
      </c>
      <c r="G1824" s="310">
        <f t="shared" si="57"/>
        <v>776200</v>
      </c>
    </row>
    <row r="1825" spans="1:7">
      <c r="A1825" s="311" t="s">
        <v>43</v>
      </c>
      <c r="B1825" s="311" t="s">
        <v>2545</v>
      </c>
      <c r="C1825" s="311" t="s">
        <v>2542</v>
      </c>
      <c r="D1825" s="308"/>
      <c r="E1825" s="315">
        <v>39100</v>
      </c>
      <c r="F1825" s="310">
        <f t="shared" si="56"/>
        <v>1955000</v>
      </c>
      <c r="G1825" s="310">
        <f t="shared" si="57"/>
        <v>782000</v>
      </c>
    </row>
    <row r="1826" spans="1:7">
      <c r="A1826" s="318" t="s">
        <v>43</v>
      </c>
      <c r="B1826" s="318" t="s">
        <v>2546</v>
      </c>
      <c r="C1826" s="318" t="s">
        <v>2547</v>
      </c>
      <c r="D1826" s="308"/>
      <c r="E1826" s="319">
        <v>42510</v>
      </c>
      <c r="F1826" s="310">
        <f t="shared" si="56"/>
        <v>2125500</v>
      </c>
      <c r="G1826" s="310">
        <f t="shared" si="57"/>
        <v>850200</v>
      </c>
    </row>
    <row r="1827" spans="1:7">
      <c r="A1827" s="318" t="s">
        <v>43</v>
      </c>
      <c r="B1827" s="318" t="s">
        <v>2546</v>
      </c>
      <c r="C1827" s="318" t="s">
        <v>2548</v>
      </c>
      <c r="D1827" s="308"/>
      <c r="E1827" s="319">
        <v>39110</v>
      </c>
      <c r="F1827" s="310">
        <f t="shared" si="56"/>
        <v>1955500</v>
      </c>
      <c r="G1827" s="310">
        <f t="shared" si="57"/>
        <v>782200</v>
      </c>
    </row>
    <row r="1828" spans="1:7">
      <c r="A1828" s="311" t="s">
        <v>43</v>
      </c>
      <c r="B1828" s="311" t="s">
        <v>2546</v>
      </c>
      <c r="C1828" s="311" t="s">
        <v>2549</v>
      </c>
      <c r="D1828" s="308"/>
      <c r="E1828" s="315">
        <v>37720</v>
      </c>
      <c r="F1828" s="310">
        <f t="shared" si="56"/>
        <v>1886000</v>
      </c>
      <c r="G1828" s="310">
        <f t="shared" si="57"/>
        <v>754400</v>
      </c>
    </row>
    <row r="1829" spans="1:7">
      <c r="A1829" s="311" t="s">
        <v>43</v>
      </c>
      <c r="B1829" s="311" t="s">
        <v>2546</v>
      </c>
      <c r="C1829" s="311" t="s">
        <v>2550</v>
      </c>
      <c r="D1829" s="308"/>
      <c r="E1829" s="315">
        <v>39140</v>
      </c>
      <c r="F1829" s="310">
        <f t="shared" si="56"/>
        <v>1957000</v>
      </c>
      <c r="G1829" s="310">
        <f t="shared" si="57"/>
        <v>782800.00000000012</v>
      </c>
    </row>
    <row r="1830" spans="1:7">
      <c r="A1830" s="316" t="s">
        <v>43</v>
      </c>
      <c r="B1830" s="316" t="s">
        <v>2546</v>
      </c>
      <c r="C1830" s="316" t="s">
        <v>2551</v>
      </c>
      <c r="D1830" s="308"/>
      <c r="E1830" s="317">
        <v>39490</v>
      </c>
      <c r="F1830" s="310">
        <f t="shared" si="56"/>
        <v>1974500</v>
      </c>
      <c r="G1830" s="310">
        <f t="shared" si="57"/>
        <v>789800.00000000012</v>
      </c>
    </row>
    <row r="1831" spans="1:7">
      <c r="A1831" s="311" t="s">
        <v>43</v>
      </c>
      <c r="B1831" s="311" t="s">
        <v>2546</v>
      </c>
      <c r="C1831" s="311" t="s">
        <v>2552</v>
      </c>
      <c r="D1831" s="308"/>
      <c r="E1831" s="315">
        <v>37160</v>
      </c>
      <c r="F1831" s="310">
        <f t="shared" si="56"/>
        <v>1858000</v>
      </c>
      <c r="G1831" s="310">
        <f t="shared" si="57"/>
        <v>743200</v>
      </c>
    </row>
    <row r="1832" spans="1:7">
      <c r="A1832" s="311" t="s">
        <v>43</v>
      </c>
      <c r="B1832" s="311" t="s">
        <v>2553</v>
      </c>
      <c r="C1832" s="311" t="s">
        <v>2549</v>
      </c>
      <c r="D1832" s="308"/>
      <c r="E1832" s="315">
        <v>41490</v>
      </c>
      <c r="F1832" s="310">
        <f t="shared" si="56"/>
        <v>2074500</v>
      </c>
      <c r="G1832" s="310">
        <f t="shared" si="57"/>
        <v>829800.00000000012</v>
      </c>
    </row>
    <row r="1833" spans="1:7">
      <c r="A1833" s="311" t="s">
        <v>43</v>
      </c>
      <c r="B1833" s="311" t="s">
        <v>2554</v>
      </c>
      <c r="C1833" s="311" t="s">
        <v>2555</v>
      </c>
      <c r="D1833" s="308"/>
      <c r="E1833" s="315">
        <v>37680</v>
      </c>
      <c r="F1833" s="310">
        <f t="shared" si="56"/>
        <v>1884000</v>
      </c>
      <c r="G1833" s="310">
        <f t="shared" si="57"/>
        <v>753600</v>
      </c>
    </row>
    <row r="1834" spans="1:7">
      <c r="A1834" s="316" t="s">
        <v>43</v>
      </c>
      <c r="B1834" s="316" t="s">
        <v>2556</v>
      </c>
      <c r="C1834" s="316" t="s">
        <v>2557</v>
      </c>
      <c r="D1834" s="308"/>
      <c r="E1834" s="317">
        <v>43190</v>
      </c>
      <c r="F1834" s="310">
        <f t="shared" si="56"/>
        <v>2159500</v>
      </c>
      <c r="G1834" s="310">
        <f t="shared" si="57"/>
        <v>863800.00000000012</v>
      </c>
    </row>
    <row r="1835" spans="1:7">
      <c r="A1835" s="311" t="s">
        <v>43</v>
      </c>
      <c r="B1835" s="311" t="s">
        <v>2558</v>
      </c>
      <c r="C1835" s="311" t="s">
        <v>2559</v>
      </c>
      <c r="D1835" s="308"/>
      <c r="E1835" s="315">
        <v>41400</v>
      </c>
      <c r="F1835" s="310">
        <f t="shared" si="56"/>
        <v>2070000</v>
      </c>
      <c r="G1835" s="310">
        <f t="shared" si="57"/>
        <v>828000</v>
      </c>
    </row>
    <row r="1836" spans="1:7">
      <c r="A1836" s="311" t="s">
        <v>43</v>
      </c>
      <c r="B1836" s="311" t="s">
        <v>2558</v>
      </c>
      <c r="C1836" s="311" t="s">
        <v>2560</v>
      </c>
      <c r="D1836" s="308"/>
      <c r="E1836" s="315">
        <v>41400</v>
      </c>
      <c r="F1836" s="310">
        <f t="shared" si="56"/>
        <v>2070000</v>
      </c>
      <c r="G1836" s="310">
        <f t="shared" si="57"/>
        <v>828000</v>
      </c>
    </row>
    <row r="1837" spans="1:7">
      <c r="A1837" s="311" t="s">
        <v>1317</v>
      </c>
      <c r="B1837" s="311" t="s">
        <v>1765</v>
      </c>
      <c r="C1837" s="311" t="s">
        <v>2561</v>
      </c>
      <c r="D1837" s="308"/>
      <c r="E1837" s="315">
        <v>41350</v>
      </c>
      <c r="F1837" s="310">
        <f t="shared" si="56"/>
        <v>2067500</v>
      </c>
      <c r="G1837" s="310">
        <f t="shared" si="57"/>
        <v>827000</v>
      </c>
    </row>
    <row r="1838" spans="1:7">
      <c r="A1838" s="311" t="s">
        <v>43</v>
      </c>
      <c r="B1838" s="311" t="s">
        <v>2562</v>
      </c>
      <c r="C1838" s="311" t="s">
        <v>2563</v>
      </c>
      <c r="D1838" s="308"/>
      <c r="E1838" s="315">
        <v>34960</v>
      </c>
      <c r="F1838" s="310">
        <f t="shared" si="56"/>
        <v>1748000</v>
      </c>
      <c r="G1838" s="310">
        <f t="shared" si="57"/>
        <v>699200</v>
      </c>
    </row>
    <row r="1839" spans="1:7">
      <c r="A1839" s="311" t="s">
        <v>43</v>
      </c>
      <c r="B1839" s="311" t="s">
        <v>2564</v>
      </c>
      <c r="C1839" s="311" t="s">
        <v>2565</v>
      </c>
      <c r="D1839" s="308"/>
      <c r="E1839" s="315">
        <v>33870</v>
      </c>
      <c r="F1839" s="310">
        <f t="shared" si="56"/>
        <v>1693500</v>
      </c>
      <c r="G1839" s="310">
        <f t="shared" si="57"/>
        <v>677400</v>
      </c>
    </row>
    <row r="1840" spans="1:7">
      <c r="A1840" s="311" t="s">
        <v>43</v>
      </c>
      <c r="B1840" s="311" t="s">
        <v>2564</v>
      </c>
      <c r="C1840" s="311" t="s">
        <v>2566</v>
      </c>
      <c r="D1840" s="308"/>
      <c r="E1840" s="315">
        <v>33870</v>
      </c>
      <c r="F1840" s="310">
        <f t="shared" si="56"/>
        <v>1693500</v>
      </c>
      <c r="G1840" s="310">
        <f t="shared" si="57"/>
        <v>677400</v>
      </c>
    </row>
    <row r="1841" spans="1:7">
      <c r="A1841" s="311" t="s">
        <v>43</v>
      </c>
      <c r="B1841" s="311" t="s">
        <v>2564</v>
      </c>
      <c r="C1841" s="311" t="s">
        <v>2567</v>
      </c>
      <c r="D1841" s="308"/>
      <c r="E1841" s="315">
        <v>32530</v>
      </c>
      <c r="F1841" s="310">
        <f t="shared" si="56"/>
        <v>1626500</v>
      </c>
      <c r="G1841" s="310">
        <f t="shared" si="57"/>
        <v>650600</v>
      </c>
    </row>
    <row r="1842" spans="1:7">
      <c r="A1842" s="311" t="s">
        <v>43</v>
      </c>
      <c r="B1842" s="311" t="s">
        <v>2568</v>
      </c>
      <c r="C1842" s="311" t="s">
        <v>2569</v>
      </c>
      <c r="D1842" s="308"/>
      <c r="E1842" s="315">
        <v>40480</v>
      </c>
      <c r="F1842" s="310">
        <f t="shared" si="56"/>
        <v>2024000</v>
      </c>
      <c r="G1842" s="310">
        <f t="shared" si="57"/>
        <v>809600</v>
      </c>
    </row>
    <row r="1843" spans="1:7">
      <c r="A1843" s="311" t="s">
        <v>43</v>
      </c>
      <c r="B1843" s="311" t="s">
        <v>2568</v>
      </c>
      <c r="C1843" s="311" t="s">
        <v>2570</v>
      </c>
      <c r="D1843" s="308"/>
      <c r="E1843" s="315">
        <v>41200</v>
      </c>
      <c r="F1843" s="310">
        <f t="shared" si="56"/>
        <v>2060000</v>
      </c>
      <c r="G1843" s="310">
        <f t="shared" si="57"/>
        <v>824000</v>
      </c>
    </row>
    <row r="1844" spans="1:7">
      <c r="A1844" s="311" t="s">
        <v>43</v>
      </c>
      <c r="B1844" s="311" t="s">
        <v>2568</v>
      </c>
      <c r="C1844" s="311" t="s">
        <v>2571</v>
      </c>
      <c r="D1844" s="308"/>
      <c r="E1844" s="315">
        <v>36800</v>
      </c>
      <c r="F1844" s="310">
        <f t="shared" si="56"/>
        <v>1840000</v>
      </c>
      <c r="G1844" s="310">
        <f t="shared" si="57"/>
        <v>736000</v>
      </c>
    </row>
    <row r="1845" spans="1:7">
      <c r="A1845" s="311" t="s">
        <v>43</v>
      </c>
      <c r="B1845" s="311" t="s">
        <v>2572</v>
      </c>
      <c r="C1845" s="311" t="s">
        <v>2573</v>
      </c>
      <c r="D1845" s="308"/>
      <c r="E1845" s="315">
        <v>38180</v>
      </c>
      <c r="F1845" s="310">
        <f t="shared" si="56"/>
        <v>1909000</v>
      </c>
      <c r="G1845" s="310">
        <f t="shared" si="57"/>
        <v>763600</v>
      </c>
    </row>
    <row r="1846" spans="1:7">
      <c r="A1846" s="311" t="s">
        <v>43</v>
      </c>
      <c r="B1846" s="311" t="s">
        <v>2574</v>
      </c>
      <c r="C1846" s="311" t="s">
        <v>2575</v>
      </c>
      <c r="D1846" s="308"/>
      <c r="E1846" s="315">
        <v>44000</v>
      </c>
      <c r="F1846" s="310">
        <f t="shared" si="56"/>
        <v>2200000</v>
      </c>
      <c r="G1846" s="310">
        <f t="shared" si="57"/>
        <v>880000</v>
      </c>
    </row>
    <row r="1847" spans="1:7">
      <c r="A1847" s="311" t="s">
        <v>43</v>
      </c>
      <c r="B1847" s="311" t="s">
        <v>2574</v>
      </c>
      <c r="C1847" s="311" t="s">
        <v>2576</v>
      </c>
      <c r="D1847" s="308"/>
      <c r="E1847" s="315">
        <v>44700</v>
      </c>
      <c r="F1847" s="310">
        <f t="shared" si="56"/>
        <v>2235000</v>
      </c>
      <c r="G1847" s="310">
        <f t="shared" si="57"/>
        <v>894000</v>
      </c>
    </row>
    <row r="1848" spans="1:7">
      <c r="A1848" s="311" t="s">
        <v>43</v>
      </c>
      <c r="B1848" s="311" t="s">
        <v>2574</v>
      </c>
      <c r="C1848" s="311" t="s">
        <v>2577</v>
      </c>
      <c r="D1848" s="308"/>
      <c r="E1848" s="315">
        <v>42320</v>
      </c>
      <c r="F1848" s="310">
        <f t="shared" si="56"/>
        <v>2116000</v>
      </c>
      <c r="G1848" s="310">
        <f t="shared" si="57"/>
        <v>846400</v>
      </c>
    </row>
    <row r="1849" spans="1:7">
      <c r="A1849" s="311" t="s">
        <v>43</v>
      </c>
      <c r="B1849" s="311" t="s">
        <v>2578</v>
      </c>
      <c r="C1849" s="311" t="s">
        <v>2579</v>
      </c>
      <c r="D1849" s="308"/>
      <c r="E1849" s="315">
        <v>35880</v>
      </c>
      <c r="F1849" s="310">
        <f t="shared" si="56"/>
        <v>1794000</v>
      </c>
      <c r="G1849" s="310">
        <f t="shared" si="57"/>
        <v>717600</v>
      </c>
    </row>
    <row r="1850" spans="1:7">
      <c r="A1850" s="311" t="s">
        <v>43</v>
      </c>
      <c r="B1850" s="311" t="s">
        <v>2580</v>
      </c>
      <c r="C1850" s="311" t="s">
        <v>2581</v>
      </c>
      <c r="D1850" s="308"/>
      <c r="E1850" s="315">
        <v>34790</v>
      </c>
      <c r="F1850" s="310">
        <f t="shared" si="56"/>
        <v>1739500</v>
      </c>
      <c r="G1850" s="310">
        <f t="shared" si="57"/>
        <v>695800.00000000012</v>
      </c>
    </row>
    <row r="1851" spans="1:7">
      <c r="A1851" s="311" t="s">
        <v>43</v>
      </c>
      <c r="B1851" s="311" t="s">
        <v>2580</v>
      </c>
      <c r="C1851" s="311" t="s">
        <v>2582</v>
      </c>
      <c r="D1851" s="308"/>
      <c r="E1851" s="315">
        <v>34050</v>
      </c>
      <c r="F1851" s="310">
        <f t="shared" si="56"/>
        <v>1702500</v>
      </c>
      <c r="G1851" s="310">
        <f t="shared" si="57"/>
        <v>681000</v>
      </c>
    </row>
    <row r="1852" spans="1:7">
      <c r="A1852" s="311" t="s">
        <v>43</v>
      </c>
      <c r="B1852" s="311" t="s">
        <v>2583</v>
      </c>
      <c r="C1852" s="311" t="s">
        <v>2584</v>
      </c>
      <c r="D1852" s="308"/>
      <c r="E1852" s="315">
        <v>36050</v>
      </c>
      <c r="F1852" s="310">
        <f t="shared" si="56"/>
        <v>1802500</v>
      </c>
      <c r="G1852" s="310">
        <f t="shared" si="57"/>
        <v>721000</v>
      </c>
    </row>
    <row r="1853" spans="1:7">
      <c r="A1853" s="311" t="s">
        <v>43</v>
      </c>
      <c r="B1853" s="311" t="s">
        <v>2585</v>
      </c>
      <c r="C1853" s="311" t="s">
        <v>2586</v>
      </c>
      <c r="D1853" s="308"/>
      <c r="E1853" s="315">
        <v>38270</v>
      </c>
      <c r="F1853" s="310">
        <f t="shared" si="56"/>
        <v>1913500</v>
      </c>
      <c r="G1853" s="310">
        <f t="shared" si="57"/>
        <v>765400</v>
      </c>
    </row>
    <row r="1854" spans="1:7">
      <c r="A1854" s="318" t="s">
        <v>43</v>
      </c>
      <c r="B1854" s="318" t="s">
        <v>2587</v>
      </c>
      <c r="C1854" s="318" t="s">
        <v>2588</v>
      </c>
      <c r="D1854" s="308"/>
      <c r="E1854" s="319">
        <v>38420</v>
      </c>
      <c r="F1854" s="310">
        <f t="shared" si="56"/>
        <v>1921000</v>
      </c>
      <c r="G1854" s="310">
        <f t="shared" si="57"/>
        <v>768400</v>
      </c>
    </row>
    <row r="1855" spans="1:7">
      <c r="A1855" s="311" t="s">
        <v>43</v>
      </c>
      <c r="B1855" s="311" t="s">
        <v>2587</v>
      </c>
      <c r="C1855" s="311" t="s">
        <v>2589</v>
      </c>
      <c r="D1855" s="308"/>
      <c r="E1855" s="315">
        <v>36290</v>
      </c>
      <c r="F1855" s="310">
        <f t="shared" si="56"/>
        <v>1814500</v>
      </c>
      <c r="G1855" s="310">
        <f t="shared" si="57"/>
        <v>725800.00000000012</v>
      </c>
    </row>
    <row r="1856" spans="1:7">
      <c r="A1856" s="311" t="s">
        <v>1317</v>
      </c>
      <c r="B1856" s="311" t="s">
        <v>1766</v>
      </c>
      <c r="C1856" s="311" t="s">
        <v>2590</v>
      </c>
      <c r="D1856" s="308"/>
      <c r="E1856" s="315">
        <v>35720</v>
      </c>
      <c r="F1856" s="310">
        <f t="shared" si="56"/>
        <v>1786000</v>
      </c>
      <c r="G1856" s="310">
        <f t="shared" si="57"/>
        <v>714400</v>
      </c>
    </row>
    <row r="1857" spans="1:7">
      <c r="A1857" s="311" t="s">
        <v>43</v>
      </c>
      <c r="B1857" s="311" t="s">
        <v>2591</v>
      </c>
      <c r="C1857" s="311" t="s">
        <v>2592</v>
      </c>
      <c r="D1857" s="308"/>
      <c r="E1857" s="315">
        <v>39560</v>
      </c>
      <c r="F1857" s="310">
        <f t="shared" si="56"/>
        <v>1978000</v>
      </c>
      <c r="G1857" s="310">
        <f t="shared" si="57"/>
        <v>791200</v>
      </c>
    </row>
    <row r="1858" spans="1:7">
      <c r="A1858" s="311" t="s">
        <v>43</v>
      </c>
      <c r="B1858" s="311" t="s">
        <v>2591</v>
      </c>
      <c r="C1858" s="311" t="s">
        <v>2533</v>
      </c>
      <c r="D1858" s="308"/>
      <c r="E1858" s="315">
        <v>39560</v>
      </c>
      <c r="F1858" s="310">
        <f t="shared" si="56"/>
        <v>1978000</v>
      </c>
      <c r="G1858" s="310">
        <f t="shared" si="57"/>
        <v>791200</v>
      </c>
    </row>
    <row r="1859" spans="1:7">
      <c r="A1859" s="311" t="s">
        <v>43</v>
      </c>
      <c r="B1859" s="311" t="s">
        <v>2593</v>
      </c>
      <c r="C1859" s="311" t="s">
        <v>2594</v>
      </c>
      <c r="D1859" s="308"/>
      <c r="E1859" s="315">
        <v>44500</v>
      </c>
      <c r="F1859" s="310">
        <f t="shared" si="56"/>
        <v>2225000</v>
      </c>
      <c r="G1859" s="310">
        <f t="shared" si="57"/>
        <v>890000</v>
      </c>
    </row>
    <row r="1860" spans="1:7">
      <c r="A1860" s="311" t="s">
        <v>1317</v>
      </c>
      <c r="B1860" s="311" t="s">
        <v>1767</v>
      </c>
      <c r="C1860" s="311" t="s">
        <v>2595</v>
      </c>
      <c r="D1860" s="308"/>
      <c r="E1860" s="315">
        <v>34720</v>
      </c>
      <c r="F1860" s="310">
        <f t="shared" ref="F1860:F1923" si="58">+E1860*5%*1000</f>
        <v>1736000</v>
      </c>
      <c r="G1860" s="310">
        <f t="shared" ref="G1860:G1923" si="59">+E1860*2%*1000</f>
        <v>694400</v>
      </c>
    </row>
    <row r="1861" spans="1:7">
      <c r="A1861" s="311" t="s">
        <v>1317</v>
      </c>
      <c r="B1861" s="311" t="s">
        <v>1768</v>
      </c>
      <c r="C1861" s="311" t="s">
        <v>2596</v>
      </c>
      <c r="D1861" s="308"/>
      <c r="E1861" s="315">
        <v>39480</v>
      </c>
      <c r="F1861" s="310">
        <f t="shared" si="58"/>
        <v>1974000</v>
      </c>
      <c r="G1861" s="310">
        <f t="shared" si="59"/>
        <v>789600</v>
      </c>
    </row>
    <row r="1862" spans="1:7">
      <c r="A1862" s="316" t="s">
        <v>43</v>
      </c>
      <c r="B1862" s="316" t="s">
        <v>2597</v>
      </c>
      <c r="C1862" s="316" t="s">
        <v>2598</v>
      </c>
      <c r="D1862" s="308"/>
      <c r="E1862" s="317">
        <v>44000</v>
      </c>
      <c r="F1862" s="310">
        <f t="shared" si="58"/>
        <v>2200000</v>
      </c>
      <c r="G1862" s="310">
        <f t="shared" si="59"/>
        <v>880000</v>
      </c>
    </row>
    <row r="1863" spans="1:7">
      <c r="A1863" s="311" t="s">
        <v>1317</v>
      </c>
      <c r="B1863" s="311" t="s">
        <v>1769</v>
      </c>
      <c r="C1863" s="311" t="s">
        <v>2576</v>
      </c>
      <c r="D1863" s="308"/>
      <c r="E1863" s="315">
        <v>41740</v>
      </c>
      <c r="F1863" s="310">
        <f t="shared" si="58"/>
        <v>2087000</v>
      </c>
      <c r="G1863" s="310">
        <f t="shared" si="59"/>
        <v>834800.00000000012</v>
      </c>
    </row>
    <row r="1864" spans="1:7">
      <c r="A1864" s="311" t="s">
        <v>43</v>
      </c>
      <c r="B1864" s="311" t="s">
        <v>2599</v>
      </c>
      <c r="C1864" s="311" t="s">
        <v>2600</v>
      </c>
      <c r="D1864" s="308"/>
      <c r="E1864" s="315">
        <v>36800</v>
      </c>
      <c r="F1864" s="310">
        <f t="shared" si="58"/>
        <v>1840000</v>
      </c>
      <c r="G1864" s="310">
        <f t="shared" si="59"/>
        <v>736000</v>
      </c>
    </row>
    <row r="1865" spans="1:7">
      <c r="A1865" s="311" t="s">
        <v>1317</v>
      </c>
      <c r="B1865" s="311" t="s">
        <v>2601</v>
      </c>
      <c r="C1865" s="311" t="s">
        <v>2602</v>
      </c>
      <c r="D1865" s="308"/>
      <c r="E1865" s="315">
        <v>26000</v>
      </c>
      <c r="F1865" s="310">
        <f t="shared" si="58"/>
        <v>1300000</v>
      </c>
      <c r="G1865" s="310">
        <f t="shared" si="59"/>
        <v>520000</v>
      </c>
    </row>
    <row r="1866" spans="1:7">
      <c r="A1866" s="311" t="s">
        <v>1317</v>
      </c>
      <c r="B1866" s="311" t="s">
        <v>2603</v>
      </c>
      <c r="C1866" s="311" t="s">
        <v>2602</v>
      </c>
      <c r="D1866" s="308"/>
      <c r="E1866" s="315">
        <v>32590</v>
      </c>
      <c r="F1866" s="310">
        <f t="shared" si="58"/>
        <v>1629500</v>
      </c>
      <c r="G1866" s="310">
        <f t="shared" si="59"/>
        <v>651800.00000000012</v>
      </c>
    </row>
    <row r="1867" spans="1:7">
      <c r="A1867" s="318" t="s">
        <v>43</v>
      </c>
      <c r="B1867" s="318" t="s">
        <v>2604</v>
      </c>
      <c r="C1867" s="318" t="s">
        <v>2605</v>
      </c>
      <c r="D1867" s="308"/>
      <c r="E1867" s="319">
        <v>43300</v>
      </c>
      <c r="F1867" s="310">
        <f t="shared" si="58"/>
        <v>2165000</v>
      </c>
      <c r="G1867" s="310">
        <f t="shared" si="59"/>
        <v>866000</v>
      </c>
    </row>
    <row r="1868" spans="1:7">
      <c r="A1868" s="311" t="s">
        <v>43</v>
      </c>
      <c r="B1868" s="311" t="s">
        <v>2604</v>
      </c>
      <c r="C1868" s="311" t="s">
        <v>2606</v>
      </c>
      <c r="D1868" s="308"/>
      <c r="E1868" s="315">
        <v>38180</v>
      </c>
      <c r="F1868" s="310">
        <f t="shared" si="58"/>
        <v>1909000</v>
      </c>
      <c r="G1868" s="310">
        <f t="shared" si="59"/>
        <v>763600</v>
      </c>
    </row>
    <row r="1869" spans="1:7">
      <c r="A1869" s="311" t="s">
        <v>1317</v>
      </c>
      <c r="B1869" s="311" t="s">
        <v>1770</v>
      </c>
      <c r="C1869" s="311" t="s">
        <v>2607</v>
      </c>
      <c r="D1869" s="308"/>
      <c r="E1869" s="315">
        <v>40070</v>
      </c>
      <c r="F1869" s="310">
        <f t="shared" si="58"/>
        <v>2003500</v>
      </c>
      <c r="G1869" s="310">
        <f t="shared" si="59"/>
        <v>801400</v>
      </c>
    </row>
    <row r="1870" spans="1:7">
      <c r="A1870" s="316" t="s">
        <v>43</v>
      </c>
      <c r="B1870" s="316" t="s">
        <v>2608</v>
      </c>
      <c r="C1870" s="316" t="s">
        <v>2609</v>
      </c>
      <c r="D1870" s="308"/>
      <c r="E1870" s="317">
        <v>45040</v>
      </c>
      <c r="F1870" s="310">
        <f t="shared" si="58"/>
        <v>2252000</v>
      </c>
      <c r="G1870" s="310">
        <f t="shared" si="59"/>
        <v>900800.00000000012</v>
      </c>
    </row>
    <row r="1871" spans="1:7">
      <c r="A1871" s="318" t="s">
        <v>43</v>
      </c>
      <c r="B1871" s="318" t="s">
        <v>2610</v>
      </c>
      <c r="C1871" s="318" t="s">
        <v>2611</v>
      </c>
      <c r="D1871" s="308"/>
      <c r="E1871" s="319">
        <v>48180</v>
      </c>
      <c r="F1871" s="310">
        <f t="shared" si="58"/>
        <v>2409000</v>
      </c>
      <c r="G1871" s="310">
        <f t="shared" si="59"/>
        <v>963600</v>
      </c>
    </row>
    <row r="1872" spans="1:7">
      <c r="A1872" s="311" t="s">
        <v>43</v>
      </c>
      <c r="B1872" s="311" t="s">
        <v>2610</v>
      </c>
      <c r="C1872" s="311" t="s">
        <v>2612</v>
      </c>
      <c r="D1872" s="308"/>
      <c r="E1872" s="315">
        <v>48800</v>
      </c>
      <c r="F1872" s="310">
        <f t="shared" si="58"/>
        <v>2440000</v>
      </c>
      <c r="G1872" s="310">
        <f t="shared" si="59"/>
        <v>976000</v>
      </c>
    </row>
    <row r="1873" spans="1:7">
      <c r="A1873" s="311" t="s">
        <v>1317</v>
      </c>
      <c r="B1873" s="311" t="s">
        <v>1771</v>
      </c>
      <c r="C1873" s="311" t="s">
        <v>2613</v>
      </c>
      <c r="D1873" s="308"/>
      <c r="E1873" s="315">
        <v>44690</v>
      </c>
      <c r="F1873" s="310">
        <f t="shared" si="58"/>
        <v>2234500</v>
      </c>
      <c r="G1873" s="310">
        <f t="shared" si="59"/>
        <v>893800.00000000012</v>
      </c>
    </row>
    <row r="1874" spans="1:7">
      <c r="A1874" s="316" t="s">
        <v>43</v>
      </c>
      <c r="B1874" s="316" t="s">
        <v>2614</v>
      </c>
      <c r="C1874" s="316" t="s">
        <v>2615</v>
      </c>
      <c r="D1874" s="308"/>
      <c r="E1874" s="317">
        <v>49250</v>
      </c>
      <c r="F1874" s="310">
        <f t="shared" si="58"/>
        <v>2462500</v>
      </c>
      <c r="G1874" s="310">
        <f t="shared" si="59"/>
        <v>985000</v>
      </c>
    </row>
    <row r="1875" spans="1:7">
      <c r="A1875" s="311" t="s">
        <v>1317</v>
      </c>
      <c r="B1875" s="311" t="s">
        <v>1772</v>
      </c>
      <c r="C1875" s="311" t="s">
        <v>2616</v>
      </c>
      <c r="D1875" s="308"/>
      <c r="E1875" s="315">
        <v>51810</v>
      </c>
      <c r="F1875" s="310">
        <f t="shared" si="58"/>
        <v>2590500</v>
      </c>
      <c r="G1875" s="310">
        <f t="shared" si="59"/>
        <v>1036200</v>
      </c>
    </row>
    <row r="1876" spans="1:7">
      <c r="A1876" s="311" t="s">
        <v>1317</v>
      </c>
      <c r="B1876" s="311" t="s">
        <v>1773</v>
      </c>
      <c r="C1876" s="311" t="s">
        <v>2616</v>
      </c>
      <c r="D1876" s="308"/>
      <c r="E1876" s="315">
        <v>48660</v>
      </c>
      <c r="F1876" s="310">
        <f t="shared" si="58"/>
        <v>2433000</v>
      </c>
      <c r="G1876" s="310">
        <f t="shared" si="59"/>
        <v>973200</v>
      </c>
    </row>
    <row r="1877" spans="1:7">
      <c r="A1877" s="318" t="s">
        <v>43</v>
      </c>
      <c r="B1877" s="318" t="s">
        <v>2617</v>
      </c>
      <c r="C1877" s="318" t="s">
        <v>2618</v>
      </c>
      <c r="D1877" s="308"/>
      <c r="E1877" s="319">
        <v>573660</v>
      </c>
      <c r="F1877" s="310">
        <f t="shared" si="58"/>
        <v>28683000</v>
      </c>
      <c r="G1877" s="310">
        <f t="shared" si="59"/>
        <v>11473200</v>
      </c>
    </row>
    <row r="1878" spans="1:7">
      <c r="A1878" s="311" t="s">
        <v>43</v>
      </c>
      <c r="B1878" s="311" t="s">
        <v>2619</v>
      </c>
      <c r="C1878" s="311" t="s">
        <v>2620</v>
      </c>
      <c r="D1878" s="308"/>
      <c r="E1878" s="315">
        <v>40000</v>
      </c>
      <c r="F1878" s="310">
        <f t="shared" si="58"/>
        <v>2000000</v>
      </c>
      <c r="G1878" s="310">
        <f t="shared" si="59"/>
        <v>800000</v>
      </c>
    </row>
    <row r="1879" spans="1:7">
      <c r="A1879" s="311" t="s">
        <v>43</v>
      </c>
      <c r="B1879" s="311" t="s">
        <v>1829</v>
      </c>
      <c r="C1879" s="311" t="s">
        <v>2621</v>
      </c>
      <c r="D1879" s="308"/>
      <c r="E1879" s="315">
        <v>41000</v>
      </c>
      <c r="F1879" s="310">
        <f t="shared" si="58"/>
        <v>2050000</v>
      </c>
      <c r="G1879" s="310">
        <f t="shared" si="59"/>
        <v>820000</v>
      </c>
    </row>
    <row r="1880" spans="1:7">
      <c r="A1880" s="311" t="s">
        <v>43</v>
      </c>
      <c r="B1880" s="311" t="s">
        <v>1829</v>
      </c>
      <c r="C1880" s="311" t="s">
        <v>2622</v>
      </c>
      <c r="D1880" s="308"/>
      <c r="E1880" s="315">
        <v>34400</v>
      </c>
      <c r="F1880" s="310">
        <f t="shared" si="58"/>
        <v>1720000</v>
      </c>
      <c r="G1880" s="310">
        <f t="shared" si="59"/>
        <v>688000</v>
      </c>
    </row>
    <row r="1881" spans="1:7">
      <c r="A1881" s="311" t="s">
        <v>43</v>
      </c>
      <c r="B1881" s="311" t="s">
        <v>1829</v>
      </c>
      <c r="C1881" s="311" t="s">
        <v>2623</v>
      </c>
      <c r="D1881" s="308"/>
      <c r="E1881" s="315">
        <v>40000</v>
      </c>
      <c r="F1881" s="310">
        <f t="shared" si="58"/>
        <v>2000000</v>
      </c>
      <c r="G1881" s="310">
        <f t="shared" si="59"/>
        <v>800000</v>
      </c>
    </row>
    <row r="1882" spans="1:7">
      <c r="A1882" s="311" t="s">
        <v>43</v>
      </c>
      <c r="B1882" s="311" t="s">
        <v>1829</v>
      </c>
      <c r="C1882" s="311" t="s">
        <v>2624</v>
      </c>
      <c r="D1882" s="308"/>
      <c r="E1882" s="315">
        <v>41000</v>
      </c>
      <c r="F1882" s="310">
        <f t="shared" si="58"/>
        <v>2050000</v>
      </c>
      <c r="G1882" s="310">
        <f t="shared" si="59"/>
        <v>820000</v>
      </c>
    </row>
    <row r="1883" spans="1:7">
      <c r="A1883" s="311" t="s">
        <v>43</v>
      </c>
      <c r="B1883" s="311" t="s">
        <v>2625</v>
      </c>
      <c r="C1883" s="311" t="s">
        <v>2622</v>
      </c>
      <c r="D1883" s="308"/>
      <c r="E1883" s="315">
        <v>34400</v>
      </c>
      <c r="F1883" s="310">
        <f t="shared" si="58"/>
        <v>1720000</v>
      </c>
      <c r="G1883" s="310">
        <f t="shared" si="59"/>
        <v>688000</v>
      </c>
    </row>
    <row r="1884" spans="1:7">
      <c r="A1884" s="311" t="s">
        <v>43</v>
      </c>
      <c r="B1884" s="311" t="s">
        <v>1832</v>
      </c>
      <c r="C1884" s="311" t="s">
        <v>2622</v>
      </c>
      <c r="D1884" s="308"/>
      <c r="E1884" s="315">
        <v>40200</v>
      </c>
      <c r="F1884" s="310">
        <f t="shared" si="58"/>
        <v>2010000</v>
      </c>
      <c r="G1884" s="310">
        <f t="shared" si="59"/>
        <v>804000</v>
      </c>
    </row>
    <row r="1885" spans="1:7">
      <c r="A1885" s="311" t="s">
        <v>43</v>
      </c>
      <c r="B1885" s="311" t="s">
        <v>1833</v>
      </c>
      <c r="C1885" s="311" t="s">
        <v>2626</v>
      </c>
      <c r="D1885" s="308"/>
      <c r="E1885" s="315">
        <v>46200</v>
      </c>
      <c r="F1885" s="310">
        <f t="shared" si="58"/>
        <v>2310000</v>
      </c>
      <c r="G1885" s="310">
        <f t="shared" si="59"/>
        <v>924000</v>
      </c>
    </row>
    <row r="1886" spans="1:7">
      <c r="A1886" s="311" t="s">
        <v>43</v>
      </c>
      <c r="B1886" s="311" t="s">
        <v>1833</v>
      </c>
      <c r="C1886" s="311" t="s">
        <v>2627</v>
      </c>
      <c r="D1886" s="308"/>
      <c r="E1886" s="315">
        <v>36000</v>
      </c>
      <c r="F1886" s="310">
        <f t="shared" si="58"/>
        <v>1800000</v>
      </c>
      <c r="G1886" s="310">
        <f t="shared" si="59"/>
        <v>720000</v>
      </c>
    </row>
    <row r="1887" spans="1:7">
      <c r="A1887" s="311" t="s">
        <v>43</v>
      </c>
      <c r="B1887" s="311" t="s">
        <v>1833</v>
      </c>
      <c r="C1887" s="311" t="s">
        <v>2628</v>
      </c>
      <c r="D1887" s="308"/>
      <c r="E1887" s="315">
        <v>43900</v>
      </c>
      <c r="F1887" s="310">
        <f t="shared" si="58"/>
        <v>2195000</v>
      </c>
      <c r="G1887" s="310">
        <f t="shared" si="59"/>
        <v>878000</v>
      </c>
    </row>
    <row r="1888" spans="1:7">
      <c r="A1888" s="311" t="s">
        <v>43</v>
      </c>
      <c r="B1888" s="311" t="s">
        <v>1833</v>
      </c>
      <c r="C1888" s="311" t="s">
        <v>2629</v>
      </c>
      <c r="D1888" s="308"/>
      <c r="E1888" s="315">
        <v>45000</v>
      </c>
      <c r="F1888" s="310">
        <f t="shared" si="58"/>
        <v>2250000</v>
      </c>
      <c r="G1888" s="310">
        <f t="shared" si="59"/>
        <v>900000</v>
      </c>
    </row>
    <row r="1889" spans="1:7">
      <c r="A1889" s="311" t="s">
        <v>43</v>
      </c>
      <c r="B1889" s="311" t="s">
        <v>2630</v>
      </c>
      <c r="C1889" s="311" t="s">
        <v>2627</v>
      </c>
      <c r="D1889" s="308"/>
      <c r="E1889" s="315">
        <v>36900</v>
      </c>
      <c r="F1889" s="310">
        <f t="shared" si="58"/>
        <v>1845000</v>
      </c>
      <c r="G1889" s="310">
        <f t="shared" si="59"/>
        <v>738000</v>
      </c>
    </row>
    <row r="1890" spans="1:7">
      <c r="A1890" s="311" t="s">
        <v>43</v>
      </c>
      <c r="B1890" s="311" t="s">
        <v>1836</v>
      </c>
      <c r="C1890" s="311" t="s">
        <v>2627</v>
      </c>
      <c r="D1890" s="308"/>
      <c r="E1890" s="315">
        <v>40900</v>
      </c>
      <c r="F1890" s="310">
        <f t="shared" si="58"/>
        <v>2045000</v>
      </c>
      <c r="G1890" s="310">
        <f t="shared" si="59"/>
        <v>818000</v>
      </c>
    </row>
    <row r="1891" spans="1:7">
      <c r="A1891" s="311" t="s">
        <v>43</v>
      </c>
      <c r="B1891" s="311" t="s">
        <v>2631</v>
      </c>
      <c r="C1891" s="311" t="s">
        <v>2632</v>
      </c>
      <c r="D1891" s="308"/>
      <c r="E1891" s="315">
        <v>47600</v>
      </c>
      <c r="F1891" s="310">
        <f t="shared" si="58"/>
        <v>2380000</v>
      </c>
      <c r="G1891" s="310">
        <f t="shared" si="59"/>
        <v>952000</v>
      </c>
    </row>
    <row r="1892" spans="1:7">
      <c r="A1892" s="311" t="s">
        <v>43</v>
      </c>
      <c r="B1892" s="311" t="s">
        <v>2633</v>
      </c>
      <c r="C1892" s="311" t="s">
        <v>2634</v>
      </c>
      <c r="D1892" s="308"/>
      <c r="E1892" s="315">
        <v>53810</v>
      </c>
      <c r="F1892" s="310">
        <f t="shared" si="58"/>
        <v>2690500</v>
      </c>
      <c r="G1892" s="310">
        <f t="shared" si="59"/>
        <v>1076200</v>
      </c>
    </row>
    <row r="1893" spans="1:7">
      <c r="A1893" s="311" t="s">
        <v>43</v>
      </c>
      <c r="B1893" s="311" t="s">
        <v>2635</v>
      </c>
      <c r="C1893" s="311" t="s">
        <v>2636</v>
      </c>
      <c r="D1893" s="308"/>
      <c r="E1893" s="315">
        <v>40000</v>
      </c>
      <c r="F1893" s="310">
        <f t="shared" si="58"/>
        <v>2000000</v>
      </c>
      <c r="G1893" s="310">
        <f t="shared" si="59"/>
        <v>800000</v>
      </c>
    </row>
    <row r="1894" spans="1:7">
      <c r="A1894" s="311" t="s">
        <v>1317</v>
      </c>
      <c r="B1894" s="311" t="s">
        <v>2637</v>
      </c>
      <c r="C1894" s="311" t="s">
        <v>2636</v>
      </c>
      <c r="D1894" s="308"/>
      <c r="E1894" s="315">
        <v>38400</v>
      </c>
      <c r="F1894" s="310">
        <f t="shared" si="58"/>
        <v>1920000</v>
      </c>
      <c r="G1894" s="310">
        <f t="shared" si="59"/>
        <v>768000</v>
      </c>
    </row>
    <row r="1895" spans="1:7">
      <c r="A1895" s="311" t="s">
        <v>43</v>
      </c>
      <c r="B1895" s="311" t="s">
        <v>1841</v>
      </c>
      <c r="C1895" s="311" t="s">
        <v>2638</v>
      </c>
      <c r="D1895" s="308"/>
      <c r="E1895" s="315">
        <v>44360</v>
      </c>
      <c r="F1895" s="310">
        <f t="shared" si="58"/>
        <v>2218000</v>
      </c>
      <c r="G1895" s="310">
        <f t="shared" si="59"/>
        <v>887200</v>
      </c>
    </row>
    <row r="1896" spans="1:7">
      <c r="A1896" s="311" t="s">
        <v>43</v>
      </c>
      <c r="B1896" s="311" t="s">
        <v>2639</v>
      </c>
      <c r="C1896" s="311" t="s">
        <v>2638</v>
      </c>
      <c r="D1896" s="308"/>
      <c r="E1896" s="315">
        <v>45000</v>
      </c>
      <c r="F1896" s="310">
        <f t="shared" si="58"/>
        <v>2250000</v>
      </c>
      <c r="G1896" s="310">
        <f t="shared" si="59"/>
        <v>900000</v>
      </c>
    </row>
    <row r="1897" spans="1:7">
      <c r="A1897" s="311" t="s">
        <v>1317</v>
      </c>
      <c r="B1897" s="311" t="s">
        <v>2640</v>
      </c>
      <c r="C1897" s="311" t="s">
        <v>2641</v>
      </c>
      <c r="D1897" s="308"/>
      <c r="E1897" s="315">
        <v>38540</v>
      </c>
      <c r="F1897" s="310">
        <f t="shared" si="58"/>
        <v>1927000</v>
      </c>
      <c r="G1897" s="310">
        <f t="shared" si="59"/>
        <v>770800.00000000012</v>
      </c>
    </row>
    <row r="1898" spans="1:7">
      <c r="A1898" s="311" t="s">
        <v>1317</v>
      </c>
      <c r="B1898" s="311" t="s">
        <v>1844</v>
      </c>
      <c r="C1898" s="311" t="s">
        <v>2641</v>
      </c>
      <c r="D1898" s="308"/>
      <c r="E1898" s="315">
        <v>43140</v>
      </c>
      <c r="F1898" s="310">
        <f t="shared" si="58"/>
        <v>2157000</v>
      </c>
      <c r="G1898" s="310">
        <f t="shared" si="59"/>
        <v>862800.00000000012</v>
      </c>
    </row>
    <row r="1899" spans="1:7">
      <c r="A1899" s="311" t="s">
        <v>1317</v>
      </c>
      <c r="B1899" s="311" t="s">
        <v>2642</v>
      </c>
      <c r="C1899" s="311" t="s">
        <v>2643</v>
      </c>
      <c r="D1899" s="308"/>
      <c r="E1899" s="315">
        <v>40450</v>
      </c>
      <c r="F1899" s="310">
        <f t="shared" si="58"/>
        <v>2022500</v>
      </c>
      <c r="G1899" s="310">
        <f t="shared" si="59"/>
        <v>809000</v>
      </c>
    </row>
    <row r="1900" spans="1:7">
      <c r="A1900" s="311" t="s">
        <v>1317</v>
      </c>
      <c r="B1900" s="311" t="s">
        <v>2642</v>
      </c>
      <c r="C1900" s="311" t="s">
        <v>2644</v>
      </c>
      <c r="D1900" s="308"/>
      <c r="E1900" s="315">
        <v>41520</v>
      </c>
      <c r="F1900" s="310">
        <f t="shared" si="58"/>
        <v>2076000</v>
      </c>
      <c r="G1900" s="310">
        <f t="shared" si="59"/>
        <v>830400</v>
      </c>
    </row>
    <row r="1901" spans="1:7">
      <c r="A1901" s="311" t="s">
        <v>1317</v>
      </c>
      <c r="B1901" s="311" t="s">
        <v>1845</v>
      </c>
      <c r="C1901" s="311" t="s">
        <v>2643</v>
      </c>
      <c r="D1901" s="308"/>
      <c r="E1901" s="315">
        <v>44900</v>
      </c>
      <c r="F1901" s="310">
        <f t="shared" si="58"/>
        <v>2245000</v>
      </c>
      <c r="G1901" s="310">
        <f t="shared" si="59"/>
        <v>898000</v>
      </c>
    </row>
    <row r="1902" spans="1:7">
      <c r="A1902" s="311" t="s">
        <v>43</v>
      </c>
      <c r="B1902" s="311" t="s">
        <v>2645</v>
      </c>
      <c r="C1902" s="311" t="s">
        <v>2644</v>
      </c>
      <c r="D1902" s="308"/>
      <c r="E1902" s="315">
        <v>44000</v>
      </c>
      <c r="F1902" s="310">
        <f t="shared" si="58"/>
        <v>2200000</v>
      </c>
      <c r="G1902" s="310">
        <f t="shared" si="59"/>
        <v>880000</v>
      </c>
    </row>
    <row r="1903" spans="1:7">
      <c r="A1903" s="311" t="s">
        <v>43</v>
      </c>
      <c r="B1903" s="311" t="s">
        <v>2646</v>
      </c>
      <c r="C1903" s="311" t="s">
        <v>2647</v>
      </c>
      <c r="D1903" s="308"/>
      <c r="E1903" s="315">
        <v>47500</v>
      </c>
      <c r="F1903" s="310">
        <f t="shared" si="58"/>
        <v>2375000</v>
      </c>
      <c r="G1903" s="310">
        <f t="shared" si="59"/>
        <v>950000</v>
      </c>
    </row>
    <row r="1904" spans="1:7">
      <c r="A1904" s="311" t="s">
        <v>43</v>
      </c>
      <c r="B1904" s="311" t="s">
        <v>1848</v>
      </c>
      <c r="C1904" s="311" t="s">
        <v>2648</v>
      </c>
      <c r="D1904" s="308"/>
      <c r="E1904" s="315">
        <v>49080</v>
      </c>
      <c r="F1904" s="310">
        <f t="shared" si="58"/>
        <v>2454000</v>
      </c>
      <c r="G1904" s="310">
        <f t="shared" si="59"/>
        <v>981600</v>
      </c>
    </row>
    <row r="1905" spans="1:7">
      <c r="A1905" s="318" t="s">
        <v>43</v>
      </c>
      <c r="B1905" s="318" t="s">
        <v>2649</v>
      </c>
      <c r="C1905" s="318" t="s">
        <v>2650</v>
      </c>
      <c r="D1905" s="308"/>
      <c r="E1905" s="319">
        <v>51160</v>
      </c>
      <c r="F1905" s="310">
        <f t="shared" si="58"/>
        <v>2558000</v>
      </c>
      <c r="G1905" s="310">
        <f t="shared" si="59"/>
        <v>1023200</v>
      </c>
    </row>
    <row r="1906" spans="1:7">
      <c r="A1906" s="311" t="s">
        <v>43</v>
      </c>
      <c r="B1906" s="311" t="s">
        <v>1852</v>
      </c>
      <c r="C1906" s="311" t="s">
        <v>2651</v>
      </c>
      <c r="D1906" s="308"/>
      <c r="E1906" s="315">
        <v>60540</v>
      </c>
      <c r="F1906" s="310">
        <f t="shared" si="58"/>
        <v>3027000</v>
      </c>
      <c r="G1906" s="310">
        <f t="shared" si="59"/>
        <v>1210800</v>
      </c>
    </row>
    <row r="1907" spans="1:7">
      <c r="A1907" s="311" t="s">
        <v>43</v>
      </c>
      <c r="B1907" s="311" t="s">
        <v>2652</v>
      </c>
      <c r="C1907" s="311" t="s">
        <v>2653</v>
      </c>
      <c r="D1907" s="308"/>
      <c r="E1907" s="315">
        <v>55700</v>
      </c>
      <c r="F1907" s="310">
        <f t="shared" si="58"/>
        <v>2785000</v>
      </c>
      <c r="G1907" s="310">
        <f t="shared" si="59"/>
        <v>1114000</v>
      </c>
    </row>
    <row r="1908" spans="1:7">
      <c r="A1908" s="311" t="s">
        <v>1317</v>
      </c>
      <c r="B1908" s="311" t="s">
        <v>271</v>
      </c>
      <c r="C1908" s="311" t="s">
        <v>2654</v>
      </c>
      <c r="D1908" s="308"/>
      <c r="E1908" s="315">
        <v>83930</v>
      </c>
      <c r="F1908" s="310">
        <f t="shared" si="58"/>
        <v>4196500</v>
      </c>
      <c r="G1908" s="310">
        <f t="shared" si="59"/>
        <v>1678600.0000000002</v>
      </c>
    </row>
    <row r="1909" spans="1:7">
      <c r="A1909" s="316" t="s">
        <v>43</v>
      </c>
      <c r="B1909" s="316" t="s">
        <v>2655</v>
      </c>
      <c r="C1909" s="316" t="s">
        <v>2656</v>
      </c>
      <c r="D1909" s="308"/>
      <c r="E1909" s="317">
        <v>69430</v>
      </c>
      <c r="F1909" s="310">
        <f t="shared" si="58"/>
        <v>3471500</v>
      </c>
      <c r="G1909" s="310">
        <f t="shared" si="59"/>
        <v>1388600.0000000002</v>
      </c>
    </row>
    <row r="1910" spans="1:7">
      <c r="A1910" s="311" t="s">
        <v>43</v>
      </c>
      <c r="B1910" s="311" t="s">
        <v>1855</v>
      </c>
      <c r="C1910" s="311" t="s">
        <v>2657</v>
      </c>
      <c r="D1910" s="308"/>
      <c r="E1910" s="315">
        <v>52250</v>
      </c>
      <c r="F1910" s="310">
        <f t="shared" si="58"/>
        <v>2612500</v>
      </c>
      <c r="G1910" s="310">
        <f t="shared" si="59"/>
        <v>1045000</v>
      </c>
    </row>
    <row r="1911" spans="1:7">
      <c r="A1911" s="311" t="s">
        <v>43</v>
      </c>
      <c r="B1911" s="311" t="s">
        <v>1855</v>
      </c>
      <c r="C1911" s="311" t="s">
        <v>2658</v>
      </c>
      <c r="D1911" s="308"/>
      <c r="E1911" s="315">
        <v>59700</v>
      </c>
      <c r="F1911" s="310">
        <f t="shared" si="58"/>
        <v>2985000</v>
      </c>
      <c r="G1911" s="310">
        <f t="shared" si="59"/>
        <v>1194000</v>
      </c>
    </row>
    <row r="1912" spans="1:7">
      <c r="A1912" s="311" t="s">
        <v>43</v>
      </c>
      <c r="B1912" s="311" t="s">
        <v>1855</v>
      </c>
      <c r="C1912" s="311" t="s">
        <v>2659</v>
      </c>
      <c r="D1912" s="308"/>
      <c r="E1912" s="315">
        <v>52250</v>
      </c>
      <c r="F1912" s="310">
        <f t="shared" si="58"/>
        <v>2612500</v>
      </c>
      <c r="G1912" s="310">
        <f t="shared" si="59"/>
        <v>1045000</v>
      </c>
    </row>
    <row r="1913" spans="1:7">
      <c r="A1913" s="311" t="s">
        <v>43</v>
      </c>
      <c r="B1913" s="311" t="s">
        <v>1855</v>
      </c>
      <c r="C1913" s="311" t="s">
        <v>2660</v>
      </c>
      <c r="D1913" s="308"/>
      <c r="E1913" s="315">
        <v>55200</v>
      </c>
      <c r="F1913" s="310">
        <f t="shared" si="58"/>
        <v>2760000</v>
      </c>
      <c r="G1913" s="310">
        <f t="shared" si="59"/>
        <v>1104000</v>
      </c>
    </row>
    <row r="1914" spans="1:7">
      <c r="A1914" s="311" t="s">
        <v>43</v>
      </c>
      <c r="B1914" s="311" t="s">
        <v>2661</v>
      </c>
      <c r="C1914" s="311" t="s">
        <v>2658</v>
      </c>
      <c r="D1914" s="308"/>
      <c r="E1914" s="315">
        <v>57950</v>
      </c>
      <c r="F1914" s="310">
        <f t="shared" si="58"/>
        <v>2897500</v>
      </c>
      <c r="G1914" s="310">
        <f t="shared" si="59"/>
        <v>1159000</v>
      </c>
    </row>
    <row r="1915" spans="1:7">
      <c r="A1915" s="311" t="s">
        <v>43</v>
      </c>
      <c r="B1915" s="311" t="s">
        <v>2662</v>
      </c>
      <c r="C1915" s="311" t="s">
        <v>2658</v>
      </c>
      <c r="D1915" s="308"/>
      <c r="E1915" s="315">
        <v>60200</v>
      </c>
      <c r="F1915" s="310">
        <f t="shared" si="58"/>
        <v>3010000</v>
      </c>
      <c r="G1915" s="310">
        <f t="shared" si="59"/>
        <v>1204000</v>
      </c>
    </row>
    <row r="1916" spans="1:7">
      <c r="A1916" s="311" t="s">
        <v>43</v>
      </c>
      <c r="B1916" s="311" t="s">
        <v>2663</v>
      </c>
      <c r="C1916" s="311" t="s">
        <v>2658</v>
      </c>
      <c r="D1916" s="308"/>
      <c r="E1916" s="315">
        <v>57600</v>
      </c>
      <c r="F1916" s="310">
        <f t="shared" si="58"/>
        <v>2880000</v>
      </c>
      <c r="G1916" s="310">
        <f t="shared" si="59"/>
        <v>1152000</v>
      </c>
    </row>
    <row r="1917" spans="1:7">
      <c r="A1917" s="311" t="s">
        <v>43</v>
      </c>
      <c r="B1917" s="311" t="s">
        <v>2664</v>
      </c>
      <c r="C1917" s="311" t="s">
        <v>2665</v>
      </c>
      <c r="D1917" s="308"/>
      <c r="E1917" s="315">
        <v>47500</v>
      </c>
      <c r="F1917" s="310">
        <f t="shared" si="58"/>
        <v>2375000</v>
      </c>
      <c r="G1917" s="310">
        <f t="shared" si="59"/>
        <v>950000</v>
      </c>
    </row>
    <row r="1918" spans="1:7">
      <c r="A1918" s="311" t="s">
        <v>43</v>
      </c>
      <c r="B1918" s="311" t="s">
        <v>2666</v>
      </c>
      <c r="C1918" s="311" t="s">
        <v>2667</v>
      </c>
      <c r="D1918" s="308"/>
      <c r="E1918" s="315">
        <v>56050</v>
      </c>
      <c r="F1918" s="310">
        <f t="shared" si="58"/>
        <v>2802500</v>
      </c>
      <c r="G1918" s="310">
        <f t="shared" si="59"/>
        <v>1121000</v>
      </c>
    </row>
    <row r="1919" spans="1:7">
      <c r="A1919" s="311" t="s">
        <v>43</v>
      </c>
      <c r="B1919" s="311" t="s">
        <v>2666</v>
      </c>
      <c r="C1919" s="311" t="s">
        <v>2668</v>
      </c>
      <c r="D1919" s="308"/>
      <c r="E1919" s="315">
        <v>55100</v>
      </c>
      <c r="F1919" s="310">
        <f t="shared" si="58"/>
        <v>2755000</v>
      </c>
      <c r="G1919" s="310">
        <f t="shared" si="59"/>
        <v>1102000</v>
      </c>
    </row>
    <row r="1920" spans="1:7">
      <c r="A1920" s="311" t="s">
        <v>43</v>
      </c>
      <c r="B1920" s="311" t="s">
        <v>1860</v>
      </c>
      <c r="C1920" s="311" t="s">
        <v>2669</v>
      </c>
      <c r="D1920" s="308"/>
      <c r="E1920" s="315">
        <v>60800</v>
      </c>
      <c r="F1920" s="310">
        <f t="shared" si="58"/>
        <v>3040000</v>
      </c>
      <c r="G1920" s="310">
        <f t="shared" si="59"/>
        <v>1216000</v>
      </c>
    </row>
    <row r="1921" spans="1:7">
      <c r="A1921" s="311" t="s">
        <v>43</v>
      </c>
      <c r="B1921" s="311" t="s">
        <v>1860</v>
      </c>
      <c r="C1921" s="311" t="s">
        <v>2670</v>
      </c>
      <c r="D1921" s="308"/>
      <c r="E1921" s="315">
        <v>71400</v>
      </c>
      <c r="F1921" s="310">
        <f t="shared" si="58"/>
        <v>3570000</v>
      </c>
      <c r="G1921" s="310">
        <f t="shared" si="59"/>
        <v>1428000</v>
      </c>
    </row>
    <row r="1922" spans="1:7">
      <c r="A1922" s="311" t="s">
        <v>43</v>
      </c>
      <c r="B1922" s="311" t="s">
        <v>1860</v>
      </c>
      <c r="C1922" s="311" t="s">
        <v>2671</v>
      </c>
      <c r="D1922" s="308"/>
      <c r="E1922" s="315">
        <v>64800</v>
      </c>
      <c r="F1922" s="310">
        <f t="shared" si="58"/>
        <v>3240000</v>
      </c>
      <c r="G1922" s="310">
        <f t="shared" si="59"/>
        <v>1296000</v>
      </c>
    </row>
    <row r="1923" spans="1:7">
      <c r="A1923" s="311" t="s">
        <v>43</v>
      </c>
      <c r="B1923" s="311" t="s">
        <v>1863</v>
      </c>
      <c r="C1923" s="311" t="s">
        <v>2670</v>
      </c>
      <c r="D1923" s="308"/>
      <c r="E1923" s="315">
        <v>68400</v>
      </c>
      <c r="F1923" s="310">
        <f t="shared" si="58"/>
        <v>3420000</v>
      </c>
      <c r="G1923" s="310">
        <f t="shared" si="59"/>
        <v>1368000</v>
      </c>
    </row>
    <row r="1924" spans="1:7">
      <c r="A1924" s="311" t="s">
        <v>43</v>
      </c>
      <c r="B1924" s="311" t="s">
        <v>2672</v>
      </c>
      <c r="C1924" s="311" t="s">
        <v>2670</v>
      </c>
      <c r="D1924" s="308"/>
      <c r="E1924" s="315">
        <v>72000</v>
      </c>
      <c r="F1924" s="310">
        <f t="shared" ref="F1924:F1987" si="60">+E1924*5%*1000</f>
        <v>3600000</v>
      </c>
      <c r="G1924" s="310">
        <f t="shared" ref="G1924:G1987" si="61">+E1924*2%*1000</f>
        <v>1440000</v>
      </c>
    </row>
    <row r="1925" spans="1:7">
      <c r="A1925" s="311" t="s">
        <v>43</v>
      </c>
      <c r="B1925" s="311" t="s">
        <v>2673</v>
      </c>
      <c r="C1925" s="311" t="s">
        <v>2670</v>
      </c>
      <c r="D1925" s="308"/>
      <c r="E1925" s="315">
        <v>70100</v>
      </c>
      <c r="F1925" s="310">
        <f t="shared" si="60"/>
        <v>3505000</v>
      </c>
      <c r="G1925" s="310">
        <f t="shared" si="61"/>
        <v>1402000</v>
      </c>
    </row>
    <row r="1926" spans="1:7">
      <c r="A1926" s="311" t="s">
        <v>43</v>
      </c>
      <c r="B1926" s="311" t="s">
        <v>2674</v>
      </c>
      <c r="C1926" s="311" t="s">
        <v>2675</v>
      </c>
      <c r="D1926" s="308"/>
      <c r="E1926" s="315">
        <v>62700</v>
      </c>
      <c r="F1926" s="310">
        <f t="shared" si="60"/>
        <v>3135000</v>
      </c>
      <c r="G1926" s="310">
        <f t="shared" si="61"/>
        <v>1254000</v>
      </c>
    </row>
    <row r="1927" spans="1:7">
      <c r="A1927" s="311" t="s">
        <v>1317</v>
      </c>
      <c r="B1927" s="311" t="s">
        <v>1867</v>
      </c>
      <c r="C1927" s="311" t="s">
        <v>2676</v>
      </c>
      <c r="D1927" s="308"/>
      <c r="E1927" s="315">
        <v>59050</v>
      </c>
      <c r="F1927" s="310">
        <f t="shared" si="60"/>
        <v>2952500</v>
      </c>
      <c r="G1927" s="310">
        <f t="shared" si="61"/>
        <v>1181000</v>
      </c>
    </row>
    <row r="1928" spans="1:7">
      <c r="A1928" s="311" t="s">
        <v>1317</v>
      </c>
      <c r="B1928" s="311" t="s">
        <v>2677</v>
      </c>
      <c r="C1928" s="311" t="s">
        <v>2676</v>
      </c>
      <c r="D1928" s="308"/>
      <c r="E1928" s="315">
        <v>56170</v>
      </c>
      <c r="F1928" s="310">
        <f t="shared" si="60"/>
        <v>2808500</v>
      </c>
      <c r="G1928" s="310">
        <f t="shared" si="61"/>
        <v>1123400</v>
      </c>
    </row>
    <row r="1929" spans="1:7">
      <c r="A1929" s="311" t="s">
        <v>1317</v>
      </c>
      <c r="B1929" s="311" t="s">
        <v>1868</v>
      </c>
      <c r="C1929" s="311" t="s">
        <v>2678</v>
      </c>
      <c r="D1929" s="308"/>
      <c r="E1929" s="315">
        <v>52050</v>
      </c>
      <c r="F1929" s="310">
        <f t="shared" si="60"/>
        <v>2602500</v>
      </c>
      <c r="G1929" s="310">
        <f t="shared" si="61"/>
        <v>1041000</v>
      </c>
    </row>
    <row r="1930" spans="1:7">
      <c r="A1930" s="311" t="s">
        <v>1317</v>
      </c>
      <c r="B1930" s="311" t="s">
        <v>2679</v>
      </c>
      <c r="C1930" s="311" t="s">
        <v>2678</v>
      </c>
      <c r="D1930" s="308"/>
      <c r="E1930" s="315">
        <v>49180</v>
      </c>
      <c r="F1930" s="310">
        <f t="shared" si="60"/>
        <v>2459000</v>
      </c>
      <c r="G1930" s="310">
        <f t="shared" si="61"/>
        <v>983600</v>
      </c>
    </row>
    <row r="1931" spans="1:7">
      <c r="A1931" s="311" t="s">
        <v>1317</v>
      </c>
      <c r="B1931" s="311" t="s">
        <v>272</v>
      </c>
      <c r="C1931" s="311" t="s">
        <v>2680</v>
      </c>
      <c r="D1931" s="308"/>
      <c r="E1931" s="315">
        <v>89280</v>
      </c>
      <c r="F1931" s="310">
        <f t="shared" si="60"/>
        <v>4464000</v>
      </c>
      <c r="G1931" s="310">
        <f t="shared" si="61"/>
        <v>1785600.0000000002</v>
      </c>
    </row>
    <row r="1932" spans="1:7">
      <c r="A1932" s="311" t="s">
        <v>43</v>
      </c>
      <c r="B1932" s="311" t="s">
        <v>2681</v>
      </c>
      <c r="C1932" s="311" t="s">
        <v>2682</v>
      </c>
      <c r="D1932" s="308"/>
      <c r="E1932" s="315">
        <v>83100</v>
      </c>
      <c r="F1932" s="310">
        <f t="shared" si="60"/>
        <v>4155000</v>
      </c>
      <c r="G1932" s="310">
        <f t="shared" si="61"/>
        <v>1662000</v>
      </c>
    </row>
    <row r="1933" spans="1:7">
      <c r="A1933" s="311" t="s">
        <v>43</v>
      </c>
      <c r="B1933" s="311" t="s">
        <v>2683</v>
      </c>
      <c r="C1933" s="311" t="s">
        <v>2684</v>
      </c>
      <c r="D1933" s="308"/>
      <c r="E1933" s="315">
        <v>34900</v>
      </c>
      <c r="F1933" s="310">
        <f t="shared" si="60"/>
        <v>1745000</v>
      </c>
      <c r="G1933" s="310">
        <f t="shared" si="61"/>
        <v>698000</v>
      </c>
    </row>
    <row r="1934" spans="1:7">
      <c r="A1934" s="316" t="s">
        <v>43</v>
      </c>
      <c r="B1934" s="316" t="s">
        <v>2685</v>
      </c>
      <c r="C1934" s="316" t="s">
        <v>2686</v>
      </c>
      <c r="D1934" s="308"/>
      <c r="E1934" s="317">
        <v>71720</v>
      </c>
      <c r="F1934" s="310">
        <f t="shared" si="60"/>
        <v>3586000</v>
      </c>
      <c r="G1934" s="310">
        <f t="shared" si="61"/>
        <v>1434400</v>
      </c>
    </row>
    <row r="1935" spans="1:7">
      <c r="A1935" s="316" t="s">
        <v>43</v>
      </c>
      <c r="B1935" s="316" t="s">
        <v>2685</v>
      </c>
      <c r="C1935" s="316" t="s">
        <v>2687</v>
      </c>
      <c r="D1935" s="308"/>
      <c r="E1935" s="317">
        <v>45320</v>
      </c>
      <c r="F1935" s="310">
        <f t="shared" si="60"/>
        <v>2266000</v>
      </c>
      <c r="G1935" s="310">
        <f t="shared" si="61"/>
        <v>906400</v>
      </c>
    </row>
    <row r="1936" spans="1:7">
      <c r="A1936" s="311" t="s">
        <v>43</v>
      </c>
      <c r="B1936" s="311" t="s">
        <v>2688</v>
      </c>
      <c r="C1936" s="311" t="s">
        <v>2689</v>
      </c>
      <c r="D1936" s="308"/>
      <c r="E1936" s="315">
        <v>52800</v>
      </c>
      <c r="F1936" s="310">
        <f t="shared" si="60"/>
        <v>2640000</v>
      </c>
      <c r="G1936" s="310">
        <f t="shared" si="61"/>
        <v>1056000</v>
      </c>
    </row>
    <row r="1937" spans="1:7">
      <c r="A1937" s="311" t="s">
        <v>43</v>
      </c>
      <c r="B1937" s="311" t="s">
        <v>2690</v>
      </c>
      <c r="C1937" s="311" t="s">
        <v>2691</v>
      </c>
      <c r="D1937" s="308"/>
      <c r="E1937" s="315">
        <v>65600</v>
      </c>
      <c r="F1937" s="310">
        <f t="shared" si="60"/>
        <v>3280000</v>
      </c>
      <c r="G1937" s="310">
        <f t="shared" si="61"/>
        <v>1312000</v>
      </c>
    </row>
    <row r="1938" spans="1:7">
      <c r="A1938" s="311" t="s">
        <v>43</v>
      </c>
      <c r="B1938" s="311" t="s">
        <v>2692</v>
      </c>
      <c r="C1938" s="311" t="s">
        <v>2691</v>
      </c>
      <c r="D1938" s="308"/>
      <c r="E1938" s="315">
        <v>52800</v>
      </c>
      <c r="F1938" s="310">
        <f t="shared" si="60"/>
        <v>2640000</v>
      </c>
      <c r="G1938" s="310">
        <f t="shared" si="61"/>
        <v>1056000</v>
      </c>
    </row>
    <row r="1939" spans="1:7">
      <c r="A1939" s="311" t="s">
        <v>43</v>
      </c>
      <c r="B1939" s="311" t="s">
        <v>1873</v>
      </c>
      <c r="C1939" s="311" t="s">
        <v>2691</v>
      </c>
      <c r="D1939" s="308"/>
      <c r="E1939" s="315">
        <v>62900</v>
      </c>
      <c r="F1939" s="310">
        <f t="shared" si="60"/>
        <v>3145000</v>
      </c>
      <c r="G1939" s="310">
        <f t="shared" si="61"/>
        <v>1258000</v>
      </c>
    </row>
    <row r="1940" spans="1:7">
      <c r="A1940" s="311" t="s">
        <v>43</v>
      </c>
      <c r="B1940" s="311" t="s">
        <v>2693</v>
      </c>
      <c r="C1940" s="311" t="s">
        <v>2694</v>
      </c>
      <c r="D1940" s="308"/>
      <c r="E1940" s="315">
        <v>61800</v>
      </c>
      <c r="F1940" s="310">
        <f t="shared" si="60"/>
        <v>3090000</v>
      </c>
      <c r="G1940" s="310">
        <f t="shared" si="61"/>
        <v>1236000</v>
      </c>
    </row>
    <row r="1941" spans="1:7">
      <c r="A1941" s="311" t="s">
        <v>43</v>
      </c>
      <c r="B1941" s="311" t="s">
        <v>2695</v>
      </c>
      <c r="C1941" s="311" t="s">
        <v>2696</v>
      </c>
      <c r="D1941" s="308"/>
      <c r="E1941" s="315">
        <v>78400</v>
      </c>
      <c r="F1941" s="310">
        <f t="shared" si="60"/>
        <v>3920000</v>
      </c>
      <c r="G1941" s="310">
        <f t="shared" si="61"/>
        <v>1568000</v>
      </c>
    </row>
    <row r="1942" spans="1:7">
      <c r="A1942" s="311" t="s">
        <v>43</v>
      </c>
      <c r="B1942" s="311" t="s">
        <v>2697</v>
      </c>
      <c r="C1942" s="311" t="s">
        <v>2696</v>
      </c>
      <c r="D1942" s="308"/>
      <c r="E1942" s="315">
        <v>74740</v>
      </c>
      <c r="F1942" s="310">
        <f t="shared" si="60"/>
        <v>3737000</v>
      </c>
      <c r="G1942" s="310">
        <f t="shared" si="61"/>
        <v>1494800</v>
      </c>
    </row>
    <row r="1943" spans="1:7">
      <c r="A1943" s="311" t="s">
        <v>1317</v>
      </c>
      <c r="B1943" s="311" t="s">
        <v>1876</v>
      </c>
      <c r="C1943" s="311" t="s">
        <v>2698</v>
      </c>
      <c r="D1943" s="308"/>
      <c r="E1943" s="315">
        <v>62930</v>
      </c>
      <c r="F1943" s="310">
        <f t="shared" si="60"/>
        <v>3146500</v>
      </c>
      <c r="G1943" s="310">
        <f t="shared" si="61"/>
        <v>1258600.0000000002</v>
      </c>
    </row>
    <row r="1944" spans="1:7">
      <c r="A1944" s="311" t="s">
        <v>1317</v>
      </c>
      <c r="B1944" s="311" t="s">
        <v>1877</v>
      </c>
      <c r="C1944" s="311" t="s">
        <v>2698</v>
      </c>
      <c r="D1944" s="308"/>
      <c r="E1944" s="315">
        <v>60810</v>
      </c>
      <c r="F1944" s="310">
        <f t="shared" si="60"/>
        <v>3040500</v>
      </c>
      <c r="G1944" s="310">
        <f t="shared" si="61"/>
        <v>1216200</v>
      </c>
    </row>
    <row r="1945" spans="1:7">
      <c r="A1945" s="311" t="s">
        <v>1317</v>
      </c>
      <c r="B1945" s="311" t="s">
        <v>2699</v>
      </c>
      <c r="C1945" s="311" t="s">
        <v>2698</v>
      </c>
      <c r="D1945" s="308"/>
      <c r="E1945" s="315">
        <v>58410</v>
      </c>
      <c r="F1945" s="310">
        <f t="shared" si="60"/>
        <v>2920500</v>
      </c>
      <c r="G1945" s="310">
        <f t="shared" si="61"/>
        <v>1168200</v>
      </c>
    </row>
    <row r="1946" spans="1:7">
      <c r="A1946" s="311" t="s">
        <v>1317</v>
      </c>
      <c r="B1946" s="311" t="s">
        <v>2700</v>
      </c>
      <c r="C1946" s="311" t="s">
        <v>2696</v>
      </c>
      <c r="D1946" s="308"/>
      <c r="E1946" s="315">
        <v>70180</v>
      </c>
      <c r="F1946" s="310">
        <f t="shared" si="60"/>
        <v>3509000</v>
      </c>
      <c r="G1946" s="310">
        <f t="shared" si="61"/>
        <v>1403600.0000000002</v>
      </c>
    </row>
    <row r="1947" spans="1:7">
      <c r="A1947" s="316" t="s">
        <v>43</v>
      </c>
      <c r="B1947" s="316" t="s">
        <v>2701</v>
      </c>
      <c r="C1947" s="316" t="s">
        <v>2702</v>
      </c>
      <c r="D1947" s="308"/>
      <c r="E1947" s="317">
        <v>13240</v>
      </c>
      <c r="F1947" s="310">
        <f t="shared" si="60"/>
        <v>662000</v>
      </c>
      <c r="G1947" s="310">
        <f t="shared" si="61"/>
        <v>264800</v>
      </c>
    </row>
    <row r="1948" spans="1:7">
      <c r="A1948" s="316" t="s">
        <v>2055</v>
      </c>
      <c r="B1948" s="316" t="s">
        <v>2701</v>
      </c>
      <c r="C1948" s="316" t="s">
        <v>2703</v>
      </c>
      <c r="D1948" s="308"/>
      <c r="E1948" s="317">
        <v>75730</v>
      </c>
      <c r="F1948" s="310">
        <f t="shared" si="60"/>
        <v>3786500</v>
      </c>
      <c r="G1948" s="310">
        <f t="shared" si="61"/>
        <v>1514600.0000000002</v>
      </c>
    </row>
    <row r="1949" spans="1:7">
      <c r="A1949" s="311" t="s">
        <v>43</v>
      </c>
      <c r="B1949" s="311" t="s">
        <v>2704</v>
      </c>
      <c r="C1949" s="311" t="s">
        <v>2705</v>
      </c>
      <c r="D1949" s="308"/>
      <c r="E1949" s="315">
        <v>79200</v>
      </c>
      <c r="F1949" s="310">
        <f t="shared" si="60"/>
        <v>3960000</v>
      </c>
      <c r="G1949" s="310">
        <f t="shared" si="61"/>
        <v>1584000</v>
      </c>
    </row>
    <row r="1950" spans="1:7">
      <c r="A1950" s="311" t="s">
        <v>43</v>
      </c>
      <c r="B1950" s="311" t="s">
        <v>1878</v>
      </c>
      <c r="C1950" s="311" t="s">
        <v>2706</v>
      </c>
      <c r="D1950" s="308"/>
      <c r="E1950" s="315">
        <v>75680</v>
      </c>
      <c r="F1950" s="310">
        <f t="shared" si="60"/>
        <v>3784000</v>
      </c>
      <c r="G1950" s="310">
        <f t="shared" si="61"/>
        <v>1513600.0000000002</v>
      </c>
    </row>
    <row r="1951" spans="1:7">
      <c r="A1951" s="311" t="s">
        <v>43</v>
      </c>
      <c r="B1951" s="311" t="s">
        <v>2707</v>
      </c>
      <c r="C1951" s="311" t="s">
        <v>2708</v>
      </c>
      <c r="D1951" s="308"/>
      <c r="E1951" s="315">
        <v>69920</v>
      </c>
      <c r="F1951" s="310">
        <f t="shared" si="60"/>
        <v>3496000</v>
      </c>
      <c r="G1951" s="310">
        <f t="shared" si="61"/>
        <v>1398400</v>
      </c>
    </row>
    <row r="1952" spans="1:7">
      <c r="A1952" s="311" t="s">
        <v>43</v>
      </c>
      <c r="B1952" s="311" t="s">
        <v>2709</v>
      </c>
      <c r="C1952" s="311" t="s">
        <v>2710</v>
      </c>
      <c r="D1952" s="308"/>
      <c r="E1952" s="315">
        <v>71120</v>
      </c>
      <c r="F1952" s="310">
        <f t="shared" si="60"/>
        <v>3556000</v>
      </c>
      <c r="G1952" s="310">
        <f t="shared" si="61"/>
        <v>1422400</v>
      </c>
    </row>
    <row r="1953" spans="1:7">
      <c r="A1953" s="311" t="s">
        <v>43</v>
      </c>
      <c r="B1953" s="311" t="s">
        <v>1883</v>
      </c>
      <c r="C1953" s="311" t="s">
        <v>2711</v>
      </c>
      <c r="D1953" s="308"/>
      <c r="E1953" s="315">
        <v>95600</v>
      </c>
      <c r="F1953" s="310">
        <f t="shared" si="60"/>
        <v>4780000</v>
      </c>
      <c r="G1953" s="310">
        <f t="shared" si="61"/>
        <v>1912000</v>
      </c>
    </row>
    <row r="1954" spans="1:7">
      <c r="A1954" s="311" t="s">
        <v>43</v>
      </c>
      <c r="B1954" s="311" t="s">
        <v>2712</v>
      </c>
      <c r="C1954" s="311" t="s">
        <v>2713</v>
      </c>
      <c r="D1954" s="308"/>
      <c r="E1954" s="315">
        <v>95600</v>
      </c>
      <c r="F1954" s="310">
        <f t="shared" si="60"/>
        <v>4780000</v>
      </c>
      <c r="G1954" s="310">
        <f t="shared" si="61"/>
        <v>1912000</v>
      </c>
    </row>
    <row r="1955" spans="1:7">
      <c r="A1955" s="311" t="s">
        <v>43</v>
      </c>
      <c r="B1955" s="311" t="s">
        <v>1885</v>
      </c>
      <c r="C1955" s="311" t="s">
        <v>2714</v>
      </c>
      <c r="D1955" s="308"/>
      <c r="E1955" s="315">
        <v>92400</v>
      </c>
      <c r="F1955" s="310">
        <f t="shared" si="60"/>
        <v>4620000</v>
      </c>
      <c r="G1955" s="310">
        <f t="shared" si="61"/>
        <v>1848000</v>
      </c>
    </row>
    <row r="1956" spans="1:7">
      <c r="A1956" s="311" t="s">
        <v>43</v>
      </c>
      <c r="B1956" s="311" t="s">
        <v>1888</v>
      </c>
      <c r="C1956" s="311" t="s">
        <v>2715</v>
      </c>
      <c r="D1956" s="308"/>
      <c r="E1956" s="315">
        <v>124150</v>
      </c>
      <c r="F1956" s="310">
        <f t="shared" si="60"/>
        <v>6207500</v>
      </c>
      <c r="G1956" s="310">
        <f t="shared" si="61"/>
        <v>2483000</v>
      </c>
    </row>
    <row r="1957" spans="1:7">
      <c r="A1957" s="316" t="s">
        <v>43</v>
      </c>
      <c r="B1957" s="316" t="s">
        <v>2716</v>
      </c>
      <c r="C1957" s="316" t="s">
        <v>2717</v>
      </c>
      <c r="D1957" s="308"/>
      <c r="E1957" s="317">
        <v>136650</v>
      </c>
      <c r="F1957" s="310">
        <f t="shared" si="60"/>
        <v>6832500</v>
      </c>
      <c r="G1957" s="310">
        <f t="shared" si="61"/>
        <v>2733000</v>
      </c>
    </row>
    <row r="1958" spans="1:7">
      <c r="A1958" s="311" t="s">
        <v>43</v>
      </c>
      <c r="B1958" s="311" t="s">
        <v>1888</v>
      </c>
      <c r="C1958" s="311" t="s">
        <v>2718</v>
      </c>
      <c r="D1958" s="308"/>
      <c r="E1958" s="315">
        <v>117040</v>
      </c>
      <c r="F1958" s="310">
        <f t="shared" si="60"/>
        <v>5852000</v>
      </c>
      <c r="G1958" s="310">
        <f t="shared" si="61"/>
        <v>2340800</v>
      </c>
    </row>
    <row r="1959" spans="1:7">
      <c r="A1959" s="316" t="s">
        <v>43</v>
      </c>
      <c r="B1959" s="316" t="s">
        <v>2719</v>
      </c>
      <c r="C1959" s="316" t="s">
        <v>2720</v>
      </c>
      <c r="D1959" s="308"/>
      <c r="E1959" s="317">
        <v>172840</v>
      </c>
      <c r="F1959" s="310">
        <f t="shared" si="60"/>
        <v>8642000</v>
      </c>
      <c r="G1959" s="310">
        <f t="shared" si="61"/>
        <v>3456800</v>
      </c>
    </row>
    <row r="1960" spans="1:7">
      <c r="A1960" s="311" t="s">
        <v>43</v>
      </c>
      <c r="B1960" s="311" t="s">
        <v>273</v>
      </c>
      <c r="C1960" s="311" t="s">
        <v>2721</v>
      </c>
      <c r="D1960" s="308"/>
      <c r="E1960" s="315">
        <v>100000</v>
      </c>
      <c r="F1960" s="310">
        <f t="shared" si="60"/>
        <v>5000000</v>
      </c>
      <c r="G1960" s="310">
        <f t="shared" si="61"/>
        <v>2000000</v>
      </c>
    </row>
    <row r="1961" spans="1:7">
      <c r="A1961" s="311" t="s">
        <v>43</v>
      </c>
      <c r="B1961" s="311" t="s">
        <v>273</v>
      </c>
      <c r="C1961" s="311" t="s">
        <v>2722</v>
      </c>
      <c r="D1961" s="308"/>
      <c r="E1961" s="315">
        <v>101200</v>
      </c>
      <c r="F1961" s="310">
        <f t="shared" si="60"/>
        <v>5060000</v>
      </c>
      <c r="G1961" s="310">
        <f t="shared" si="61"/>
        <v>2024000</v>
      </c>
    </row>
    <row r="1962" spans="1:7">
      <c r="A1962" s="316" t="s">
        <v>43</v>
      </c>
      <c r="B1962" s="316" t="s">
        <v>2723</v>
      </c>
      <c r="C1962" s="316" t="s">
        <v>2724</v>
      </c>
      <c r="D1962" s="308"/>
      <c r="E1962" s="317">
        <v>113200</v>
      </c>
      <c r="F1962" s="310">
        <f t="shared" si="60"/>
        <v>5660000</v>
      </c>
      <c r="G1962" s="310">
        <f t="shared" si="61"/>
        <v>2264000</v>
      </c>
    </row>
    <row r="1963" spans="1:7">
      <c r="A1963" s="311" t="s">
        <v>43</v>
      </c>
      <c r="B1963" s="311" t="s">
        <v>1889</v>
      </c>
      <c r="C1963" s="311" t="s">
        <v>2725</v>
      </c>
      <c r="D1963" s="308"/>
      <c r="E1963" s="315">
        <v>70400</v>
      </c>
      <c r="F1963" s="310">
        <f t="shared" si="60"/>
        <v>3520000</v>
      </c>
      <c r="G1963" s="310">
        <f t="shared" si="61"/>
        <v>1408000</v>
      </c>
    </row>
    <row r="1964" spans="1:7">
      <c r="A1964" s="311" t="s">
        <v>43</v>
      </c>
      <c r="B1964" s="311" t="s">
        <v>1889</v>
      </c>
      <c r="C1964" s="311" t="s">
        <v>2726</v>
      </c>
      <c r="D1964" s="308"/>
      <c r="E1964" s="315">
        <v>75100</v>
      </c>
      <c r="F1964" s="310">
        <f t="shared" si="60"/>
        <v>3755000</v>
      </c>
      <c r="G1964" s="310">
        <f t="shared" si="61"/>
        <v>1502000</v>
      </c>
    </row>
    <row r="1965" spans="1:7">
      <c r="A1965" s="311" t="s">
        <v>43</v>
      </c>
      <c r="B1965" s="311" t="s">
        <v>1889</v>
      </c>
      <c r="C1965" s="311" t="s">
        <v>2727</v>
      </c>
      <c r="D1965" s="308"/>
      <c r="E1965" s="315">
        <v>65040</v>
      </c>
      <c r="F1965" s="310">
        <f t="shared" si="60"/>
        <v>3252000</v>
      </c>
      <c r="G1965" s="310">
        <f t="shared" si="61"/>
        <v>1300800</v>
      </c>
    </row>
    <row r="1966" spans="1:7">
      <c r="A1966" s="311" t="s">
        <v>43</v>
      </c>
      <c r="B1966" s="311" t="s">
        <v>1891</v>
      </c>
      <c r="C1966" s="311" t="s">
        <v>2728</v>
      </c>
      <c r="D1966" s="308"/>
      <c r="E1966" s="315">
        <v>99500</v>
      </c>
      <c r="F1966" s="310">
        <f t="shared" si="60"/>
        <v>4975000</v>
      </c>
      <c r="G1966" s="310">
        <f t="shared" si="61"/>
        <v>1990000</v>
      </c>
    </row>
    <row r="1967" spans="1:7">
      <c r="A1967" s="311" t="s">
        <v>43</v>
      </c>
      <c r="B1967" s="311" t="s">
        <v>1892</v>
      </c>
      <c r="C1967" s="311" t="s">
        <v>2728</v>
      </c>
      <c r="D1967" s="308"/>
      <c r="E1967" s="315">
        <v>71200</v>
      </c>
      <c r="F1967" s="310">
        <f t="shared" si="60"/>
        <v>3560000</v>
      </c>
      <c r="G1967" s="310">
        <f t="shared" si="61"/>
        <v>1424000</v>
      </c>
    </row>
    <row r="1968" spans="1:7">
      <c r="A1968" s="311" t="s">
        <v>43</v>
      </c>
      <c r="B1968" s="311" t="s">
        <v>1894</v>
      </c>
      <c r="C1968" s="311" t="s">
        <v>2729</v>
      </c>
      <c r="D1968" s="308"/>
      <c r="E1968" s="315">
        <v>72180</v>
      </c>
      <c r="F1968" s="310">
        <f t="shared" si="60"/>
        <v>3609000</v>
      </c>
      <c r="G1968" s="310">
        <f t="shared" si="61"/>
        <v>1443600.0000000002</v>
      </c>
    </row>
    <row r="1969" spans="1:7">
      <c r="A1969" s="311" t="s">
        <v>43</v>
      </c>
      <c r="B1969" s="311" t="s">
        <v>2730</v>
      </c>
      <c r="C1969" s="311" t="s">
        <v>2731</v>
      </c>
      <c r="D1969" s="308"/>
      <c r="E1969" s="315">
        <v>70400</v>
      </c>
      <c r="F1969" s="310">
        <f t="shared" si="60"/>
        <v>3520000</v>
      </c>
      <c r="G1969" s="310">
        <f t="shared" si="61"/>
        <v>1408000</v>
      </c>
    </row>
    <row r="1970" spans="1:7">
      <c r="A1970" s="311" t="s">
        <v>43</v>
      </c>
      <c r="B1970" s="311" t="s">
        <v>2730</v>
      </c>
      <c r="C1970" s="311" t="s">
        <v>2732</v>
      </c>
      <c r="D1970" s="308"/>
      <c r="E1970" s="315">
        <v>70400</v>
      </c>
      <c r="F1970" s="310">
        <f t="shared" si="60"/>
        <v>3520000</v>
      </c>
      <c r="G1970" s="310">
        <f t="shared" si="61"/>
        <v>1408000</v>
      </c>
    </row>
    <row r="1971" spans="1:7">
      <c r="A1971" s="311" t="s">
        <v>43</v>
      </c>
      <c r="B1971" s="311" t="s">
        <v>1895</v>
      </c>
      <c r="C1971" s="311" t="s">
        <v>2733</v>
      </c>
      <c r="D1971" s="308"/>
      <c r="E1971" s="315">
        <v>85360</v>
      </c>
      <c r="F1971" s="310">
        <f t="shared" si="60"/>
        <v>4268000</v>
      </c>
      <c r="G1971" s="310">
        <f t="shared" si="61"/>
        <v>1707200</v>
      </c>
    </row>
    <row r="1972" spans="1:7">
      <c r="A1972" s="311" t="s">
        <v>43</v>
      </c>
      <c r="B1972" s="311" t="s">
        <v>1895</v>
      </c>
      <c r="C1972" s="311" t="s">
        <v>2734</v>
      </c>
      <c r="D1972" s="308"/>
      <c r="E1972" s="315">
        <v>79200</v>
      </c>
      <c r="F1972" s="310">
        <f t="shared" si="60"/>
        <v>3960000</v>
      </c>
      <c r="G1972" s="310">
        <f t="shared" si="61"/>
        <v>1584000</v>
      </c>
    </row>
    <row r="1973" spans="1:7">
      <c r="A1973" s="311" t="s">
        <v>43</v>
      </c>
      <c r="B1973" s="311" t="s">
        <v>2735</v>
      </c>
      <c r="C1973" s="311" t="s">
        <v>2736</v>
      </c>
      <c r="D1973" s="308"/>
      <c r="E1973" s="315">
        <v>80960</v>
      </c>
      <c r="F1973" s="310">
        <f t="shared" si="60"/>
        <v>4048000</v>
      </c>
      <c r="G1973" s="310">
        <f t="shared" si="61"/>
        <v>1619200</v>
      </c>
    </row>
    <row r="1974" spans="1:7">
      <c r="A1974" s="311" t="s">
        <v>43</v>
      </c>
      <c r="B1974" s="311" t="s">
        <v>1897</v>
      </c>
      <c r="C1974" s="311" t="s">
        <v>2737</v>
      </c>
      <c r="D1974" s="308"/>
      <c r="E1974" s="315">
        <v>88000</v>
      </c>
      <c r="F1974" s="310">
        <f t="shared" si="60"/>
        <v>4400000</v>
      </c>
      <c r="G1974" s="310">
        <f t="shared" si="61"/>
        <v>1760000</v>
      </c>
    </row>
    <row r="1975" spans="1:7">
      <c r="A1975" s="311" t="s">
        <v>43</v>
      </c>
      <c r="B1975" s="311" t="s">
        <v>2738</v>
      </c>
      <c r="C1975" s="311" t="s">
        <v>2739</v>
      </c>
      <c r="D1975" s="308"/>
      <c r="E1975" s="315">
        <v>92400</v>
      </c>
      <c r="F1975" s="310">
        <f t="shared" si="60"/>
        <v>4620000</v>
      </c>
      <c r="G1975" s="310">
        <f t="shared" si="61"/>
        <v>1848000</v>
      </c>
    </row>
    <row r="1976" spans="1:7">
      <c r="A1976" s="316" t="s">
        <v>43</v>
      </c>
      <c r="B1976" s="316" t="s">
        <v>2740</v>
      </c>
      <c r="C1976" s="316" t="s">
        <v>2741</v>
      </c>
      <c r="D1976" s="308"/>
      <c r="E1976" s="317">
        <v>18710</v>
      </c>
      <c r="F1976" s="310">
        <f t="shared" si="60"/>
        <v>935500</v>
      </c>
      <c r="G1976" s="310">
        <f t="shared" si="61"/>
        <v>374200</v>
      </c>
    </row>
    <row r="1977" spans="1:7">
      <c r="A1977" s="316" t="s">
        <v>43</v>
      </c>
      <c r="B1977" s="316" t="s">
        <v>2742</v>
      </c>
      <c r="C1977" s="316" t="s">
        <v>2743</v>
      </c>
      <c r="D1977" s="308"/>
      <c r="E1977" s="317">
        <v>97680</v>
      </c>
      <c r="F1977" s="310">
        <f t="shared" si="60"/>
        <v>4884000</v>
      </c>
      <c r="G1977" s="310">
        <f t="shared" si="61"/>
        <v>1953600.0000000002</v>
      </c>
    </row>
    <row r="1978" spans="1:7">
      <c r="A1978" s="316" t="s">
        <v>43</v>
      </c>
      <c r="B1978" s="316" t="s">
        <v>2744</v>
      </c>
      <c r="C1978" s="316" t="s">
        <v>2745</v>
      </c>
      <c r="D1978" s="308"/>
      <c r="E1978" s="317">
        <v>27120</v>
      </c>
      <c r="F1978" s="310">
        <f t="shared" si="60"/>
        <v>1356000</v>
      </c>
      <c r="G1978" s="310">
        <f t="shared" si="61"/>
        <v>542400</v>
      </c>
    </row>
    <row r="1979" spans="1:7">
      <c r="A1979" s="311" t="s">
        <v>43</v>
      </c>
      <c r="B1979" s="311" t="s">
        <v>1372</v>
      </c>
      <c r="C1979" s="311" t="s">
        <v>2746</v>
      </c>
      <c r="D1979" s="308"/>
      <c r="E1979" s="315">
        <v>66000</v>
      </c>
      <c r="F1979" s="310">
        <f t="shared" si="60"/>
        <v>3300000</v>
      </c>
      <c r="G1979" s="310">
        <f t="shared" si="61"/>
        <v>1320000</v>
      </c>
    </row>
    <row r="1980" spans="1:7">
      <c r="A1980" s="311" t="s">
        <v>43</v>
      </c>
      <c r="B1980" s="311" t="s">
        <v>1899</v>
      </c>
      <c r="C1980" s="311" t="s">
        <v>2747</v>
      </c>
      <c r="D1980" s="308"/>
      <c r="E1980" s="315">
        <v>75110</v>
      </c>
      <c r="F1980" s="310">
        <f t="shared" si="60"/>
        <v>3755500</v>
      </c>
      <c r="G1980" s="310">
        <f t="shared" si="61"/>
        <v>1502200</v>
      </c>
    </row>
    <row r="1981" spans="1:7">
      <c r="A1981" s="316" t="s">
        <v>43</v>
      </c>
      <c r="B1981" s="316" t="s">
        <v>2748</v>
      </c>
      <c r="C1981" s="316" t="s">
        <v>2749</v>
      </c>
      <c r="D1981" s="308"/>
      <c r="E1981" s="317">
        <v>142380</v>
      </c>
      <c r="F1981" s="310">
        <f t="shared" si="60"/>
        <v>7119000</v>
      </c>
      <c r="G1981" s="310">
        <f t="shared" si="61"/>
        <v>2847600</v>
      </c>
    </row>
    <row r="1982" spans="1:7">
      <c r="A1982" s="311" t="s">
        <v>43</v>
      </c>
      <c r="B1982" s="311" t="s">
        <v>1904</v>
      </c>
      <c r="C1982" s="311" t="s">
        <v>2750</v>
      </c>
      <c r="D1982" s="308"/>
      <c r="E1982" s="315">
        <v>118800</v>
      </c>
      <c r="F1982" s="310">
        <f t="shared" si="60"/>
        <v>5940000</v>
      </c>
      <c r="G1982" s="310">
        <f t="shared" si="61"/>
        <v>2376000</v>
      </c>
    </row>
    <row r="1983" spans="1:7">
      <c r="A1983" s="311" t="s">
        <v>43</v>
      </c>
      <c r="B1983" s="311" t="s">
        <v>1904</v>
      </c>
      <c r="C1983" s="311" t="s">
        <v>2751</v>
      </c>
      <c r="D1983" s="308"/>
      <c r="E1983" s="315">
        <v>114800</v>
      </c>
      <c r="F1983" s="310">
        <f t="shared" si="60"/>
        <v>5740000</v>
      </c>
      <c r="G1983" s="310">
        <f t="shared" si="61"/>
        <v>2296000</v>
      </c>
    </row>
    <row r="1984" spans="1:7">
      <c r="A1984" s="311" t="s">
        <v>43</v>
      </c>
      <c r="B1984" s="311" t="s">
        <v>2752</v>
      </c>
      <c r="C1984" s="311" t="s">
        <v>2753</v>
      </c>
      <c r="D1984" s="308"/>
      <c r="E1984" s="315">
        <v>96800</v>
      </c>
      <c r="F1984" s="310">
        <f t="shared" si="60"/>
        <v>4840000</v>
      </c>
      <c r="G1984" s="310">
        <f t="shared" si="61"/>
        <v>1936000</v>
      </c>
    </row>
    <row r="1985" spans="1:7">
      <c r="A1985" s="311" t="s">
        <v>43</v>
      </c>
      <c r="B1985" s="311" t="s">
        <v>2752</v>
      </c>
      <c r="C1985" s="311" t="s">
        <v>2754</v>
      </c>
      <c r="D1985" s="308"/>
      <c r="E1985" s="315">
        <v>107360</v>
      </c>
      <c r="F1985" s="310">
        <f t="shared" si="60"/>
        <v>5368000</v>
      </c>
      <c r="G1985" s="310">
        <f t="shared" si="61"/>
        <v>2147200</v>
      </c>
    </row>
    <row r="1986" spans="1:7">
      <c r="A1986" s="311" t="s">
        <v>43</v>
      </c>
      <c r="B1986" s="311" t="s">
        <v>2755</v>
      </c>
      <c r="C1986" s="311" t="s">
        <v>2754</v>
      </c>
      <c r="D1986" s="308"/>
      <c r="E1986" s="315">
        <v>105000</v>
      </c>
      <c r="F1986" s="310">
        <f t="shared" si="60"/>
        <v>5250000</v>
      </c>
      <c r="G1986" s="310">
        <f t="shared" si="61"/>
        <v>2100000</v>
      </c>
    </row>
    <row r="1987" spans="1:7">
      <c r="A1987" s="311" t="s">
        <v>1317</v>
      </c>
      <c r="B1987" s="311" t="s">
        <v>1905</v>
      </c>
      <c r="C1987" s="311" t="s">
        <v>2756</v>
      </c>
      <c r="D1987" s="308"/>
      <c r="E1987" s="315">
        <v>130780</v>
      </c>
      <c r="F1987" s="310">
        <f t="shared" si="60"/>
        <v>6539000</v>
      </c>
      <c r="G1987" s="310">
        <f t="shared" si="61"/>
        <v>2615600</v>
      </c>
    </row>
    <row r="1988" spans="1:7">
      <c r="A1988" s="316" t="s">
        <v>43</v>
      </c>
      <c r="B1988" s="316" t="s">
        <v>2757</v>
      </c>
      <c r="C1988" s="316" t="s">
        <v>2758</v>
      </c>
      <c r="D1988" s="308"/>
      <c r="E1988" s="317">
        <v>118140</v>
      </c>
      <c r="F1988" s="310">
        <f t="shared" ref="F1988:F2051" si="62">+E1988*5%*1000</f>
        <v>5907000</v>
      </c>
      <c r="G1988" s="310">
        <f t="shared" ref="G1988:G2051" si="63">+E1988*2%*1000</f>
        <v>2362800</v>
      </c>
    </row>
    <row r="1989" spans="1:7">
      <c r="A1989" s="311" t="s">
        <v>43</v>
      </c>
      <c r="B1989" s="311" t="s">
        <v>1906</v>
      </c>
      <c r="C1989" s="311" t="s">
        <v>2747</v>
      </c>
      <c r="D1989" s="308"/>
      <c r="E1989" s="315">
        <v>71800</v>
      </c>
      <c r="F1989" s="310">
        <f t="shared" si="62"/>
        <v>3590000</v>
      </c>
      <c r="G1989" s="310">
        <f t="shared" si="63"/>
        <v>1436000</v>
      </c>
    </row>
    <row r="1990" spans="1:7">
      <c r="A1990" s="311" t="s">
        <v>43</v>
      </c>
      <c r="B1990" s="311" t="s">
        <v>1906</v>
      </c>
      <c r="C1990" s="311" t="s">
        <v>2759</v>
      </c>
      <c r="D1990" s="308"/>
      <c r="E1990" s="315">
        <v>70400</v>
      </c>
      <c r="F1990" s="310">
        <f t="shared" si="62"/>
        <v>3520000</v>
      </c>
      <c r="G1990" s="310">
        <f t="shared" si="63"/>
        <v>1408000</v>
      </c>
    </row>
    <row r="1991" spans="1:7">
      <c r="A1991" s="311" t="s">
        <v>43</v>
      </c>
      <c r="B1991" s="311" t="s">
        <v>1906</v>
      </c>
      <c r="C1991" s="311" t="s">
        <v>2760</v>
      </c>
      <c r="D1991" s="308"/>
      <c r="E1991" s="315">
        <v>80400</v>
      </c>
      <c r="F1991" s="310">
        <f t="shared" si="62"/>
        <v>4020000</v>
      </c>
      <c r="G1991" s="310">
        <f t="shared" si="63"/>
        <v>1608000</v>
      </c>
    </row>
    <row r="1992" spans="1:7">
      <c r="A1992" s="311" t="s">
        <v>43</v>
      </c>
      <c r="B1992" s="311" t="s">
        <v>2761</v>
      </c>
      <c r="C1992" s="311" t="s">
        <v>2760</v>
      </c>
      <c r="D1992" s="308"/>
      <c r="E1992" s="315">
        <v>79900</v>
      </c>
      <c r="F1992" s="310">
        <f t="shared" si="62"/>
        <v>3995000</v>
      </c>
      <c r="G1992" s="310">
        <f t="shared" si="63"/>
        <v>1598000</v>
      </c>
    </row>
    <row r="1993" spans="1:7">
      <c r="A1993" s="311" t="s">
        <v>43</v>
      </c>
      <c r="B1993" s="311" t="s">
        <v>2762</v>
      </c>
      <c r="C1993" s="311" t="s">
        <v>2760</v>
      </c>
      <c r="D1993" s="308"/>
      <c r="E1993" s="315">
        <v>79000</v>
      </c>
      <c r="F1993" s="310">
        <f t="shared" si="62"/>
        <v>3950000</v>
      </c>
      <c r="G1993" s="310">
        <f t="shared" si="63"/>
        <v>1580000</v>
      </c>
    </row>
    <row r="1994" spans="1:7">
      <c r="A1994" s="311" t="s">
        <v>43</v>
      </c>
      <c r="B1994" s="311" t="s">
        <v>1907</v>
      </c>
      <c r="C1994" s="311" t="s">
        <v>2763</v>
      </c>
      <c r="D1994" s="308"/>
      <c r="E1994" s="315">
        <v>74800</v>
      </c>
      <c r="F1994" s="310">
        <f t="shared" si="62"/>
        <v>3740000</v>
      </c>
      <c r="G1994" s="310">
        <f t="shared" si="63"/>
        <v>1496000</v>
      </c>
    </row>
    <row r="1995" spans="1:7">
      <c r="A1995" s="311" t="s">
        <v>43</v>
      </c>
      <c r="B1995" s="311" t="s">
        <v>1908</v>
      </c>
      <c r="C1995" s="311" t="s">
        <v>2764</v>
      </c>
      <c r="D1995" s="308"/>
      <c r="E1995" s="315">
        <v>80960</v>
      </c>
      <c r="F1995" s="310">
        <f t="shared" si="62"/>
        <v>4048000</v>
      </c>
      <c r="G1995" s="310">
        <f t="shared" si="63"/>
        <v>1619200</v>
      </c>
    </row>
    <row r="1996" spans="1:7">
      <c r="A1996" s="311" t="s">
        <v>43</v>
      </c>
      <c r="B1996" s="311" t="s">
        <v>1908</v>
      </c>
      <c r="C1996" s="311" t="s">
        <v>2765</v>
      </c>
      <c r="D1996" s="308"/>
      <c r="E1996" s="315">
        <v>88000</v>
      </c>
      <c r="F1996" s="310">
        <f t="shared" si="62"/>
        <v>4400000</v>
      </c>
      <c r="G1996" s="310">
        <f t="shared" si="63"/>
        <v>1760000</v>
      </c>
    </row>
    <row r="1997" spans="1:7">
      <c r="A1997" s="311" t="s">
        <v>43</v>
      </c>
      <c r="B1997" s="311" t="s">
        <v>2766</v>
      </c>
      <c r="C1997" s="311" t="s">
        <v>2765</v>
      </c>
      <c r="D1997" s="308"/>
      <c r="E1997" s="315">
        <v>95000</v>
      </c>
      <c r="F1997" s="310">
        <f t="shared" si="62"/>
        <v>4750000</v>
      </c>
      <c r="G1997" s="310">
        <f t="shared" si="63"/>
        <v>1900000</v>
      </c>
    </row>
    <row r="1998" spans="1:7">
      <c r="A1998" s="311" t="s">
        <v>43</v>
      </c>
      <c r="B1998" s="311" t="s">
        <v>1910</v>
      </c>
      <c r="C1998" s="311" t="s">
        <v>2767</v>
      </c>
      <c r="D1998" s="308"/>
      <c r="E1998" s="315">
        <v>101200</v>
      </c>
      <c r="F1998" s="310">
        <f t="shared" si="62"/>
        <v>5060000</v>
      </c>
      <c r="G1998" s="310">
        <f t="shared" si="63"/>
        <v>2024000</v>
      </c>
    </row>
    <row r="1999" spans="1:7">
      <c r="A1999" s="311" t="s">
        <v>1317</v>
      </c>
      <c r="B1999" s="311" t="s">
        <v>2768</v>
      </c>
      <c r="C1999" s="311" t="s">
        <v>2769</v>
      </c>
      <c r="D1999" s="308"/>
      <c r="E1999" s="315">
        <v>94610</v>
      </c>
      <c r="F1999" s="310">
        <f t="shared" si="62"/>
        <v>4730500</v>
      </c>
      <c r="G1999" s="310">
        <f t="shared" si="63"/>
        <v>1892200</v>
      </c>
    </row>
    <row r="2000" spans="1:7">
      <c r="A2000" s="311" t="s">
        <v>1317</v>
      </c>
      <c r="B2000" s="311" t="s">
        <v>1911</v>
      </c>
      <c r="C2000" s="311" t="s">
        <v>2769</v>
      </c>
      <c r="D2000" s="308"/>
      <c r="E2000" s="315">
        <v>100510</v>
      </c>
      <c r="F2000" s="310">
        <f t="shared" si="62"/>
        <v>5025500</v>
      </c>
      <c r="G2000" s="310">
        <f t="shared" si="63"/>
        <v>2010200</v>
      </c>
    </row>
    <row r="2001" spans="1:7">
      <c r="A2001" s="311" t="s">
        <v>1317</v>
      </c>
      <c r="B2001" s="311" t="s">
        <v>1912</v>
      </c>
      <c r="C2001" s="311" t="s">
        <v>2769</v>
      </c>
      <c r="D2001" s="308"/>
      <c r="E2001" s="315">
        <v>95560</v>
      </c>
      <c r="F2001" s="310">
        <f t="shared" si="62"/>
        <v>4778000</v>
      </c>
      <c r="G2001" s="310">
        <f t="shared" si="63"/>
        <v>1911200</v>
      </c>
    </row>
    <row r="2002" spans="1:7">
      <c r="A2002" s="316" t="s">
        <v>43</v>
      </c>
      <c r="B2002" s="316" t="s">
        <v>2770</v>
      </c>
      <c r="C2002" s="316" t="s">
        <v>2771</v>
      </c>
      <c r="D2002" s="308"/>
      <c r="E2002" s="317">
        <v>103600</v>
      </c>
      <c r="F2002" s="310">
        <f t="shared" si="62"/>
        <v>5180000</v>
      </c>
      <c r="G2002" s="310">
        <f t="shared" si="63"/>
        <v>2072000</v>
      </c>
    </row>
    <row r="2003" spans="1:7">
      <c r="A2003" s="311" t="s">
        <v>43</v>
      </c>
      <c r="B2003" s="311" t="s">
        <v>2772</v>
      </c>
      <c r="C2003" s="311" t="s">
        <v>2773</v>
      </c>
      <c r="D2003" s="308"/>
      <c r="E2003" s="315">
        <v>143450</v>
      </c>
      <c r="F2003" s="310">
        <f t="shared" si="62"/>
        <v>7172500</v>
      </c>
      <c r="G2003" s="310">
        <f t="shared" si="63"/>
        <v>2869000</v>
      </c>
    </row>
    <row r="2004" spans="1:7">
      <c r="A2004" s="316" t="s">
        <v>43</v>
      </c>
      <c r="B2004" s="316" t="s">
        <v>2774</v>
      </c>
      <c r="C2004" s="316" t="s">
        <v>2775</v>
      </c>
      <c r="D2004" s="308"/>
      <c r="E2004" s="317">
        <v>142250</v>
      </c>
      <c r="F2004" s="310">
        <f t="shared" si="62"/>
        <v>7112500</v>
      </c>
      <c r="G2004" s="310">
        <f t="shared" si="63"/>
        <v>2845000</v>
      </c>
    </row>
    <row r="2005" spans="1:7">
      <c r="A2005" s="311" t="s">
        <v>43</v>
      </c>
      <c r="B2005" s="311" t="s">
        <v>2776</v>
      </c>
      <c r="C2005" s="311" t="s">
        <v>2368</v>
      </c>
      <c r="D2005" s="308"/>
      <c r="E2005" s="315">
        <v>111180</v>
      </c>
      <c r="F2005" s="310">
        <f t="shared" si="62"/>
        <v>5559000</v>
      </c>
      <c r="G2005" s="310">
        <f t="shared" si="63"/>
        <v>2223600</v>
      </c>
    </row>
    <row r="2006" spans="1:7">
      <c r="A2006" s="311" t="s">
        <v>43</v>
      </c>
      <c r="B2006" s="311" t="s">
        <v>2777</v>
      </c>
      <c r="C2006" s="311" t="s">
        <v>2368</v>
      </c>
      <c r="D2006" s="308"/>
      <c r="E2006" s="315">
        <v>113720</v>
      </c>
      <c r="F2006" s="310">
        <f t="shared" si="62"/>
        <v>5686000</v>
      </c>
      <c r="G2006" s="310">
        <f t="shared" si="63"/>
        <v>2274400</v>
      </c>
    </row>
    <row r="2007" spans="1:7">
      <c r="A2007" s="311" t="s">
        <v>1317</v>
      </c>
      <c r="B2007" s="311" t="s">
        <v>2778</v>
      </c>
      <c r="C2007" s="311" t="s">
        <v>2779</v>
      </c>
      <c r="D2007" s="308"/>
      <c r="E2007" s="315">
        <v>112960</v>
      </c>
      <c r="F2007" s="310">
        <f t="shared" si="62"/>
        <v>5648000</v>
      </c>
      <c r="G2007" s="310">
        <f t="shared" si="63"/>
        <v>2259200.0000000005</v>
      </c>
    </row>
    <row r="2008" spans="1:7">
      <c r="A2008" s="316" t="s">
        <v>2055</v>
      </c>
      <c r="B2008" s="316" t="s">
        <v>2780</v>
      </c>
      <c r="C2008" s="316" t="s">
        <v>2781</v>
      </c>
      <c r="D2008" s="308"/>
      <c r="E2008" s="317">
        <v>81070</v>
      </c>
      <c r="F2008" s="310">
        <f t="shared" si="62"/>
        <v>4053500</v>
      </c>
      <c r="G2008" s="310">
        <f t="shared" si="63"/>
        <v>1621400</v>
      </c>
    </row>
    <row r="2009" spans="1:7">
      <c r="A2009" s="311" t="s">
        <v>1317</v>
      </c>
      <c r="B2009" s="311" t="s">
        <v>1913</v>
      </c>
      <c r="C2009" s="311" t="s">
        <v>2779</v>
      </c>
      <c r="D2009" s="308"/>
      <c r="E2009" s="315">
        <v>113980</v>
      </c>
      <c r="F2009" s="310">
        <f t="shared" si="62"/>
        <v>5699000</v>
      </c>
      <c r="G2009" s="310">
        <f t="shared" si="63"/>
        <v>2279600</v>
      </c>
    </row>
    <row r="2010" spans="1:7">
      <c r="A2010" s="311" t="s">
        <v>1317</v>
      </c>
      <c r="B2010" s="311" t="s">
        <v>1914</v>
      </c>
      <c r="C2010" s="311" t="s">
        <v>2779</v>
      </c>
      <c r="D2010" s="308"/>
      <c r="E2010" s="315">
        <v>117600</v>
      </c>
      <c r="F2010" s="310">
        <f t="shared" si="62"/>
        <v>5880000</v>
      </c>
      <c r="G2010" s="310">
        <f t="shared" si="63"/>
        <v>2352000</v>
      </c>
    </row>
    <row r="2011" spans="1:7">
      <c r="A2011" s="311" t="s">
        <v>43</v>
      </c>
      <c r="B2011" s="311" t="s">
        <v>1917</v>
      </c>
      <c r="C2011" s="311" t="s">
        <v>2782</v>
      </c>
      <c r="D2011" s="308"/>
      <c r="E2011" s="315">
        <v>46400</v>
      </c>
      <c r="F2011" s="310">
        <f t="shared" si="62"/>
        <v>2320000</v>
      </c>
      <c r="G2011" s="310">
        <f t="shared" si="63"/>
        <v>928000</v>
      </c>
    </row>
    <row r="2012" spans="1:7">
      <c r="A2012" s="311" t="s">
        <v>43</v>
      </c>
      <c r="B2012" s="311" t="s">
        <v>2783</v>
      </c>
      <c r="C2012" s="311" t="s">
        <v>2784</v>
      </c>
      <c r="D2012" s="308"/>
      <c r="E2012" s="315">
        <v>52800</v>
      </c>
      <c r="F2012" s="310">
        <f t="shared" si="62"/>
        <v>2640000</v>
      </c>
      <c r="G2012" s="310">
        <f t="shared" si="63"/>
        <v>1056000</v>
      </c>
    </row>
    <row r="2013" spans="1:7">
      <c r="A2013" s="311" t="s">
        <v>43</v>
      </c>
      <c r="B2013" s="311" t="s">
        <v>1930</v>
      </c>
      <c r="C2013" s="311" t="s">
        <v>2785</v>
      </c>
      <c r="D2013" s="308"/>
      <c r="E2013" s="315">
        <v>53990</v>
      </c>
      <c r="F2013" s="310">
        <f t="shared" si="62"/>
        <v>2699500</v>
      </c>
      <c r="G2013" s="310">
        <f t="shared" si="63"/>
        <v>1079800</v>
      </c>
    </row>
    <row r="2014" spans="1:7">
      <c r="A2014" s="311" t="s">
        <v>43</v>
      </c>
      <c r="B2014" s="311" t="s">
        <v>1933</v>
      </c>
      <c r="C2014" s="311" t="s">
        <v>2786</v>
      </c>
      <c r="D2014" s="308"/>
      <c r="E2014" s="315">
        <v>62480</v>
      </c>
      <c r="F2014" s="310">
        <f t="shared" si="62"/>
        <v>3124000</v>
      </c>
      <c r="G2014" s="310">
        <f t="shared" si="63"/>
        <v>1249600.0000000002</v>
      </c>
    </row>
    <row r="2015" spans="1:7">
      <c r="A2015" s="311" t="s">
        <v>43</v>
      </c>
      <c r="B2015" s="311" t="s">
        <v>2787</v>
      </c>
      <c r="C2015" s="311" t="s">
        <v>2788</v>
      </c>
      <c r="D2015" s="308"/>
      <c r="E2015" s="315">
        <v>53990</v>
      </c>
      <c r="F2015" s="310">
        <f t="shared" si="62"/>
        <v>2699500</v>
      </c>
      <c r="G2015" s="310">
        <f t="shared" si="63"/>
        <v>1079800</v>
      </c>
    </row>
    <row r="2016" spans="1:7">
      <c r="A2016" s="311" t="s">
        <v>43</v>
      </c>
      <c r="B2016" s="311" t="s">
        <v>2787</v>
      </c>
      <c r="C2016" s="311" t="s">
        <v>2789</v>
      </c>
      <c r="D2016" s="308"/>
      <c r="E2016" s="315">
        <v>64800</v>
      </c>
      <c r="F2016" s="310">
        <f t="shared" si="62"/>
        <v>3240000</v>
      </c>
      <c r="G2016" s="310">
        <f t="shared" si="63"/>
        <v>1296000</v>
      </c>
    </row>
    <row r="2017" spans="1:7">
      <c r="A2017" s="311" t="s">
        <v>43</v>
      </c>
      <c r="B2017" s="311" t="s">
        <v>1989</v>
      </c>
      <c r="C2017" s="311" t="s">
        <v>2790</v>
      </c>
      <c r="D2017" s="308"/>
      <c r="E2017" s="315">
        <v>63280</v>
      </c>
      <c r="F2017" s="310">
        <f t="shared" si="62"/>
        <v>3164000</v>
      </c>
      <c r="G2017" s="310">
        <f t="shared" si="63"/>
        <v>1265600.0000000002</v>
      </c>
    </row>
    <row r="2018" spans="1:7">
      <c r="A2018" s="311" t="s">
        <v>43</v>
      </c>
      <c r="B2018" s="311" t="s">
        <v>1940</v>
      </c>
      <c r="C2018" s="311" t="s">
        <v>2791</v>
      </c>
      <c r="D2018" s="308"/>
      <c r="E2018" s="315">
        <v>51120</v>
      </c>
      <c r="F2018" s="310">
        <f t="shared" si="62"/>
        <v>2556000</v>
      </c>
      <c r="G2018" s="310">
        <f t="shared" si="63"/>
        <v>1022400</v>
      </c>
    </row>
    <row r="2019" spans="1:7">
      <c r="A2019" s="311" t="s">
        <v>43</v>
      </c>
      <c r="B2019" s="311" t="s">
        <v>1941</v>
      </c>
      <c r="C2019" s="311" t="s">
        <v>2792</v>
      </c>
      <c r="D2019" s="308"/>
      <c r="E2019" s="315">
        <v>57700</v>
      </c>
      <c r="F2019" s="310">
        <f t="shared" si="62"/>
        <v>2885000</v>
      </c>
      <c r="G2019" s="310">
        <f t="shared" si="63"/>
        <v>1154000</v>
      </c>
    </row>
    <row r="2020" spans="1:7">
      <c r="A2020" s="311" t="s">
        <v>43</v>
      </c>
      <c r="B2020" s="311" t="s">
        <v>1942</v>
      </c>
      <c r="C2020" s="311" t="s">
        <v>2793</v>
      </c>
      <c r="D2020" s="308"/>
      <c r="E2020" s="315">
        <v>57120</v>
      </c>
      <c r="F2020" s="310">
        <f t="shared" si="62"/>
        <v>2856000</v>
      </c>
      <c r="G2020" s="310">
        <f t="shared" si="63"/>
        <v>1142400</v>
      </c>
    </row>
    <row r="2021" spans="1:7">
      <c r="A2021" s="311" t="s">
        <v>43</v>
      </c>
      <c r="B2021" s="311" t="s">
        <v>2794</v>
      </c>
      <c r="C2021" s="311" t="s">
        <v>2795</v>
      </c>
      <c r="D2021" s="308"/>
      <c r="E2021" s="315">
        <v>66700</v>
      </c>
      <c r="F2021" s="310">
        <f t="shared" si="62"/>
        <v>3335000</v>
      </c>
      <c r="G2021" s="310">
        <f t="shared" si="63"/>
        <v>1334000</v>
      </c>
    </row>
    <row r="2022" spans="1:7">
      <c r="A2022" s="311" t="s">
        <v>43</v>
      </c>
      <c r="B2022" s="311" t="s">
        <v>2796</v>
      </c>
      <c r="C2022" s="311" t="s">
        <v>2797</v>
      </c>
      <c r="D2022" s="308"/>
      <c r="E2022" s="315">
        <v>61000</v>
      </c>
      <c r="F2022" s="310">
        <f t="shared" si="62"/>
        <v>3050000</v>
      </c>
      <c r="G2022" s="310">
        <f t="shared" si="63"/>
        <v>1220000</v>
      </c>
    </row>
    <row r="2023" spans="1:7">
      <c r="A2023" s="311" t="s">
        <v>43</v>
      </c>
      <c r="B2023" s="311" t="s">
        <v>2798</v>
      </c>
      <c r="C2023" s="311" t="s">
        <v>2797</v>
      </c>
      <c r="D2023" s="308"/>
      <c r="E2023" s="315">
        <v>58140</v>
      </c>
      <c r="F2023" s="310">
        <f t="shared" si="62"/>
        <v>2907000</v>
      </c>
      <c r="G2023" s="310">
        <f t="shared" si="63"/>
        <v>1162800</v>
      </c>
    </row>
    <row r="2024" spans="1:7">
      <c r="A2024" s="316" t="s">
        <v>2799</v>
      </c>
      <c r="B2024" s="316" t="s">
        <v>2800</v>
      </c>
      <c r="C2024" s="316" t="s">
        <v>2801</v>
      </c>
      <c r="D2024" s="308"/>
      <c r="E2024" s="317">
        <v>37370</v>
      </c>
      <c r="F2024" s="310">
        <f t="shared" si="62"/>
        <v>1868500</v>
      </c>
      <c r="G2024" s="310">
        <f t="shared" si="63"/>
        <v>747400</v>
      </c>
    </row>
    <row r="2025" spans="1:7">
      <c r="A2025" s="307" t="s">
        <v>2802</v>
      </c>
      <c r="B2025" s="307" t="s">
        <v>2803</v>
      </c>
      <c r="C2025" s="308"/>
      <c r="D2025" s="308"/>
      <c r="E2025" s="309">
        <v>40720</v>
      </c>
      <c r="F2025" s="310">
        <f t="shared" si="62"/>
        <v>2036000</v>
      </c>
      <c r="G2025" s="310">
        <f t="shared" si="63"/>
        <v>814400</v>
      </c>
    </row>
    <row r="2026" spans="1:7">
      <c r="A2026" s="307" t="s">
        <v>2802</v>
      </c>
      <c r="B2026" s="307" t="s">
        <v>2804</v>
      </c>
      <c r="C2026" s="308"/>
      <c r="D2026" s="308"/>
      <c r="E2026" s="309">
        <v>56180</v>
      </c>
      <c r="F2026" s="310">
        <f t="shared" si="62"/>
        <v>2809000</v>
      </c>
      <c r="G2026" s="310">
        <f t="shared" si="63"/>
        <v>1123600.0000000002</v>
      </c>
    </row>
    <row r="2027" spans="1:7">
      <c r="A2027" s="307" t="s">
        <v>2802</v>
      </c>
      <c r="B2027" s="307" t="s">
        <v>2805</v>
      </c>
      <c r="C2027" s="308"/>
      <c r="D2027" s="308"/>
      <c r="E2027" s="309">
        <v>46180</v>
      </c>
      <c r="F2027" s="310">
        <f t="shared" si="62"/>
        <v>2309000</v>
      </c>
      <c r="G2027" s="310">
        <f t="shared" si="63"/>
        <v>923600</v>
      </c>
    </row>
    <row r="2028" spans="1:7">
      <c r="A2028" s="307" t="s">
        <v>2802</v>
      </c>
      <c r="B2028" s="307" t="s">
        <v>2806</v>
      </c>
      <c r="C2028" s="308"/>
      <c r="D2028" s="308"/>
      <c r="E2028" s="309">
        <v>62270</v>
      </c>
      <c r="F2028" s="310">
        <f t="shared" si="62"/>
        <v>3113500</v>
      </c>
      <c r="G2028" s="310">
        <f t="shared" si="63"/>
        <v>1245400</v>
      </c>
    </row>
    <row r="2029" spans="1:7">
      <c r="A2029" s="307" t="s">
        <v>2802</v>
      </c>
      <c r="B2029" s="307" t="s">
        <v>2807</v>
      </c>
      <c r="C2029" s="308"/>
      <c r="D2029" s="308"/>
      <c r="E2029" s="309">
        <v>70720</v>
      </c>
      <c r="F2029" s="310">
        <f t="shared" si="62"/>
        <v>3536000</v>
      </c>
      <c r="G2029" s="310">
        <f t="shared" si="63"/>
        <v>1414400</v>
      </c>
    </row>
    <row r="2030" spans="1:7">
      <c r="A2030" s="307" t="s">
        <v>2802</v>
      </c>
      <c r="B2030" s="307" t="s">
        <v>2808</v>
      </c>
      <c r="C2030" s="308"/>
      <c r="D2030" s="308"/>
      <c r="E2030" s="309">
        <v>80360</v>
      </c>
      <c r="F2030" s="310">
        <f t="shared" si="62"/>
        <v>4018000</v>
      </c>
      <c r="G2030" s="310">
        <f t="shared" si="63"/>
        <v>1607200</v>
      </c>
    </row>
    <row r="2031" spans="1:7">
      <c r="A2031" s="307" t="s">
        <v>2802</v>
      </c>
      <c r="B2031" s="307" t="s">
        <v>2809</v>
      </c>
      <c r="C2031" s="308"/>
      <c r="D2031" s="308"/>
      <c r="E2031" s="309">
        <v>41770</v>
      </c>
      <c r="F2031" s="310">
        <f t="shared" si="62"/>
        <v>2088500</v>
      </c>
      <c r="G2031" s="310">
        <f t="shared" si="63"/>
        <v>835400</v>
      </c>
    </row>
    <row r="2032" spans="1:7">
      <c r="A2032" s="307" t="s">
        <v>2802</v>
      </c>
      <c r="B2032" s="307" t="s">
        <v>2810</v>
      </c>
      <c r="C2032" s="308"/>
      <c r="D2032" s="308"/>
      <c r="E2032" s="309">
        <v>36270</v>
      </c>
      <c r="F2032" s="310">
        <f t="shared" si="62"/>
        <v>1813500</v>
      </c>
      <c r="G2032" s="310">
        <f t="shared" si="63"/>
        <v>725400</v>
      </c>
    </row>
    <row r="2033" spans="1:7">
      <c r="A2033" s="307" t="s">
        <v>2802</v>
      </c>
      <c r="B2033" s="307" t="s">
        <v>2811</v>
      </c>
      <c r="C2033" s="308"/>
      <c r="D2033" s="308"/>
      <c r="E2033" s="309">
        <v>40450</v>
      </c>
      <c r="F2033" s="310">
        <f t="shared" si="62"/>
        <v>2022500</v>
      </c>
      <c r="G2033" s="310">
        <f t="shared" si="63"/>
        <v>809000</v>
      </c>
    </row>
    <row r="2034" spans="1:7">
      <c r="A2034" s="307" t="s">
        <v>2802</v>
      </c>
      <c r="B2034" s="307" t="s">
        <v>2812</v>
      </c>
      <c r="C2034" s="308"/>
      <c r="D2034" s="308"/>
      <c r="E2034" s="309">
        <v>49090</v>
      </c>
      <c r="F2034" s="310">
        <f t="shared" si="62"/>
        <v>2454500</v>
      </c>
      <c r="G2034" s="310">
        <f t="shared" si="63"/>
        <v>981800.00000000012</v>
      </c>
    </row>
    <row r="2035" spans="1:7">
      <c r="A2035" s="307" t="s">
        <v>2802</v>
      </c>
      <c r="B2035" s="307" t="s">
        <v>2813</v>
      </c>
      <c r="C2035" s="308"/>
      <c r="D2035" s="308"/>
      <c r="E2035" s="309">
        <v>48630</v>
      </c>
      <c r="F2035" s="310">
        <f t="shared" si="62"/>
        <v>2431500</v>
      </c>
      <c r="G2035" s="310">
        <f t="shared" si="63"/>
        <v>972600</v>
      </c>
    </row>
    <row r="2036" spans="1:7">
      <c r="A2036" s="307" t="s">
        <v>2802</v>
      </c>
      <c r="B2036" s="307" t="s">
        <v>2814</v>
      </c>
      <c r="C2036" s="308"/>
      <c r="D2036" s="308"/>
      <c r="E2036" s="309">
        <v>40540</v>
      </c>
      <c r="F2036" s="310">
        <f t="shared" si="62"/>
        <v>2027000</v>
      </c>
      <c r="G2036" s="310">
        <f t="shared" si="63"/>
        <v>810800.00000000012</v>
      </c>
    </row>
    <row r="2037" spans="1:7">
      <c r="A2037" s="307" t="s">
        <v>2802</v>
      </c>
      <c r="B2037" s="307" t="s">
        <v>2815</v>
      </c>
      <c r="C2037" s="308"/>
      <c r="D2037" s="308"/>
      <c r="E2037" s="309">
        <v>46810</v>
      </c>
      <c r="F2037" s="310">
        <f t="shared" si="62"/>
        <v>2340500</v>
      </c>
      <c r="G2037" s="310">
        <f t="shared" si="63"/>
        <v>936200</v>
      </c>
    </row>
    <row r="2038" spans="1:7">
      <c r="A2038" s="307" t="s">
        <v>2802</v>
      </c>
      <c r="B2038" s="307" t="s">
        <v>2816</v>
      </c>
      <c r="C2038" s="308"/>
      <c r="D2038" s="308"/>
      <c r="E2038" s="309">
        <v>37270</v>
      </c>
      <c r="F2038" s="310">
        <f t="shared" si="62"/>
        <v>1863500</v>
      </c>
      <c r="G2038" s="310">
        <f t="shared" si="63"/>
        <v>745400</v>
      </c>
    </row>
    <row r="2039" spans="1:7">
      <c r="A2039" s="307" t="s">
        <v>2802</v>
      </c>
      <c r="B2039" s="307" t="s">
        <v>2817</v>
      </c>
      <c r="C2039" s="308"/>
      <c r="D2039" s="308"/>
      <c r="E2039" s="309">
        <v>38630</v>
      </c>
      <c r="F2039" s="310">
        <f t="shared" si="62"/>
        <v>1931500</v>
      </c>
      <c r="G2039" s="310">
        <f t="shared" si="63"/>
        <v>772600</v>
      </c>
    </row>
    <row r="2040" spans="1:7">
      <c r="A2040" s="307" t="s">
        <v>2802</v>
      </c>
      <c r="B2040" s="307" t="s">
        <v>2818</v>
      </c>
      <c r="C2040" s="308"/>
      <c r="D2040" s="308"/>
      <c r="E2040" s="309">
        <v>37270</v>
      </c>
      <c r="F2040" s="310">
        <f t="shared" si="62"/>
        <v>1863500</v>
      </c>
      <c r="G2040" s="310">
        <f t="shared" si="63"/>
        <v>745400</v>
      </c>
    </row>
    <row r="2041" spans="1:7">
      <c r="A2041" s="307" t="s">
        <v>2802</v>
      </c>
      <c r="B2041" s="307" t="s">
        <v>2819</v>
      </c>
      <c r="C2041" s="308"/>
      <c r="D2041" s="308"/>
      <c r="E2041" s="309">
        <v>38630</v>
      </c>
      <c r="F2041" s="310">
        <f t="shared" si="62"/>
        <v>1931500</v>
      </c>
      <c r="G2041" s="310">
        <f t="shared" si="63"/>
        <v>772600</v>
      </c>
    </row>
    <row r="2042" spans="1:7">
      <c r="A2042" s="307" t="s">
        <v>2802</v>
      </c>
      <c r="B2042" s="307" t="s">
        <v>2820</v>
      </c>
      <c r="C2042" s="308"/>
      <c r="D2042" s="308"/>
      <c r="E2042" s="309">
        <v>48340</v>
      </c>
      <c r="F2042" s="310">
        <f t="shared" si="62"/>
        <v>2417000</v>
      </c>
      <c r="G2042" s="310">
        <f t="shared" si="63"/>
        <v>966800.00000000012</v>
      </c>
    </row>
    <row r="2043" spans="1:7">
      <c r="A2043" s="307" t="s">
        <v>2802</v>
      </c>
      <c r="B2043" s="307" t="s">
        <v>2821</v>
      </c>
      <c r="C2043" s="308"/>
      <c r="D2043" s="308"/>
      <c r="E2043" s="309">
        <v>96450</v>
      </c>
      <c r="F2043" s="310">
        <f t="shared" si="62"/>
        <v>4822500</v>
      </c>
      <c r="G2043" s="310">
        <f t="shared" si="63"/>
        <v>1929000</v>
      </c>
    </row>
    <row r="2044" spans="1:7">
      <c r="A2044" s="307" t="s">
        <v>2802</v>
      </c>
      <c r="B2044" s="307" t="s">
        <v>2822</v>
      </c>
      <c r="C2044" s="308"/>
      <c r="D2044" s="308"/>
      <c r="E2044" s="309">
        <v>33760</v>
      </c>
      <c r="F2044" s="310">
        <f t="shared" si="62"/>
        <v>1688000</v>
      </c>
      <c r="G2044" s="310">
        <f t="shared" si="63"/>
        <v>675200</v>
      </c>
    </row>
    <row r="2045" spans="1:7">
      <c r="A2045" s="307" t="s">
        <v>2802</v>
      </c>
      <c r="B2045" s="307" t="s">
        <v>2823</v>
      </c>
      <c r="C2045" s="308"/>
      <c r="D2045" s="308"/>
      <c r="E2045" s="309">
        <v>64540</v>
      </c>
      <c r="F2045" s="310">
        <f t="shared" si="62"/>
        <v>3227000</v>
      </c>
      <c r="G2045" s="310">
        <f t="shared" si="63"/>
        <v>1290800</v>
      </c>
    </row>
    <row r="2046" spans="1:7">
      <c r="A2046" s="307" t="s">
        <v>2802</v>
      </c>
      <c r="B2046" s="307" t="s">
        <v>2824</v>
      </c>
      <c r="C2046" s="308"/>
      <c r="D2046" s="308"/>
      <c r="E2046" s="309">
        <v>49000</v>
      </c>
      <c r="F2046" s="310">
        <f t="shared" si="62"/>
        <v>2450000</v>
      </c>
      <c r="G2046" s="310">
        <f t="shared" si="63"/>
        <v>980000</v>
      </c>
    </row>
    <row r="2047" spans="1:7">
      <c r="A2047" s="307" t="s">
        <v>2802</v>
      </c>
      <c r="B2047" s="307" t="s">
        <v>2825</v>
      </c>
      <c r="C2047" s="308"/>
      <c r="D2047" s="308"/>
      <c r="E2047" s="309">
        <v>53540</v>
      </c>
      <c r="F2047" s="310">
        <f t="shared" si="62"/>
        <v>2677000</v>
      </c>
      <c r="G2047" s="310">
        <f t="shared" si="63"/>
        <v>1070800</v>
      </c>
    </row>
    <row r="2048" spans="1:7">
      <c r="A2048" s="307" t="s">
        <v>2802</v>
      </c>
      <c r="B2048" s="307" t="s">
        <v>2826</v>
      </c>
      <c r="C2048" s="308"/>
      <c r="D2048" s="308"/>
      <c r="E2048" s="309">
        <v>63450</v>
      </c>
      <c r="F2048" s="310">
        <f t="shared" si="62"/>
        <v>3172500</v>
      </c>
      <c r="G2048" s="310">
        <f t="shared" si="63"/>
        <v>1269000</v>
      </c>
    </row>
    <row r="2049" spans="1:7">
      <c r="A2049" s="307" t="s">
        <v>2802</v>
      </c>
      <c r="B2049" s="307" t="s">
        <v>2827</v>
      </c>
      <c r="C2049" s="308"/>
      <c r="D2049" s="308"/>
      <c r="E2049" s="309">
        <v>87310</v>
      </c>
      <c r="F2049" s="310">
        <f t="shared" si="62"/>
        <v>4365500</v>
      </c>
      <c r="G2049" s="310">
        <f t="shared" si="63"/>
        <v>1746200</v>
      </c>
    </row>
    <row r="2050" spans="1:7">
      <c r="A2050" s="307" t="s">
        <v>2802</v>
      </c>
      <c r="B2050" s="307" t="s">
        <v>2828</v>
      </c>
      <c r="C2050" s="308"/>
      <c r="D2050" s="308"/>
      <c r="E2050" s="309">
        <v>71810</v>
      </c>
      <c r="F2050" s="310">
        <f t="shared" si="62"/>
        <v>3590500</v>
      </c>
      <c r="G2050" s="310">
        <f t="shared" si="63"/>
        <v>1436200</v>
      </c>
    </row>
    <row r="2051" spans="1:7">
      <c r="A2051" s="307" t="s">
        <v>2802</v>
      </c>
      <c r="B2051" s="307" t="s">
        <v>2829</v>
      </c>
      <c r="C2051" s="308"/>
      <c r="D2051" s="308"/>
      <c r="E2051" s="309">
        <v>54900</v>
      </c>
      <c r="F2051" s="310">
        <f t="shared" si="62"/>
        <v>2745000</v>
      </c>
      <c r="G2051" s="310">
        <f t="shared" si="63"/>
        <v>1098000</v>
      </c>
    </row>
    <row r="2052" spans="1:7">
      <c r="A2052" s="307" t="s">
        <v>2802</v>
      </c>
      <c r="B2052" s="307" t="s">
        <v>2830</v>
      </c>
      <c r="C2052" s="308"/>
      <c r="D2052" s="308"/>
      <c r="E2052" s="309">
        <v>50720</v>
      </c>
      <c r="F2052" s="310">
        <f t="shared" ref="F2052:F2115" si="64">+E2052*5%*1000</f>
        <v>2536000</v>
      </c>
      <c r="G2052" s="310">
        <f t="shared" ref="G2052:G2115" si="65">+E2052*2%*1000</f>
        <v>1014400</v>
      </c>
    </row>
    <row r="2053" spans="1:7">
      <c r="A2053" s="307" t="s">
        <v>2802</v>
      </c>
      <c r="B2053" s="307" t="s">
        <v>2831</v>
      </c>
      <c r="C2053" s="308"/>
      <c r="D2053" s="308"/>
      <c r="E2053" s="309">
        <v>64540</v>
      </c>
      <c r="F2053" s="310">
        <f t="shared" si="64"/>
        <v>3227000</v>
      </c>
      <c r="G2053" s="310">
        <f t="shared" si="65"/>
        <v>1290800</v>
      </c>
    </row>
    <row r="2054" spans="1:7">
      <c r="A2054" s="307" t="s">
        <v>2802</v>
      </c>
      <c r="B2054" s="307" t="s">
        <v>2832</v>
      </c>
      <c r="C2054" s="308"/>
      <c r="D2054" s="308"/>
      <c r="E2054" s="309">
        <v>49540</v>
      </c>
      <c r="F2054" s="310">
        <f t="shared" si="64"/>
        <v>2477000</v>
      </c>
      <c r="G2054" s="310">
        <f t="shared" si="65"/>
        <v>990800.00000000012</v>
      </c>
    </row>
    <row r="2055" spans="1:7">
      <c r="A2055" s="307" t="s">
        <v>2802</v>
      </c>
      <c r="B2055" s="307" t="s">
        <v>2833</v>
      </c>
      <c r="C2055" s="308"/>
      <c r="D2055" s="308"/>
      <c r="E2055" s="309">
        <v>56810</v>
      </c>
      <c r="F2055" s="310">
        <f t="shared" si="64"/>
        <v>2840500</v>
      </c>
      <c r="G2055" s="310">
        <f t="shared" si="65"/>
        <v>1136200</v>
      </c>
    </row>
    <row r="2056" spans="1:7">
      <c r="A2056" s="307" t="s">
        <v>2802</v>
      </c>
      <c r="B2056" s="307" t="s">
        <v>2834</v>
      </c>
      <c r="C2056" s="308"/>
      <c r="D2056" s="308"/>
      <c r="E2056" s="309">
        <v>62720</v>
      </c>
      <c r="F2056" s="310">
        <f t="shared" si="64"/>
        <v>3136000</v>
      </c>
      <c r="G2056" s="310">
        <f t="shared" si="65"/>
        <v>1254400</v>
      </c>
    </row>
    <row r="2057" spans="1:7">
      <c r="A2057" s="307" t="s">
        <v>2802</v>
      </c>
      <c r="B2057" s="307" t="s">
        <v>2835</v>
      </c>
      <c r="C2057" s="308"/>
      <c r="D2057" s="308"/>
      <c r="E2057" s="309">
        <v>46720</v>
      </c>
      <c r="F2057" s="310">
        <f t="shared" si="64"/>
        <v>2336000</v>
      </c>
      <c r="G2057" s="310">
        <f t="shared" si="65"/>
        <v>934400</v>
      </c>
    </row>
    <row r="2058" spans="1:7">
      <c r="A2058" s="307" t="s">
        <v>2802</v>
      </c>
      <c r="B2058" s="307" t="s">
        <v>2836</v>
      </c>
      <c r="C2058" s="308"/>
      <c r="D2058" s="308"/>
      <c r="E2058" s="309">
        <v>46720</v>
      </c>
      <c r="F2058" s="310">
        <f t="shared" si="64"/>
        <v>2336000</v>
      </c>
      <c r="G2058" s="310">
        <f t="shared" si="65"/>
        <v>934400</v>
      </c>
    </row>
    <row r="2059" spans="1:7">
      <c r="A2059" s="307" t="s">
        <v>2802</v>
      </c>
      <c r="B2059" s="307" t="s">
        <v>2837</v>
      </c>
      <c r="C2059" s="308"/>
      <c r="D2059" s="308"/>
      <c r="E2059" s="309">
        <v>49270</v>
      </c>
      <c r="F2059" s="310">
        <f t="shared" si="64"/>
        <v>2463500</v>
      </c>
      <c r="G2059" s="310">
        <f t="shared" si="65"/>
        <v>985400</v>
      </c>
    </row>
    <row r="2060" spans="1:7">
      <c r="A2060" s="307" t="s">
        <v>2802</v>
      </c>
      <c r="B2060" s="307" t="s">
        <v>2838</v>
      </c>
      <c r="C2060" s="308"/>
      <c r="D2060" s="308"/>
      <c r="E2060" s="309">
        <v>53950</v>
      </c>
      <c r="F2060" s="310">
        <f t="shared" si="64"/>
        <v>2697500</v>
      </c>
      <c r="G2060" s="310">
        <f t="shared" si="65"/>
        <v>1079000</v>
      </c>
    </row>
    <row r="2061" spans="1:7">
      <c r="A2061" s="307" t="s">
        <v>2802</v>
      </c>
      <c r="B2061" s="307" t="s">
        <v>2839</v>
      </c>
      <c r="C2061" s="308"/>
      <c r="D2061" s="308"/>
      <c r="E2061" s="309">
        <v>55810</v>
      </c>
      <c r="F2061" s="310">
        <f t="shared" si="64"/>
        <v>2790500</v>
      </c>
      <c r="G2061" s="310">
        <f t="shared" si="65"/>
        <v>1116200</v>
      </c>
    </row>
    <row r="2062" spans="1:7">
      <c r="A2062" s="307" t="s">
        <v>2802</v>
      </c>
      <c r="B2062" s="307" t="s">
        <v>2840</v>
      </c>
      <c r="C2062" s="308"/>
      <c r="D2062" s="308"/>
      <c r="E2062" s="309">
        <v>56180</v>
      </c>
      <c r="F2062" s="310">
        <f t="shared" si="64"/>
        <v>2809000</v>
      </c>
      <c r="G2062" s="310">
        <f t="shared" si="65"/>
        <v>1123600.0000000002</v>
      </c>
    </row>
    <row r="2063" spans="1:7">
      <c r="A2063" s="307" t="s">
        <v>2802</v>
      </c>
      <c r="B2063" s="307" t="s">
        <v>2841</v>
      </c>
      <c r="C2063" s="308"/>
      <c r="D2063" s="308"/>
      <c r="E2063" s="309">
        <v>70630</v>
      </c>
      <c r="F2063" s="310">
        <f t="shared" si="64"/>
        <v>3531500</v>
      </c>
      <c r="G2063" s="310">
        <f t="shared" si="65"/>
        <v>1412600.0000000002</v>
      </c>
    </row>
    <row r="2064" spans="1:7">
      <c r="A2064" s="307" t="s">
        <v>2802</v>
      </c>
      <c r="B2064" s="307" t="s">
        <v>2842</v>
      </c>
      <c r="C2064" s="308"/>
      <c r="D2064" s="308"/>
      <c r="E2064" s="309">
        <v>55720</v>
      </c>
      <c r="F2064" s="310">
        <f t="shared" si="64"/>
        <v>2786000</v>
      </c>
      <c r="G2064" s="310">
        <f t="shared" si="65"/>
        <v>1114400</v>
      </c>
    </row>
    <row r="2065" spans="1:7">
      <c r="A2065" s="307" t="s">
        <v>2802</v>
      </c>
      <c r="B2065" s="307" t="s">
        <v>2843</v>
      </c>
      <c r="C2065" s="308"/>
      <c r="D2065" s="308"/>
      <c r="E2065" s="309">
        <v>92090</v>
      </c>
      <c r="F2065" s="310">
        <f t="shared" si="64"/>
        <v>4604500</v>
      </c>
      <c r="G2065" s="310">
        <f t="shared" si="65"/>
        <v>1841800</v>
      </c>
    </row>
    <row r="2066" spans="1:7">
      <c r="A2066" s="307" t="s">
        <v>2802</v>
      </c>
      <c r="B2066" s="307" t="s">
        <v>2844</v>
      </c>
      <c r="C2066" s="308"/>
      <c r="D2066" s="308"/>
      <c r="E2066" s="309">
        <v>45000</v>
      </c>
      <c r="F2066" s="310">
        <f t="shared" si="64"/>
        <v>2250000</v>
      </c>
      <c r="G2066" s="310">
        <f t="shared" si="65"/>
        <v>900000</v>
      </c>
    </row>
    <row r="2067" spans="1:7">
      <c r="A2067" s="307" t="s">
        <v>2802</v>
      </c>
      <c r="B2067" s="307" t="s">
        <v>2845</v>
      </c>
      <c r="C2067" s="308"/>
      <c r="D2067" s="308"/>
      <c r="E2067" s="309">
        <v>50720</v>
      </c>
      <c r="F2067" s="310">
        <f t="shared" si="64"/>
        <v>2536000</v>
      </c>
      <c r="G2067" s="310">
        <f t="shared" si="65"/>
        <v>1014400</v>
      </c>
    </row>
    <row r="2068" spans="1:7">
      <c r="A2068" s="307" t="s">
        <v>2802</v>
      </c>
      <c r="B2068" s="307" t="s">
        <v>2846</v>
      </c>
      <c r="C2068" s="308"/>
      <c r="D2068" s="308"/>
      <c r="E2068" s="309">
        <v>58810</v>
      </c>
      <c r="F2068" s="310">
        <f t="shared" si="64"/>
        <v>2940500</v>
      </c>
      <c r="G2068" s="310">
        <f t="shared" si="65"/>
        <v>1176200</v>
      </c>
    </row>
    <row r="2069" spans="1:7">
      <c r="A2069" s="307" t="s">
        <v>2802</v>
      </c>
      <c r="B2069" s="307" t="s">
        <v>2847</v>
      </c>
      <c r="C2069" s="308"/>
      <c r="D2069" s="308"/>
      <c r="E2069" s="309">
        <v>92090</v>
      </c>
      <c r="F2069" s="310">
        <f t="shared" si="64"/>
        <v>4604500</v>
      </c>
      <c r="G2069" s="310">
        <f t="shared" si="65"/>
        <v>1841800</v>
      </c>
    </row>
    <row r="2070" spans="1:7">
      <c r="A2070" s="307" t="s">
        <v>2802</v>
      </c>
      <c r="B2070" s="307" t="s">
        <v>2848</v>
      </c>
      <c r="C2070" s="308"/>
      <c r="D2070" s="308"/>
      <c r="E2070" s="309">
        <v>93630</v>
      </c>
      <c r="F2070" s="310">
        <f t="shared" si="64"/>
        <v>4681500</v>
      </c>
      <c r="G2070" s="310">
        <f t="shared" si="65"/>
        <v>1872600.0000000002</v>
      </c>
    </row>
    <row r="2071" spans="1:7">
      <c r="A2071" s="307" t="s">
        <v>2802</v>
      </c>
      <c r="B2071" s="307" t="s">
        <v>2849</v>
      </c>
      <c r="C2071" s="308"/>
      <c r="D2071" s="308"/>
      <c r="E2071" s="309">
        <v>64540</v>
      </c>
      <c r="F2071" s="310">
        <f t="shared" si="64"/>
        <v>3227000</v>
      </c>
      <c r="G2071" s="310">
        <f t="shared" si="65"/>
        <v>1290800</v>
      </c>
    </row>
    <row r="2072" spans="1:7">
      <c r="A2072" s="307" t="s">
        <v>2802</v>
      </c>
      <c r="B2072" s="307" t="s">
        <v>2850</v>
      </c>
      <c r="C2072" s="308"/>
      <c r="D2072" s="308"/>
      <c r="E2072" s="309">
        <v>85180</v>
      </c>
      <c r="F2072" s="310">
        <f t="shared" si="64"/>
        <v>4259000</v>
      </c>
      <c r="G2072" s="310">
        <f t="shared" si="65"/>
        <v>1703600.0000000002</v>
      </c>
    </row>
    <row r="2073" spans="1:7">
      <c r="A2073" s="307" t="s">
        <v>2802</v>
      </c>
      <c r="B2073" s="307" t="s">
        <v>2851</v>
      </c>
      <c r="C2073" s="308"/>
      <c r="D2073" s="308"/>
      <c r="E2073" s="309">
        <v>91900</v>
      </c>
      <c r="F2073" s="310">
        <f t="shared" si="64"/>
        <v>4595000</v>
      </c>
      <c r="G2073" s="310">
        <f t="shared" si="65"/>
        <v>1838000</v>
      </c>
    </row>
    <row r="2074" spans="1:7">
      <c r="A2074" s="307" t="s">
        <v>2802</v>
      </c>
      <c r="B2074" s="307" t="s">
        <v>2852</v>
      </c>
      <c r="C2074" s="308"/>
      <c r="D2074" s="308"/>
      <c r="E2074" s="309">
        <v>84720</v>
      </c>
      <c r="F2074" s="310">
        <f t="shared" si="64"/>
        <v>4236000</v>
      </c>
      <c r="G2074" s="310">
        <f t="shared" si="65"/>
        <v>1694400</v>
      </c>
    </row>
    <row r="2075" spans="1:7">
      <c r="A2075" s="307" t="s">
        <v>2802</v>
      </c>
      <c r="B2075" s="307" t="s">
        <v>2853</v>
      </c>
      <c r="C2075" s="308"/>
      <c r="D2075" s="308"/>
      <c r="E2075" s="309">
        <v>57870</v>
      </c>
      <c r="F2075" s="310">
        <f t="shared" si="64"/>
        <v>2893500</v>
      </c>
      <c r="G2075" s="310">
        <f t="shared" si="65"/>
        <v>1157400</v>
      </c>
    </row>
    <row r="2076" spans="1:7">
      <c r="A2076" s="307" t="s">
        <v>2802</v>
      </c>
      <c r="B2076" s="307" t="s">
        <v>2854</v>
      </c>
      <c r="C2076" s="308"/>
      <c r="D2076" s="308"/>
      <c r="E2076" s="309">
        <v>88180</v>
      </c>
      <c r="F2076" s="310">
        <f t="shared" si="64"/>
        <v>4409000</v>
      </c>
      <c r="G2076" s="310">
        <f t="shared" si="65"/>
        <v>1763600.0000000002</v>
      </c>
    </row>
    <row r="2077" spans="1:7">
      <c r="A2077" s="307" t="s">
        <v>2802</v>
      </c>
      <c r="B2077" s="307" t="s">
        <v>2855</v>
      </c>
      <c r="C2077" s="308"/>
      <c r="D2077" s="308"/>
      <c r="E2077" s="309">
        <v>88180</v>
      </c>
      <c r="F2077" s="310">
        <f t="shared" si="64"/>
        <v>4409000</v>
      </c>
      <c r="G2077" s="310">
        <f t="shared" si="65"/>
        <v>1763600.0000000002</v>
      </c>
    </row>
    <row r="2078" spans="1:7">
      <c r="A2078" s="307" t="s">
        <v>2802</v>
      </c>
      <c r="B2078" s="307" t="s">
        <v>2856</v>
      </c>
      <c r="C2078" s="308"/>
      <c r="D2078" s="308"/>
      <c r="E2078" s="309">
        <v>54460</v>
      </c>
      <c r="F2078" s="310">
        <f t="shared" si="64"/>
        <v>2723000</v>
      </c>
      <c r="G2078" s="310">
        <f t="shared" si="65"/>
        <v>1089200</v>
      </c>
    </row>
    <row r="2079" spans="1:7">
      <c r="A2079" s="307" t="s">
        <v>2802</v>
      </c>
      <c r="B2079" s="307" t="s">
        <v>2857</v>
      </c>
      <c r="C2079" s="308"/>
      <c r="D2079" s="308"/>
      <c r="E2079" s="309">
        <v>111810</v>
      </c>
      <c r="F2079" s="310">
        <f t="shared" si="64"/>
        <v>5590500</v>
      </c>
      <c r="G2079" s="310">
        <f t="shared" si="65"/>
        <v>2236200.0000000005</v>
      </c>
    </row>
    <row r="2080" spans="1:7">
      <c r="A2080" s="307" t="s">
        <v>2802</v>
      </c>
      <c r="B2080" s="307" t="s">
        <v>2858</v>
      </c>
      <c r="C2080" s="308"/>
      <c r="D2080" s="308"/>
      <c r="E2080" s="309">
        <v>118000</v>
      </c>
      <c r="F2080" s="310">
        <f t="shared" si="64"/>
        <v>5900000</v>
      </c>
      <c r="G2080" s="310">
        <f t="shared" si="65"/>
        <v>2360000</v>
      </c>
    </row>
    <row r="2081" spans="1:7">
      <c r="A2081" s="307" t="s">
        <v>2802</v>
      </c>
      <c r="B2081" s="307" t="s">
        <v>2859</v>
      </c>
      <c r="C2081" s="308"/>
      <c r="D2081" s="308"/>
      <c r="E2081" s="309">
        <v>44270</v>
      </c>
      <c r="F2081" s="310">
        <f t="shared" si="64"/>
        <v>2213500</v>
      </c>
      <c r="G2081" s="310">
        <f t="shared" si="65"/>
        <v>885400</v>
      </c>
    </row>
    <row r="2082" spans="1:7">
      <c r="A2082" s="307" t="s">
        <v>2802</v>
      </c>
      <c r="B2082" s="307" t="s">
        <v>2860</v>
      </c>
      <c r="C2082" s="308"/>
      <c r="D2082" s="308"/>
      <c r="E2082" s="309">
        <v>68100</v>
      </c>
      <c r="F2082" s="310">
        <f t="shared" si="64"/>
        <v>3405000</v>
      </c>
      <c r="G2082" s="310">
        <f t="shared" si="65"/>
        <v>1362000</v>
      </c>
    </row>
    <row r="2083" spans="1:7">
      <c r="A2083" s="307" t="s">
        <v>2802</v>
      </c>
      <c r="B2083" s="307" t="s">
        <v>2861</v>
      </c>
      <c r="C2083" s="308"/>
      <c r="D2083" s="308"/>
      <c r="E2083" s="309">
        <v>79090</v>
      </c>
      <c r="F2083" s="310">
        <f t="shared" si="64"/>
        <v>3954500</v>
      </c>
      <c r="G2083" s="310">
        <f t="shared" si="65"/>
        <v>1581800</v>
      </c>
    </row>
    <row r="2084" spans="1:7">
      <c r="A2084" s="307" t="s">
        <v>2802</v>
      </c>
      <c r="B2084" s="307" t="s">
        <v>2862</v>
      </c>
      <c r="C2084" s="308"/>
      <c r="D2084" s="308"/>
      <c r="E2084" s="309">
        <v>57870</v>
      </c>
      <c r="F2084" s="310">
        <f t="shared" si="64"/>
        <v>2893500</v>
      </c>
      <c r="G2084" s="310">
        <f t="shared" si="65"/>
        <v>1157400</v>
      </c>
    </row>
    <row r="2085" spans="1:7">
      <c r="A2085" s="307" t="s">
        <v>2802</v>
      </c>
      <c r="B2085" s="307" t="s">
        <v>2863</v>
      </c>
      <c r="C2085" s="308"/>
      <c r="D2085" s="308"/>
      <c r="E2085" s="309">
        <v>70000</v>
      </c>
      <c r="F2085" s="310">
        <f t="shared" si="64"/>
        <v>3500000</v>
      </c>
      <c r="G2085" s="310">
        <f t="shared" si="65"/>
        <v>1400000</v>
      </c>
    </row>
    <row r="2086" spans="1:7">
      <c r="A2086" s="307" t="s">
        <v>2802</v>
      </c>
      <c r="B2086" s="307" t="s">
        <v>2864</v>
      </c>
      <c r="C2086" s="308"/>
      <c r="D2086" s="308"/>
      <c r="E2086" s="309">
        <v>66360</v>
      </c>
      <c r="F2086" s="310">
        <f t="shared" si="64"/>
        <v>3318000</v>
      </c>
      <c r="G2086" s="310">
        <f t="shared" si="65"/>
        <v>1327200</v>
      </c>
    </row>
    <row r="2087" spans="1:7">
      <c r="A2087" s="307" t="s">
        <v>2802</v>
      </c>
      <c r="B2087" s="307" t="s">
        <v>2865</v>
      </c>
      <c r="C2087" s="308"/>
      <c r="D2087" s="308"/>
      <c r="E2087" s="309">
        <v>63450</v>
      </c>
      <c r="F2087" s="310">
        <f t="shared" si="64"/>
        <v>3172500</v>
      </c>
      <c r="G2087" s="310">
        <f t="shared" si="65"/>
        <v>1269000</v>
      </c>
    </row>
    <row r="2088" spans="1:7">
      <c r="A2088" s="307" t="s">
        <v>2802</v>
      </c>
      <c r="B2088" s="307" t="s">
        <v>2866</v>
      </c>
      <c r="C2088" s="308"/>
      <c r="D2088" s="308"/>
      <c r="E2088" s="309">
        <v>55450</v>
      </c>
      <c r="F2088" s="310">
        <f t="shared" si="64"/>
        <v>2772500</v>
      </c>
      <c r="G2088" s="310">
        <f t="shared" si="65"/>
        <v>1109000</v>
      </c>
    </row>
    <row r="2089" spans="1:7">
      <c r="A2089" s="307" t="s">
        <v>2802</v>
      </c>
      <c r="B2089" s="307" t="s">
        <v>2867</v>
      </c>
      <c r="C2089" s="308"/>
      <c r="D2089" s="308"/>
      <c r="E2089" s="309">
        <v>55450</v>
      </c>
      <c r="F2089" s="310">
        <f t="shared" si="64"/>
        <v>2772500</v>
      </c>
      <c r="G2089" s="310">
        <f t="shared" si="65"/>
        <v>1109000</v>
      </c>
    </row>
    <row r="2090" spans="1:7">
      <c r="A2090" s="307" t="s">
        <v>2802</v>
      </c>
      <c r="B2090" s="307" t="s">
        <v>2868</v>
      </c>
      <c r="C2090" s="308"/>
      <c r="D2090" s="308"/>
      <c r="E2090" s="309">
        <v>64540</v>
      </c>
      <c r="F2090" s="310">
        <f t="shared" si="64"/>
        <v>3227000</v>
      </c>
      <c r="G2090" s="310">
        <f t="shared" si="65"/>
        <v>1290800</v>
      </c>
    </row>
    <row r="2091" spans="1:7">
      <c r="A2091" s="307" t="s">
        <v>2802</v>
      </c>
      <c r="B2091" s="307" t="s">
        <v>2869</v>
      </c>
      <c r="C2091" s="308"/>
      <c r="D2091" s="308"/>
      <c r="E2091" s="309">
        <v>69900</v>
      </c>
      <c r="F2091" s="310">
        <f t="shared" si="64"/>
        <v>3495000</v>
      </c>
      <c r="G2091" s="310">
        <f t="shared" si="65"/>
        <v>1398000</v>
      </c>
    </row>
    <row r="2092" spans="1:7">
      <c r="A2092" s="307" t="s">
        <v>2802</v>
      </c>
      <c r="B2092" s="307" t="s">
        <v>2870</v>
      </c>
      <c r="C2092" s="308"/>
      <c r="D2092" s="308"/>
      <c r="E2092" s="309">
        <v>80360</v>
      </c>
      <c r="F2092" s="310">
        <f t="shared" si="64"/>
        <v>4018000</v>
      </c>
      <c r="G2092" s="310">
        <f t="shared" si="65"/>
        <v>1607200</v>
      </c>
    </row>
    <row r="2093" spans="1:7">
      <c r="A2093" s="307" t="s">
        <v>2802</v>
      </c>
      <c r="B2093" s="307" t="s">
        <v>2871</v>
      </c>
      <c r="C2093" s="308"/>
      <c r="D2093" s="308"/>
      <c r="E2093" s="309">
        <v>80360</v>
      </c>
      <c r="F2093" s="310">
        <f t="shared" si="64"/>
        <v>4018000</v>
      </c>
      <c r="G2093" s="310">
        <f t="shared" si="65"/>
        <v>1607200</v>
      </c>
    </row>
    <row r="2094" spans="1:7">
      <c r="A2094" s="307" t="s">
        <v>2802</v>
      </c>
      <c r="B2094" s="307" t="s">
        <v>2872</v>
      </c>
      <c r="C2094" s="308"/>
      <c r="D2094" s="308"/>
      <c r="E2094" s="309">
        <v>59810</v>
      </c>
      <c r="F2094" s="310">
        <f t="shared" si="64"/>
        <v>2990500</v>
      </c>
      <c r="G2094" s="310">
        <f t="shared" si="65"/>
        <v>1196200</v>
      </c>
    </row>
    <row r="2095" spans="1:7">
      <c r="A2095" s="307" t="s">
        <v>2802</v>
      </c>
      <c r="B2095" s="307" t="s">
        <v>2873</v>
      </c>
      <c r="C2095" s="308"/>
      <c r="D2095" s="308"/>
      <c r="E2095" s="309">
        <v>70630</v>
      </c>
      <c r="F2095" s="310">
        <f t="shared" si="64"/>
        <v>3531500</v>
      </c>
      <c r="G2095" s="310">
        <f t="shared" si="65"/>
        <v>1412600.0000000002</v>
      </c>
    </row>
    <row r="2096" spans="1:7">
      <c r="A2096" s="307" t="s">
        <v>2802</v>
      </c>
      <c r="B2096" s="307" t="s">
        <v>2874</v>
      </c>
      <c r="C2096" s="308"/>
      <c r="D2096" s="308"/>
      <c r="E2096" s="309">
        <v>73790</v>
      </c>
      <c r="F2096" s="310">
        <f t="shared" si="64"/>
        <v>3689500</v>
      </c>
      <c r="G2096" s="310">
        <f t="shared" si="65"/>
        <v>1475800</v>
      </c>
    </row>
    <row r="2097" spans="1:7">
      <c r="A2097" s="307" t="s">
        <v>2802</v>
      </c>
      <c r="B2097" s="307" t="s">
        <v>2875</v>
      </c>
      <c r="C2097" s="308"/>
      <c r="D2097" s="308"/>
      <c r="E2097" s="309">
        <v>68000</v>
      </c>
      <c r="F2097" s="310">
        <f t="shared" si="64"/>
        <v>3400000</v>
      </c>
      <c r="G2097" s="310">
        <f t="shared" si="65"/>
        <v>1360000</v>
      </c>
    </row>
    <row r="2098" spans="1:7">
      <c r="A2098" s="307" t="s">
        <v>2802</v>
      </c>
      <c r="B2098" s="307" t="s">
        <v>2876</v>
      </c>
      <c r="C2098" s="308"/>
      <c r="D2098" s="308"/>
      <c r="E2098" s="309">
        <v>60720</v>
      </c>
      <c r="F2098" s="310">
        <f t="shared" si="64"/>
        <v>3036000</v>
      </c>
      <c r="G2098" s="310">
        <f t="shared" si="65"/>
        <v>1214400</v>
      </c>
    </row>
    <row r="2099" spans="1:7">
      <c r="A2099" s="307" t="s">
        <v>2802</v>
      </c>
      <c r="B2099" s="307" t="s">
        <v>2877</v>
      </c>
      <c r="C2099" s="308"/>
      <c r="D2099" s="308"/>
      <c r="E2099" s="309">
        <v>75870</v>
      </c>
      <c r="F2099" s="310">
        <f t="shared" si="64"/>
        <v>3793500</v>
      </c>
      <c r="G2099" s="310">
        <f t="shared" si="65"/>
        <v>1517400</v>
      </c>
    </row>
    <row r="2100" spans="1:7">
      <c r="A2100" s="311" t="s">
        <v>2802</v>
      </c>
      <c r="B2100" s="311" t="s">
        <v>2878</v>
      </c>
      <c r="C2100" s="311" t="s">
        <v>2878</v>
      </c>
      <c r="D2100" s="308"/>
      <c r="E2100" s="315">
        <v>35000</v>
      </c>
      <c r="F2100" s="310">
        <f t="shared" si="64"/>
        <v>1750000</v>
      </c>
      <c r="G2100" s="310">
        <f t="shared" si="65"/>
        <v>700000</v>
      </c>
    </row>
    <row r="2101" spans="1:7">
      <c r="A2101" s="311" t="s">
        <v>2802</v>
      </c>
      <c r="B2101" s="311" t="s">
        <v>2879</v>
      </c>
      <c r="C2101" s="311" t="s">
        <v>2878</v>
      </c>
      <c r="D2101" s="308"/>
      <c r="E2101" s="315">
        <v>39540</v>
      </c>
      <c r="F2101" s="310">
        <f t="shared" si="64"/>
        <v>1977000</v>
      </c>
      <c r="G2101" s="310">
        <f t="shared" si="65"/>
        <v>790800.00000000012</v>
      </c>
    </row>
    <row r="2102" spans="1:7">
      <c r="A2102" s="311" t="s">
        <v>2802</v>
      </c>
      <c r="B2102" s="311" t="s">
        <v>2880</v>
      </c>
      <c r="C2102" s="311" t="s">
        <v>2881</v>
      </c>
      <c r="D2102" s="308"/>
      <c r="E2102" s="315">
        <v>43590</v>
      </c>
      <c r="F2102" s="310">
        <f t="shared" si="64"/>
        <v>2179500</v>
      </c>
      <c r="G2102" s="310">
        <f t="shared" si="65"/>
        <v>871800.00000000012</v>
      </c>
    </row>
    <row r="2103" spans="1:7">
      <c r="A2103" s="311" t="s">
        <v>2802</v>
      </c>
      <c r="B2103" s="311" t="s">
        <v>2882</v>
      </c>
      <c r="C2103" s="311" t="s">
        <v>2878</v>
      </c>
      <c r="D2103" s="308"/>
      <c r="E2103" s="315">
        <v>40000</v>
      </c>
      <c r="F2103" s="310">
        <f t="shared" si="64"/>
        <v>2000000</v>
      </c>
      <c r="G2103" s="310">
        <f t="shared" si="65"/>
        <v>800000</v>
      </c>
    </row>
    <row r="2104" spans="1:7">
      <c r="A2104" s="311" t="s">
        <v>2802</v>
      </c>
      <c r="B2104" s="311" t="s">
        <v>2883</v>
      </c>
      <c r="C2104" s="311" t="s">
        <v>2883</v>
      </c>
      <c r="D2104" s="308"/>
      <c r="E2104" s="315">
        <v>50590</v>
      </c>
      <c r="F2104" s="310">
        <f t="shared" si="64"/>
        <v>2529500</v>
      </c>
      <c r="G2104" s="310">
        <f t="shared" si="65"/>
        <v>1011800.0000000001</v>
      </c>
    </row>
    <row r="2105" spans="1:7">
      <c r="A2105" s="316" t="s">
        <v>2802</v>
      </c>
      <c r="B2105" s="316" t="s">
        <v>2884</v>
      </c>
      <c r="C2105" s="316" t="s">
        <v>2885</v>
      </c>
      <c r="D2105" s="308"/>
      <c r="E2105" s="317">
        <v>36350</v>
      </c>
      <c r="F2105" s="310">
        <f t="shared" si="64"/>
        <v>1817500</v>
      </c>
      <c r="G2105" s="310">
        <f t="shared" si="65"/>
        <v>727000</v>
      </c>
    </row>
    <row r="2106" spans="1:7">
      <c r="A2106" s="316" t="s">
        <v>2802</v>
      </c>
      <c r="B2106" s="316" t="s">
        <v>2886</v>
      </c>
      <c r="C2106" s="316" t="s">
        <v>2887</v>
      </c>
      <c r="D2106" s="308"/>
      <c r="E2106" s="317">
        <v>47480</v>
      </c>
      <c r="F2106" s="310">
        <f t="shared" si="64"/>
        <v>2374000</v>
      </c>
      <c r="G2106" s="310">
        <f t="shared" si="65"/>
        <v>949600</v>
      </c>
    </row>
    <row r="2107" spans="1:7">
      <c r="A2107" s="316" t="s">
        <v>2888</v>
      </c>
      <c r="B2107" s="316" t="s">
        <v>2889</v>
      </c>
      <c r="C2107" s="316" t="s">
        <v>2890</v>
      </c>
      <c r="D2107" s="308"/>
      <c r="E2107" s="317">
        <v>150700</v>
      </c>
      <c r="F2107" s="310">
        <f t="shared" si="64"/>
        <v>7535000</v>
      </c>
      <c r="G2107" s="310">
        <f t="shared" si="65"/>
        <v>3014000</v>
      </c>
    </row>
    <row r="2108" spans="1:7">
      <c r="A2108" s="311" t="s">
        <v>2802</v>
      </c>
      <c r="B2108" s="311" t="s">
        <v>2891</v>
      </c>
      <c r="C2108" s="311" t="s">
        <v>2892</v>
      </c>
      <c r="D2108" s="308"/>
      <c r="E2108" s="315">
        <v>63450</v>
      </c>
      <c r="F2108" s="310">
        <f t="shared" si="64"/>
        <v>3172500</v>
      </c>
      <c r="G2108" s="310">
        <f t="shared" si="65"/>
        <v>1269000</v>
      </c>
    </row>
    <row r="2109" spans="1:7">
      <c r="A2109" s="311" t="s">
        <v>2802</v>
      </c>
      <c r="B2109" s="311" t="s">
        <v>2893</v>
      </c>
      <c r="C2109" s="311" t="s">
        <v>2892</v>
      </c>
      <c r="D2109" s="308"/>
      <c r="E2109" s="315">
        <v>70000</v>
      </c>
      <c r="F2109" s="310">
        <f t="shared" si="64"/>
        <v>3500000</v>
      </c>
      <c r="G2109" s="310">
        <f t="shared" si="65"/>
        <v>1400000</v>
      </c>
    </row>
    <row r="2110" spans="1:7">
      <c r="A2110" s="311" t="s">
        <v>2802</v>
      </c>
      <c r="B2110" s="311" t="s">
        <v>2894</v>
      </c>
      <c r="C2110" s="311" t="s">
        <v>2892</v>
      </c>
      <c r="D2110" s="308"/>
      <c r="E2110" s="315">
        <v>85000</v>
      </c>
      <c r="F2110" s="310">
        <f t="shared" si="64"/>
        <v>4250000</v>
      </c>
      <c r="G2110" s="310">
        <f t="shared" si="65"/>
        <v>1700000</v>
      </c>
    </row>
    <row r="2111" spans="1:7">
      <c r="A2111" s="311" t="s">
        <v>2802</v>
      </c>
      <c r="B2111" s="311" t="s">
        <v>2895</v>
      </c>
      <c r="C2111" s="311" t="s">
        <v>2892</v>
      </c>
      <c r="D2111" s="308"/>
      <c r="E2111" s="315">
        <v>70000</v>
      </c>
      <c r="F2111" s="310">
        <f t="shared" si="64"/>
        <v>3500000</v>
      </c>
      <c r="G2111" s="310">
        <f t="shared" si="65"/>
        <v>1400000</v>
      </c>
    </row>
    <row r="2112" spans="1:7">
      <c r="A2112" s="311" t="s">
        <v>2802</v>
      </c>
      <c r="B2112" s="311" t="s">
        <v>2829</v>
      </c>
      <c r="C2112" s="311" t="s">
        <v>2896</v>
      </c>
      <c r="D2112" s="308"/>
      <c r="E2112" s="315">
        <v>50450</v>
      </c>
      <c r="F2112" s="310">
        <f t="shared" si="64"/>
        <v>2522500</v>
      </c>
      <c r="G2112" s="310">
        <f t="shared" si="65"/>
        <v>1009000</v>
      </c>
    </row>
    <row r="2113" spans="1:7">
      <c r="A2113" s="316" t="s">
        <v>2888</v>
      </c>
      <c r="B2113" s="316" t="s">
        <v>2897</v>
      </c>
      <c r="C2113" s="316" t="s">
        <v>2898</v>
      </c>
      <c r="D2113" s="308"/>
      <c r="E2113" s="317">
        <v>31180</v>
      </c>
      <c r="F2113" s="310">
        <f t="shared" si="64"/>
        <v>1559000</v>
      </c>
      <c r="G2113" s="310">
        <f t="shared" si="65"/>
        <v>623600</v>
      </c>
    </row>
    <row r="2114" spans="1:7">
      <c r="A2114" s="311" t="s">
        <v>2802</v>
      </c>
      <c r="B2114" s="311" t="s">
        <v>2835</v>
      </c>
      <c r="C2114" s="311" t="s">
        <v>2829</v>
      </c>
      <c r="D2114" s="308"/>
      <c r="E2114" s="315">
        <v>46720</v>
      </c>
      <c r="F2114" s="310">
        <f t="shared" si="64"/>
        <v>2336000</v>
      </c>
      <c r="G2114" s="310">
        <f t="shared" si="65"/>
        <v>934400</v>
      </c>
    </row>
    <row r="2115" spans="1:7">
      <c r="A2115" s="311" t="s">
        <v>2802</v>
      </c>
      <c r="B2115" s="311" t="s">
        <v>2837</v>
      </c>
      <c r="C2115" s="311" t="s">
        <v>2829</v>
      </c>
      <c r="D2115" s="308"/>
      <c r="E2115" s="315">
        <v>37450</v>
      </c>
      <c r="F2115" s="310">
        <f t="shared" si="64"/>
        <v>1872500</v>
      </c>
      <c r="G2115" s="310">
        <f t="shared" si="65"/>
        <v>749000</v>
      </c>
    </row>
    <row r="2116" spans="1:7">
      <c r="A2116" s="311" t="s">
        <v>2802</v>
      </c>
      <c r="B2116" s="311" t="s">
        <v>2838</v>
      </c>
      <c r="C2116" s="311" t="s">
        <v>2829</v>
      </c>
      <c r="D2116" s="308"/>
      <c r="E2116" s="315">
        <v>53950</v>
      </c>
      <c r="F2116" s="310">
        <f t="shared" ref="F2116:F2179" si="66">+E2116*5%*1000</f>
        <v>2697500</v>
      </c>
      <c r="G2116" s="310">
        <f t="shared" ref="G2116:G2179" si="67">+E2116*2%*1000</f>
        <v>1079000</v>
      </c>
    </row>
    <row r="2117" spans="1:7">
      <c r="A2117" s="311" t="s">
        <v>2802</v>
      </c>
      <c r="B2117" s="311" t="s">
        <v>2899</v>
      </c>
      <c r="C2117" s="311" t="s">
        <v>2896</v>
      </c>
      <c r="D2117" s="308"/>
      <c r="E2117" s="315">
        <v>59520</v>
      </c>
      <c r="F2117" s="310">
        <f t="shared" si="66"/>
        <v>2976000</v>
      </c>
      <c r="G2117" s="310">
        <f t="shared" si="67"/>
        <v>1190400</v>
      </c>
    </row>
    <row r="2118" spans="1:7">
      <c r="A2118" s="311" t="s">
        <v>2802</v>
      </c>
      <c r="B2118" s="311" t="s">
        <v>2900</v>
      </c>
      <c r="C2118" s="311" t="s">
        <v>2901</v>
      </c>
      <c r="D2118" s="308"/>
      <c r="E2118" s="315">
        <v>55720</v>
      </c>
      <c r="F2118" s="310">
        <f t="shared" si="66"/>
        <v>2786000</v>
      </c>
      <c r="G2118" s="310">
        <f t="shared" si="67"/>
        <v>1114400</v>
      </c>
    </row>
    <row r="2119" spans="1:7">
      <c r="A2119" s="311" t="s">
        <v>2802</v>
      </c>
      <c r="B2119" s="311" t="s">
        <v>2902</v>
      </c>
      <c r="C2119" s="311" t="s">
        <v>2896</v>
      </c>
      <c r="D2119" s="308"/>
      <c r="E2119" s="315">
        <v>45000</v>
      </c>
      <c r="F2119" s="310">
        <f t="shared" si="66"/>
        <v>2250000</v>
      </c>
      <c r="G2119" s="310">
        <f t="shared" si="67"/>
        <v>900000</v>
      </c>
    </row>
    <row r="2120" spans="1:7">
      <c r="A2120" s="311" t="s">
        <v>2802</v>
      </c>
      <c r="B2120" s="311" t="s">
        <v>2844</v>
      </c>
      <c r="C2120" s="311" t="s">
        <v>2903</v>
      </c>
      <c r="D2120" s="308"/>
      <c r="E2120" s="315">
        <v>45000</v>
      </c>
      <c r="F2120" s="310">
        <f t="shared" si="66"/>
        <v>2250000</v>
      </c>
      <c r="G2120" s="310">
        <f t="shared" si="67"/>
        <v>900000</v>
      </c>
    </row>
    <row r="2121" spans="1:7">
      <c r="A2121" s="311" t="s">
        <v>2802</v>
      </c>
      <c r="B2121" s="311" t="s">
        <v>2904</v>
      </c>
      <c r="C2121" s="311" t="s">
        <v>2903</v>
      </c>
      <c r="D2121" s="308"/>
      <c r="E2121" s="315">
        <v>46390</v>
      </c>
      <c r="F2121" s="310">
        <f t="shared" si="66"/>
        <v>2319500</v>
      </c>
      <c r="G2121" s="310">
        <f t="shared" si="67"/>
        <v>927800.00000000012</v>
      </c>
    </row>
    <row r="2122" spans="1:7">
      <c r="A2122" s="311" t="s">
        <v>2802</v>
      </c>
      <c r="B2122" s="311" t="s">
        <v>2847</v>
      </c>
      <c r="C2122" s="311" t="s">
        <v>2905</v>
      </c>
      <c r="D2122" s="308"/>
      <c r="E2122" s="315">
        <v>73180</v>
      </c>
      <c r="F2122" s="310">
        <f t="shared" si="66"/>
        <v>3659000</v>
      </c>
      <c r="G2122" s="310">
        <f t="shared" si="67"/>
        <v>1463600.0000000002</v>
      </c>
    </row>
    <row r="2123" spans="1:7">
      <c r="A2123" s="311" t="s">
        <v>2802</v>
      </c>
      <c r="B2123" s="311" t="s">
        <v>2847</v>
      </c>
      <c r="C2123" s="311" t="s">
        <v>2829</v>
      </c>
      <c r="D2123" s="308"/>
      <c r="E2123" s="315">
        <v>92720</v>
      </c>
      <c r="F2123" s="310">
        <f t="shared" si="66"/>
        <v>4636000</v>
      </c>
      <c r="G2123" s="310">
        <f t="shared" si="67"/>
        <v>1854400</v>
      </c>
    </row>
    <row r="2124" spans="1:7">
      <c r="A2124" s="311" t="s">
        <v>2802</v>
      </c>
      <c r="B2124" s="311" t="s">
        <v>2906</v>
      </c>
      <c r="C2124" s="311" t="s">
        <v>2907</v>
      </c>
      <c r="D2124" s="308"/>
      <c r="E2124" s="315">
        <v>91810</v>
      </c>
      <c r="F2124" s="310">
        <f t="shared" si="66"/>
        <v>4590500</v>
      </c>
      <c r="G2124" s="310">
        <f t="shared" si="67"/>
        <v>1836200</v>
      </c>
    </row>
    <row r="2125" spans="1:7">
      <c r="A2125" s="311" t="s">
        <v>2802</v>
      </c>
      <c r="B2125" s="311" t="s">
        <v>2908</v>
      </c>
      <c r="C2125" s="311" t="s">
        <v>2909</v>
      </c>
      <c r="D2125" s="308"/>
      <c r="E2125" s="315">
        <v>109090</v>
      </c>
      <c r="F2125" s="310">
        <f t="shared" si="66"/>
        <v>5454500</v>
      </c>
      <c r="G2125" s="310">
        <f t="shared" si="67"/>
        <v>2181800</v>
      </c>
    </row>
    <row r="2126" spans="1:7">
      <c r="A2126" s="311" t="s">
        <v>2802</v>
      </c>
      <c r="B2126" s="311" t="s">
        <v>2910</v>
      </c>
      <c r="C2126" s="311" t="s">
        <v>2911</v>
      </c>
      <c r="D2126" s="308"/>
      <c r="E2126" s="315">
        <v>100000</v>
      </c>
      <c r="F2126" s="310">
        <f t="shared" si="66"/>
        <v>5000000</v>
      </c>
      <c r="G2126" s="310">
        <f t="shared" si="67"/>
        <v>2000000</v>
      </c>
    </row>
    <row r="2127" spans="1:7">
      <c r="A2127" s="311" t="s">
        <v>2802</v>
      </c>
      <c r="B2127" s="311" t="s">
        <v>2857</v>
      </c>
      <c r="C2127" s="311" t="s">
        <v>2857</v>
      </c>
      <c r="D2127" s="308"/>
      <c r="E2127" s="315">
        <v>112900</v>
      </c>
      <c r="F2127" s="310">
        <f t="shared" si="66"/>
        <v>5645000</v>
      </c>
      <c r="G2127" s="310">
        <f t="shared" si="67"/>
        <v>2258000</v>
      </c>
    </row>
    <row r="2128" spans="1:7">
      <c r="A2128" s="311" t="s">
        <v>2802</v>
      </c>
      <c r="B2128" s="311" t="s">
        <v>2857</v>
      </c>
      <c r="C2128" s="311" t="s">
        <v>2912</v>
      </c>
      <c r="D2128" s="308"/>
      <c r="E2128" s="315">
        <v>93630</v>
      </c>
      <c r="F2128" s="310">
        <f t="shared" si="66"/>
        <v>4681500</v>
      </c>
      <c r="G2128" s="310">
        <f t="shared" si="67"/>
        <v>1872600.0000000002</v>
      </c>
    </row>
    <row r="2129" spans="1:7">
      <c r="A2129" s="318" t="s">
        <v>2802</v>
      </c>
      <c r="B2129" s="318" t="s">
        <v>2857</v>
      </c>
      <c r="C2129" s="318" t="s">
        <v>2913</v>
      </c>
      <c r="D2129" s="308"/>
      <c r="E2129" s="319">
        <v>66940</v>
      </c>
      <c r="F2129" s="310">
        <f t="shared" si="66"/>
        <v>3347000</v>
      </c>
      <c r="G2129" s="310">
        <f t="shared" si="67"/>
        <v>1338800</v>
      </c>
    </row>
    <row r="2130" spans="1:7">
      <c r="A2130" s="311" t="s">
        <v>2802</v>
      </c>
      <c r="B2130" s="311" t="s">
        <v>2857</v>
      </c>
      <c r="C2130" s="311" t="s">
        <v>2914</v>
      </c>
      <c r="D2130" s="308"/>
      <c r="E2130" s="315">
        <v>90900</v>
      </c>
      <c r="F2130" s="310">
        <f t="shared" si="66"/>
        <v>4545000</v>
      </c>
      <c r="G2130" s="310">
        <f t="shared" si="67"/>
        <v>1818000</v>
      </c>
    </row>
    <row r="2131" spans="1:7">
      <c r="A2131" s="311" t="s">
        <v>2802</v>
      </c>
      <c r="B2131" s="311" t="s">
        <v>2857</v>
      </c>
      <c r="C2131" s="311" t="s">
        <v>2915</v>
      </c>
      <c r="D2131" s="308"/>
      <c r="E2131" s="315">
        <v>110000</v>
      </c>
      <c r="F2131" s="310">
        <f t="shared" si="66"/>
        <v>5500000</v>
      </c>
      <c r="G2131" s="310">
        <f t="shared" si="67"/>
        <v>2200000</v>
      </c>
    </row>
    <row r="2132" spans="1:7">
      <c r="A2132" s="311" t="s">
        <v>2802</v>
      </c>
      <c r="B2132" s="311" t="s">
        <v>2857</v>
      </c>
      <c r="C2132" s="311" t="s">
        <v>2916</v>
      </c>
      <c r="D2132" s="308"/>
      <c r="E2132" s="315">
        <v>116260</v>
      </c>
      <c r="F2132" s="310">
        <f t="shared" si="66"/>
        <v>5813000</v>
      </c>
      <c r="G2132" s="310">
        <f t="shared" si="67"/>
        <v>2325200.0000000005</v>
      </c>
    </row>
    <row r="2133" spans="1:7">
      <c r="A2133" s="316" t="s">
        <v>2888</v>
      </c>
      <c r="B2133" s="311" t="s">
        <v>2857</v>
      </c>
      <c r="C2133" s="316" t="s">
        <v>2917</v>
      </c>
      <c r="D2133" s="308"/>
      <c r="E2133" s="317">
        <v>33810</v>
      </c>
      <c r="F2133" s="310">
        <f t="shared" si="66"/>
        <v>1690500</v>
      </c>
      <c r="G2133" s="310">
        <f t="shared" si="67"/>
        <v>676200</v>
      </c>
    </row>
    <row r="2134" spans="1:7">
      <c r="A2134" s="311" t="s">
        <v>2802</v>
      </c>
      <c r="B2134" s="311" t="s">
        <v>2857</v>
      </c>
      <c r="C2134" s="311" t="s">
        <v>2918</v>
      </c>
      <c r="D2134" s="308"/>
      <c r="E2134" s="315">
        <v>140900</v>
      </c>
      <c r="F2134" s="310">
        <f t="shared" si="66"/>
        <v>7045000</v>
      </c>
      <c r="G2134" s="310">
        <f t="shared" si="67"/>
        <v>2818000</v>
      </c>
    </row>
    <row r="2135" spans="1:7">
      <c r="A2135" s="311" t="s">
        <v>2802</v>
      </c>
      <c r="B2135" s="311" t="s">
        <v>2857</v>
      </c>
      <c r="C2135" s="311" t="s">
        <v>2919</v>
      </c>
      <c r="D2135" s="308"/>
      <c r="E2135" s="315">
        <v>134540</v>
      </c>
      <c r="F2135" s="310">
        <f t="shared" si="66"/>
        <v>6727000</v>
      </c>
      <c r="G2135" s="310">
        <f t="shared" si="67"/>
        <v>2690800</v>
      </c>
    </row>
    <row r="2136" spans="1:7">
      <c r="A2136" s="311" t="s">
        <v>2802</v>
      </c>
      <c r="B2136" s="311" t="s">
        <v>2857</v>
      </c>
      <c r="C2136" s="311" t="s">
        <v>2920</v>
      </c>
      <c r="D2136" s="308"/>
      <c r="E2136" s="315">
        <v>136000</v>
      </c>
      <c r="F2136" s="310">
        <f t="shared" si="66"/>
        <v>6800000</v>
      </c>
      <c r="G2136" s="310">
        <f t="shared" si="67"/>
        <v>2720000</v>
      </c>
    </row>
    <row r="2137" spans="1:7">
      <c r="A2137" s="318" t="s">
        <v>2888</v>
      </c>
      <c r="B2137" s="311" t="s">
        <v>2857</v>
      </c>
      <c r="C2137" s="318" t="s">
        <v>2921</v>
      </c>
      <c r="D2137" s="308"/>
      <c r="E2137" s="319">
        <v>155420</v>
      </c>
      <c r="F2137" s="310">
        <f t="shared" si="66"/>
        <v>7771000</v>
      </c>
      <c r="G2137" s="310">
        <f t="shared" si="67"/>
        <v>3108400</v>
      </c>
    </row>
    <row r="2138" spans="1:7">
      <c r="A2138" s="316" t="s">
        <v>2888</v>
      </c>
      <c r="B2138" s="311" t="s">
        <v>2857</v>
      </c>
      <c r="C2138" s="316" t="s">
        <v>2922</v>
      </c>
      <c r="D2138" s="308"/>
      <c r="E2138" s="317">
        <v>50080</v>
      </c>
      <c r="F2138" s="310">
        <f t="shared" si="66"/>
        <v>2504000</v>
      </c>
      <c r="G2138" s="310">
        <f t="shared" si="67"/>
        <v>1001600</v>
      </c>
    </row>
    <row r="2139" spans="1:7">
      <c r="A2139" s="311" t="s">
        <v>2802</v>
      </c>
      <c r="B2139" s="311" t="s">
        <v>2857</v>
      </c>
      <c r="C2139" s="311" t="s">
        <v>2923</v>
      </c>
      <c r="D2139" s="308"/>
      <c r="E2139" s="315">
        <v>120000</v>
      </c>
      <c r="F2139" s="310">
        <f t="shared" si="66"/>
        <v>6000000</v>
      </c>
      <c r="G2139" s="310">
        <f t="shared" si="67"/>
        <v>2400000</v>
      </c>
    </row>
    <row r="2140" spans="1:7">
      <c r="A2140" s="316" t="s">
        <v>2888</v>
      </c>
      <c r="B2140" s="311" t="s">
        <v>2857</v>
      </c>
      <c r="C2140" s="316" t="s">
        <v>2924</v>
      </c>
      <c r="D2140" s="308"/>
      <c r="E2140" s="317">
        <v>137200</v>
      </c>
      <c r="F2140" s="310">
        <f t="shared" si="66"/>
        <v>6860000</v>
      </c>
      <c r="G2140" s="310">
        <f t="shared" si="67"/>
        <v>2744000</v>
      </c>
    </row>
    <row r="2141" spans="1:7">
      <c r="A2141" s="311" t="s">
        <v>2802</v>
      </c>
      <c r="B2141" s="311" t="s">
        <v>2857</v>
      </c>
      <c r="C2141" s="311" t="s">
        <v>2925</v>
      </c>
      <c r="D2141" s="308"/>
      <c r="E2141" s="315">
        <v>130000</v>
      </c>
      <c r="F2141" s="310">
        <f t="shared" si="66"/>
        <v>6500000</v>
      </c>
      <c r="G2141" s="310">
        <f t="shared" si="67"/>
        <v>2600000</v>
      </c>
    </row>
    <row r="2142" spans="1:7">
      <c r="A2142" s="311" t="s">
        <v>2802</v>
      </c>
      <c r="B2142" s="311" t="s">
        <v>2857</v>
      </c>
      <c r="C2142" s="311" t="s">
        <v>2926</v>
      </c>
      <c r="D2142" s="308"/>
      <c r="E2142" s="315">
        <v>117900</v>
      </c>
      <c r="F2142" s="310">
        <f t="shared" si="66"/>
        <v>5895000</v>
      </c>
      <c r="G2142" s="310">
        <f t="shared" si="67"/>
        <v>2358000</v>
      </c>
    </row>
    <row r="2143" spans="1:7">
      <c r="A2143" s="311" t="s">
        <v>2802</v>
      </c>
      <c r="B2143" s="311" t="s">
        <v>2857</v>
      </c>
      <c r="C2143" s="311" t="s">
        <v>2927</v>
      </c>
      <c r="D2143" s="308"/>
      <c r="E2143" s="315">
        <v>138180</v>
      </c>
      <c r="F2143" s="310">
        <f t="shared" si="66"/>
        <v>6909000</v>
      </c>
      <c r="G2143" s="310">
        <f t="shared" si="67"/>
        <v>2763600</v>
      </c>
    </row>
    <row r="2144" spans="1:7">
      <c r="A2144" s="311" t="s">
        <v>2802</v>
      </c>
      <c r="B2144" s="311" t="s">
        <v>2857</v>
      </c>
      <c r="C2144" s="311" t="s">
        <v>2928</v>
      </c>
      <c r="D2144" s="308"/>
      <c r="E2144" s="315">
        <v>136000</v>
      </c>
      <c r="F2144" s="310">
        <f t="shared" si="66"/>
        <v>6800000</v>
      </c>
      <c r="G2144" s="310">
        <f t="shared" si="67"/>
        <v>2720000</v>
      </c>
    </row>
    <row r="2145" spans="1:7">
      <c r="A2145" s="316" t="s">
        <v>2888</v>
      </c>
      <c r="B2145" s="311" t="s">
        <v>2857</v>
      </c>
      <c r="C2145" s="316" t="s">
        <v>2929</v>
      </c>
      <c r="D2145" s="308"/>
      <c r="E2145" s="317">
        <v>160130</v>
      </c>
      <c r="F2145" s="310">
        <f t="shared" si="66"/>
        <v>8006500</v>
      </c>
      <c r="G2145" s="310">
        <f t="shared" si="67"/>
        <v>3202600</v>
      </c>
    </row>
    <row r="2146" spans="1:7">
      <c r="A2146" s="316" t="s">
        <v>2888</v>
      </c>
      <c r="B2146" s="311" t="s">
        <v>2857</v>
      </c>
      <c r="C2146" s="316" t="s">
        <v>2930</v>
      </c>
      <c r="D2146" s="308"/>
      <c r="E2146" s="317">
        <v>63140</v>
      </c>
      <c r="F2146" s="310">
        <f t="shared" si="66"/>
        <v>3157000</v>
      </c>
      <c r="G2146" s="310">
        <f t="shared" si="67"/>
        <v>1262800</v>
      </c>
    </row>
    <row r="2147" spans="1:7">
      <c r="A2147" s="316" t="s">
        <v>2888</v>
      </c>
      <c r="B2147" s="311" t="s">
        <v>2857</v>
      </c>
      <c r="C2147" s="316" t="s">
        <v>2931</v>
      </c>
      <c r="D2147" s="308"/>
      <c r="E2147" s="317">
        <v>156720</v>
      </c>
      <c r="F2147" s="310">
        <f t="shared" si="66"/>
        <v>7836000</v>
      </c>
      <c r="G2147" s="310">
        <f t="shared" si="67"/>
        <v>3134400</v>
      </c>
    </row>
    <row r="2148" spans="1:7">
      <c r="A2148" s="311" t="s">
        <v>2802</v>
      </c>
      <c r="B2148" s="311" t="s">
        <v>2857</v>
      </c>
      <c r="C2148" s="311" t="s">
        <v>2932</v>
      </c>
      <c r="D2148" s="308"/>
      <c r="E2148" s="315">
        <v>136000</v>
      </c>
      <c r="F2148" s="310">
        <f t="shared" si="66"/>
        <v>6800000</v>
      </c>
      <c r="G2148" s="310">
        <f t="shared" si="67"/>
        <v>2720000</v>
      </c>
    </row>
    <row r="2149" spans="1:7">
      <c r="A2149" s="311" t="s">
        <v>2802</v>
      </c>
      <c r="B2149" s="311" t="s">
        <v>2857</v>
      </c>
      <c r="C2149" s="311" t="s">
        <v>2933</v>
      </c>
      <c r="D2149" s="308"/>
      <c r="E2149" s="315">
        <v>143630</v>
      </c>
      <c r="F2149" s="310">
        <f t="shared" si="66"/>
        <v>7181500</v>
      </c>
      <c r="G2149" s="310">
        <f t="shared" si="67"/>
        <v>2872600</v>
      </c>
    </row>
    <row r="2150" spans="1:7">
      <c r="A2150" s="311" t="s">
        <v>2802</v>
      </c>
      <c r="B2150" s="311" t="s">
        <v>2857</v>
      </c>
      <c r="C2150" s="311" t="s">
        <v>2934</v>
      </c>
      <c r="D2150" s="308"/>
      <c r="E2150" s="315">
        <v>140560</v>
      </c>
      <c r="F2150" s="310">
        <f t="shared" si="66"/>
        <v>7028000</v>
      </c>
      <c r="G2150" s="310">
        <f t="shared" si="67"/>
        <v>2811200.0000000005</v>
      </c>
    </row>
    <row r="2151" spans="1:7">
      <c r="A2151" s="311" t="s">
        <v>2802</v>
      </c>
      <c r="B2151" s="311" t="s">
        <v>2857</v>
      </c>
      <c r="C2151" s="311" t="s">
        <v>2935</v>
      </c>
      <c r="D2151" s="308"/>
      <c r="E2151" s="315">
        <v>139770</v>
      </c>
      <c r="F2151" s="310">
        <f t="shared" si="66"/>
        <v>6988500</v>
      </c>
      <c r="G2151" s="310">
        <f t="shared" si="67"/>
        <v>2795400</v>
      </c>
    </row>
    <row r="2152" spans="1:7">
      <c r="A2152" s="311" t="s">
        <v>2802</v>
      </c>
      <c r="B2152" s="311" t="s">
        <v>2936</v>
      </c>
      <c r="C2152" s="311" t="s">
        <v>2937</v>
      </c>
      <c r="D2152" s="308"/>
      <c r="E2152" s="315">
        <v>119400</v>
      </c>
      <c r="F2152" s="310">
        <f t="shared" si="66"/>
        <v>5970000</v>
      </c>
      <c r="G2152" s="310">
        <f t="shared" si="67"/>
        <v>2388000</v>
      </c>
    </row>
    <row r="2153" spans="1:7">
      <c r="A2153" s="311" t="s">
        <v>2802</v>
      </c>
      <c r="B2153" s="311" t="s">
        <v>2938</v>
      </c>
      <c r="C2153" s="311" t="s">
        <v>2939</v>
      </c>
      <c r="D2153" s="308"/>
      <c r="E2153" s="315">
        <v>84360</v>
      </c>
      <c r="F2153" s="310">
        <f t="shared" si="66"/>
        <v>4218000</v>
      </c>
      <c r="G2153" s="310">
        <f t="shared" si="67"/>
        <v>1687200</v>
      </c>
    </row>
    <row r="2154" spans="1:7">
      <c r="A2154" s="311" t="s">
        <v>2802</v>
      </c>
      <c r="B2154" s="311" t="s">
        <v>2940</v>
      </c>
      <c r="C2154" s="311" t="s">
        <v>2941</v>
      </c>
      <c r="D2154" s="308"/>
      <c r="E2154" s="315">
        <v>217130</v>
      </c>
      <c r="F2154" s="310">
        <f t="shared" si="66"/>
        <v>10856500</v>
      </c>
      <c r="G2154" s="310">
        <f t="shared" si="67"/>
        <v>4342600</v>
      </c>
    </row>
    <row r="2155" spans="1:7">
      <c r="A2155" s="311" t="s">
        <v>2802</v>
      </c>
      <c r="B2155" s="311" t="s">
        <v>2860</v>
      </c>
      <c r="C2155" s="311" t="s">
        <v>2942</v>
      </c>
      <c r="D2155" s="308"/>
      <c r="E2155" s="315">
        <v>83960</v>
      </c>
      <c r="F2155" s="310">
        <f t="shared" si="66"/>
        <v>4198000</v>
      </c>
      <c r="G2155" s="310">
        <f t="shared" si="67"/>
        <v>1679200</v>
      </c>
    </row>
    <row r="2156" spans="1:7">
      <c r="A2156" s="311" t="s">
        <v>2802</v>
      </c>
      <c r="B2156" s="311" t="s">
        <v>2860</v>
      </c>
      <c r="C2156" s="311" t="s">
        <v>2943</v>
      </c>
      <c r="D2156" s="308"/>
      <c r="E2156" s="315">
        <v>82720</v>
      </c>
      <c r="F2156" s="310">
        <f t="shared" si="66"/>
        <v>4136000</v>
      </c>
      <c r="G2156" s="310">
        <f t="shared" si="67"/>
        <v>1654400</v>
      </c>
    </row>
    <row r="2157" spans="1:7">
      <c r="A2157" s="311" t="s">
        <v>2802</v>
      </c>
      <c r="B2157" s="311" t="s">
        <v>2860</v>
      </c>
      <c r="C2157" s="311" t="s">
        <v>2944</v>
      </c>
      <c r="D2157" s="308"/>
      <c r="E2157" s="315">
        <v>63560</v>
      </c>
      <c r="F2157" s="310">
        <f t="shared" si="66"/>
        <v>3178000</v>
      </c>
      <c r="G2157" s="310">
        <f t="shared" si="67"/>
        <v>1271200</v>
      </c>
    </row>
    <row r="2158" spans="1:7">
      <c r="A2158" s="311" t="s">
        <v>2802</v>
      </c>
      <c r="B2158" s="311" t="s">
        <v>2860</v>
      </c>
      <c r="C2158" s="311" t="s">
        <v>2945</v>
      </c>
      <c r="D2158" s="308"/>
      <c r="E2158" s="315">
        <v>61810</v>
      </c>
      <c r="F2158" s="310">
        <f t="shared" si="66"/>
        <v>3090500</v>
      </c>
      <c r="G2158" s="310">
        <f t="shared" si="67"/>
        <v>1236200</v>
      </c>
    </row>
    <row r="2159" spans="1:7">
      <c r="A2159" s="311" t="s">
        <v>2802</v>
      </c>
      <c r="B2159" s="311" t="s">
        <v>2860</v>
      </c>
      <c r="C2159" s="311" t="s">
        <v>2946</v>
      </c>
      <c r="D2159" s="308"/>
      <c r="E2159" s="315">
        <v>91130</v>
      </c>
      <c r="F2159" s="310">
        <f t="shared" si="66"/>
        <v>4556500</v>
      </c>
      <c r="G2159" s="310">
        <f t="shared" si="67"/>
        <v>1822600.0000000002</v>
      </c>
    </row>
    <row r="2160" spans="1:7">
      <c r="A2160" s="311" t="s">
        <v>2802</v>
      </c>
      <c r="B2160" s="311" t="s">
        <v>2861</v>
      </c>
      <c r="C2160" s="311" t="s">
        <v>2947</v>
      </c>
      <c r="D2160" s="308"/>
      <c r="E2160" s="315">
        <v>71900</v>
      </c>
      <c r="F2160" s="310">
        <f t="shared" si="66"/>
        <v>3595000</v>
      </c>
      <c r="G2160" s="310">
        <f t="shared" si="67"/>
        <v>1438000</v>
      </c>
    </row>
    <row r="2161" spans="1:7">
      <c r="A2161" s="311" t="s">
        <v>2802</v>
      </c>
      <c r="B2161" s="311" t="s">
        <v>2948</v>
      </c>
      <c r="C2161" s="311" t="s">
        <v>2949</v>
      </c>
      <c r="D2161" s="308"/>
      <c r="E2161" s="315">
        <v>114780</v>
      </c>
      <c r="F2161" s="310">
        <f t="shared" si="66"/>
        <v>5739000</v>
      </c>
      <c r="G2161" s="310">
        <f t="shared" si="67"/>
        <v>2295600</v>
      </c>
    </row>
    <row r="2162" spans="1:7">
      <c r="A2162" s="311" t="s">
        <v>2802</v>
      </c>
      <c r="B2162" s="311" t="s">
        <v>2863</v>
      </c>
      <c r="C2162" s="311" t="s">
        <v>2950</v>
      </c>
      <c r="D2162" s="308"/>
      <c r="E2162" s="315">
        <v>62870</v>
      </c>
      <c r="F2162" s="310">
        <f t="shared" si="66"/>
        <v>3143500</v>
      </c>
      <c r="G2162" s="310">
        <f t="shared" si="67"/>
        <v>1257400</v>
      </c>
    </row>
    <row r="2163" spans="1:7">
      <c r="A2163" s="311" t="s">
        <v>2802</v>
      </c>
      <c r="B2163" s="311" t="s">
        <v>2863</v>
      </c>
      <c r="C2163" s="311" t="s">
        <v>2951</v>
      </c>
      <c r="D2163" s="308"/>
      <c r="E2163" s="315">
        <v>65360</v>
      </c>
      <c r="F2163" s="310">
        <f t="shared" si="66"/>
        <v>3268000</v>
      </c>
      <c r="G2163" s="310">
        <f t="shared" si="67"/>
        <v>1307200</v>
      </c>
    </row>
    <row r="2164" spans="1:7">
      <c r="A2164" s="311" t="s">
        <v>2802</v>
      </c>
      <c r="B2164" s="311" t="s">
        <v>2952</v>
      </c>
      <c r="C2164" s="311" t="s">
        <v>2953</v>
      </c>
      <c r="D2164" s="308"/>
      <c r="E2164" s="315">
        <v>50000</v>
      </c>
      <c r="F2164" s="310">
        <f t="shared" si="66"/>
        <v>2500000</v>
      </c>
      <c r="G2164" s="310">
        <f t="shared" si="67"/>
        <v>1000000</v>
      </c>
    </row>
    <row r="2165" spans="1:7">
      <c r="A2165" s="311" t="s">
        <v>2802</v>
      </c>
      <c r="B2165" s="311" t="s">
        <v>2954</v>
      </c>
      <c r="C2165" s="311" t="s">
        <v>2952</v>
      </c>
      <c r="D2165" s="308"/>
      <c r="E2165" s="315">
        <v>55450</v>
      </c>
      <c r="F2165" s="310">
        <f t="shared" si="66"/>
        <v>2772500</v>
      </c>
      <c r="G2165" s="310">
        <f t="shared" si="67"/>
        <v>1109000</v>
      </c>
    </row>
    <row r="2166" spans="1:7">
      <c r="A2166" s="311" t="s">
        <v>2802</v>
      </c>
      <c r="B2166" s="311" t="s">
        <v>2955</v>
      </c>
      <c r="C2166" s="311" t="s">
        <v>2956</v>
      </c>
      <c r="D2166" s="308"/>
      <c r="E2166" s="315">
        <v>59090</v>
      </c>
      <c r="F2166" s="310">
        <f t="shared" si="66"/>
        <v>2954500</v>
      </c>
      <c r="G2166" s="310">
        <f t="shared" si="67"/>
        <v>1181800</v>
      </c>
    </row>
    <row r="2167" spans="1:7">
      <c r="A2167" s="311" t="s">
        <v>2802</v>
      </c>
      <c r="B2167" s="311" t="s">
        <v>2955</v>
      </c>
      <c r="C2167" s="311" t="s">
        <v>2957</v>
      </c>
      <c r="D2167" s="308"/>
      <c r="E2167" s="315">
        <v>58090</v>
      </c>
      <c r="F2167" s="310">
        <f t="shared" si="66"/>
        <v>2904500</v>
      </c>
      <c r="G2167" s="310">
        <f t="shared" si="67"/>
        <v>1161800</v>
      </c>
    </row>
    <row r="2168" spans="1:7">
      <c r="A2168" s="311" t="s">
        <v>2802</v>
      </c>
      <c r="B2168" s="311" t="s">
        <v>2958</v>
      </c>
      <c r="C2168" s="311" t="s">
        <v>2955</v>
      </c>
      <c r="D2168" s="308"/>
      <c r="E2168" s="315">
        <v>59810</v>
      </c>
      <c r="F2168" s="310">
        <f t="shared" si="66"/>
        <v>2990500</v>
      </c>
      <c r="G2168" s="310">
        <f t="shared" si="67"/>
        <v>1196200</v>
      </c>
    </row>
    <row r="2169" spans="1:7">
      <c r="A2169" s="311" t="s">
        <v>2802</v>
      </c>
      <c r="B2169" s="311" t="s">
        <v>2959</v>
      </c>
      <c r="C2169" s="311" t="s">
        <v>2955</v>
      </c>
      <c r="D2169" s="308"/>
      <c r="E2169" s="315">
        <v>70630</v>
      </c>
      <c r="F2169" s="310">
        <f t="shared" si="66"/>
        <v>3531500</v>
      </c>
      <c r="G2169" s="310">
        <f t="shared" si="67"/>
        <v>1412600.0000000002</v>
      </c>
    </row>
    <row r="2170" spans="1:7">
      <c r="A2170" s="311" t="s">
        <v>2802</v>
      </c>
      <c r="B2170" s="311" t="s">
        <v>2960</v>
      </c>
      <c r="C2170" s="311" t="s">
        <v>2961</v>
      </c>
      <c r="D2170" s="308"/>
      <c r="E2170" s="315">
        <v>85110</v>
      </c>
      <c r="F2170" s="310">
        <f t="shared" si="66"/>
        <v>4255500</v>
      </c>
      <c r="G2170" s="310">
        <f t="shared" si="67"/>
        <v>1702200</v>
      </c>
    </row>
    <row r="2171" spans="1:7">
      <c r="A2171" s="311" t="s">
        <v>2802</v>
      </c>
      <c r="B2171" s="311" t="s">
        <v>2962</v>
      </c>
      <c r="C2171" s="311" t="s">
        <v>2963</v>
      </c>
      <c r="D2171" s="308"/>
      <c r="E2171" s="315">
        <v>58900</v>
      </c>
      <c r="F2171" s="310">
        <f t="shared" si="66"/>
        <v>2945000</v>
      </c>
      <c r="G2171" s="310">
        <f t="shared" si="67"/>
        <v>1178000</v>
      </c>
    </row>
    <row r="2172" spans="1:7">
      <c r="A2172" s="311" t="s">
        <v>2964</v>
      </c>
      <c r="B2172" s="311" t="s">
        <v>2965</v>
      </c>
      <c r="C2172" s="311" t="s">
        <v>2966</v>
      </c>
      <c r="D2172" s="308"/>
      <c r="E2172" s="315">
        <v>50250</v>
      </c>
      <c r="F2172" s="310">
        <f t="shared" si="66"/>
        <v>2512500</v>
      </c>
      <c r="G2172" s="310">
        <f t="shared" si="67"/>
        <v>1005000</v>
      </c>
    </row>
    <row r="2173" spans="1:7">
      <c r="A2173" s="307" t="s">
        <v>2967</v>
      </c>
      <c r="B2173" s="307" t="s">
        <v>2968</v>
      </c>
      <c r="C2173" s="308"/>
      <c r="D2173" s="308"/>
      <c r="E2173" s="309">
        <v>11540</v>
      </c>
      <c r="F2173" s="310">
        <f t="shared" si="66"/>
        <v>577000</v>
      </c>
      <c r="G2173" s="310">
        <f t="shared" si="67"/>
        <v>230800</v>
      </c>
    </row>
    <row r="2174" spans="1:7">
      <c r="A2174" s="307" t="s">
        <v>2967</v>
      </c>
      <c r="B2174" s="307" t="s">
        <v>2969</v>
      </c>
      <c r="C2174" s="308"/>
      <c r="D2174" s="308"/>
      <c r="E2174" s="309">
        <v>13630</v>
      </c>
      <c r="F2174" s="310">
        <f t="shared" si="66"/>
        <v>681500</v>
      </c>
      <c r="G2174" s="310">
        <f t="shared" si="67"/>
        <v>272600</v>
      </c>
    </row>
    <row r="2175" spans="1:7">
      <c r="A2175" s="311" t="s">
        <v>2970</v>
      </c>
      <c r="B2175" s="311" t="s">
        <v>2971</v>
      </c>
      <c r="C2175" s="311" t="s">
        <v>2972</v>
      </c>
      <c r="D2175" s="311" t="s">
        <v>1297</v>
      </c>
      <c r="E2175" s="315">
        <v>44400</v>
      </c>
      <c r="F2175" s="310">
        <f t="shared" si="66"/>
        <v>2220000</v>
      </c>
      <c r="G2175" s="310">
        <f t="shared" si="67"/>
        <v>888000</v>
      </c>
    </row>
    <row r="2176" spans="1:7">
      <c r="A2176" s="311" t="s">
        <v>2970</v>
      </c>
      <c r="B2176" s="311" t="s">
        <v>2973</v>
      </c>
      <c r="C2176" s="311" t="s">
        <v>2974</v>
      </c>
      <c r="D2176" s="311" t="s">
        <v>1297</v>
      </c>
      <c r="E2176" s="315">
        <v>83630</v>
      </c>
      <c r="F2176" s="310">
        <f t="shared" si="66"/>
        <v>4181500</v>
      </c>
      <c r="G2176" s="310">
        <f t="shared" si="67"/>
        <v>1672600.0000000002</v>
      </c>
    </row>
    <row r="2177" spans="1:7">
      <c r="A2177" s="311" t="s">
        <v>2970</v>
      </c>
      <c r="B2177" s="311" t="s">
        <v>2973</v>
      </c>
      <c r="C2177" s="311" t="s">
        <v>2975</v>
      </c>
      <c r="D2177" s="311" t="s">
        <v>747</v>
      </c>
      <c r="E2177" s="315">
        <v>89090</v>
      </c>
      <c r="F2177" s="310">
        <f t="shared" si="66"/>
        <v>4454500</v>
      </c>
      <c r="G2177" s="310">
        <f t="shared" si="67"/>
        <v>1781800</v>
      </c>
    </row>
    <row r="2178" spans="1:7">
      <c r="A2178" s="311" t="s">
        <v>2970</v>
      </c>
      <c r="B2178" s="311" t="s">
        <v>2976</v>
      </c>
      <c r="C2178" s="311" t="s">
        <v>2977</v>
      </c>
      <c r="D2178" s="308"/>
      <c r="E2178" s="315">
        <v>44090</v>
      </c>
      <c r="F2178" s="310">
        <f t="shared" si="66"/>
        <v>2204500</v>
      </c>
      <c r="G2178" s="310">
        <f t="shared" si="67"/>
        <v>881800.00000000012</v>
      </c>
    </row>
    <row r="2179" spans="1:7">
      <c r="A2179" s="311" t="s">
        <v>2970</v>
      </c>
      <c r="B2179" s="311" t="s">
        <v>2976</v>
      </c>
      <c r="C2179" s="311" t="s">
        <v>2976</v>
      </c>
      <c r="D2179" s="308"/>
      <c r="E2179" s="315">
        <v>40400</v>
      </c>
      <c r="F2179" s="310">
        <f t="shared" si="66"/>
        <v>2020000</v>
      </c>
      <c r="G2179" s="310">
        <f t="shared" si="67"/>
        <v>808000</v>
      </c>
    </row>
    <row r="2180" spans="1:7">
      <c r="A2180" s="311" t="s">
        <v>2970</v>
      </c>
      <c r="B2180" s="311" t="s">
        <v>2976</v>
      </c>
      <c r="C2180" s="311" t="s">
        <v>2978</v>
      </c>
      <c r="D2180" s="308"/>
      <c r="E2180" s="315">
        <v>31600</v>
      </c>
      <c r="F2180" s="310">
        <f t="shared" ref="F2180:F2243" si="68">+E2180*5%*1000</f>
        <v>1580000</v>
      </c>
      <c r="G2180" s="310">
        <f t="shared" ref="G2180:G2243" si="69">+E2180*2%*1000</f>
        <v>632000</v>
      </c>
    </row>
    <row r="2181" spans="1:7">
      <c r="A2181" s="311" t="s">
        <v>2970</v>
      </c>
      <c r="B2181" s="311" t="s">
        <v>2976</v>
      </c>
      <c r="C2181" s="311" t="s">
        <v>2979</v>
      </c>
      <c r="D2181" s="308"/>
      <c r="E2181" s="315">
        <v>30000</v>
      </c>
      <c r="F2181" s="310">
        <f t="shared" si="68"/>
        <v>1500000</v>
      </c>
      <c r="G2181" s="310">
        <f t="shared" si="69"/>
        <v>600000</v>
      </c>
    </row>
    <row r="2182" spans="1:7">
      <c r="A2182" s="316" t="s">
        <v>2980</v>
      </c>
      <c r="B2182" s="316" t="s">
        <v>2976</v>
      </c>
      <c r="C2182" s="316" t="s">
        <v>2981</v>
      </c>
      <c r="D2182" s="308"/>
      <c r="E2182" s="317">
        <v>26460</v>
      </c>
      <c r="F2182" s="310">
        <f t="shared" si="68"/>
        <v>1323000</v>
      </c>
      <c r="G2182" s="310">
        <f t="shared" si="69"/>
        <v>529200</v>
      </c>
    </row>
    <row r="2183" spans="1:7">
      <c r="A2183" s="316" t="s">
        <v>2980</v>
      </c>
      <c r="B2183" s="316" t="s">
        <v>2976</v>
      </c>
      <c r="C2183" s="316" t="s">
        <v>2982</v>
      </c>
      <c r="D2183" s="308"/>
      <c r="E2183" s="317">
        <v>47040</v>
      </c>
      <c r="F2183" s="310">
        <f t="shared" si="68"/>
        <v>2352000</v>
      </c>
      <c r="G2183" s="310">
        <f t="shared" si="69"/>
        <v>940800.00000000012</v>
      </c>
    </row>
    <row r="2184" spans="1:7">
      <c r="A2184" s="316" t="s">
        <v>2980</v>
      </c>
      <c r="B2184" s="316" t="s">
        <v>2976</v>
      </c>
      <c r="C2184" s="316" t="s">
        <v>2983</v>
      </c>
      <c r="D2184" s="308"/>
      <c r="E2184" s="317">
        <v>88890</v>
      </c>
      <c r="F2184" s="310">
        <f t="shared" si="68"/>
        <v>4444500</v>
      </c>
      <c r="G2184" s="310">
        <f t="shared" si="69"/>
        <v>1777800</v>
      </c>
    </row>
    <row r="2185" spans="1:7">
      <c r="A2185" s="311" t="s">
        <v>2970</v>
      </c>
      <c r="B2185" s="311" t="s">
        <v>2976</v>
      </c>
      <c r="C2185" s="311" t="s">
        <v>2984</v>
      </c>
      <c r="D2185" s="308"/>
      <c r="E2185" s="315">
        <v>100000</v>
      </c>
      <c r="F2185" s="310">
        <f t="shared" si="68"/>
        <v>5000000</v>
      </c>
      <c r="G2185" s="310">
        <f t="shared" si="69"/>
        <v>2000000</v>
      </c>
    </row>
    <row r="2186" spans="1:7">
      <c r="A2186" s="311" t="s">
        <v>2970</v>
      </c>
      <c r="B2186" s="311" t="s">
        <v>2985</v>
      </c>
      <c r="C2186" s="311" t="s">
        <v>2985</v>
      </c>
      <c r="D2186" s="308"/>
      <c r="E2186" s="315">
        <v>64540</v>
      </c>
      <c r="F2186" s="310">
        <f t="shared" si="68"/>
        <v>3227000</v>
      </c>
      <c r="G2186" s="310">
        <f t="shared" si="69"/>
        <v>1290800</v>
      </c>
    </row>
    <row r="2187" spans="1:7">
      <c r="A2187" s="311" t="s">
        <v>2970</v>
      </c>
      <c r="B2187" s="311" t="s">
        <v>2985</v>
      </c>
      <c r="C2187" s="311" t="s">
        <v>2986</v>
      </c>
      <c r="D2187" s="308"/>
      <c r="E2187" s="315">
        <v>48710</v>
      </c>
      <c r="F2187" s="310">
        <f t="shared" si="68"/>
        <v>2435500</v>
      </c>
      <c r="G2187" s="310">
        <f t="shared" si="69"/>
        <v>974200</v>
      </c>
    </row>
    <row r="2188" spans="1:7">
      <c r="A2188" s="311" t="s">
        <v>2970</v>
      </c>
      <c r="B2188" s="311" t="s">
        <v>2985</v>
      </c>
      <c r="C2188" s="311" t="s">
        <v>2987</v>
      </c>
      <c r="D2188" s="308"/>
      <c r="E2188" s="315">
        <v>92800</v>
      </c>
      <c r="F2188" s="310">
        <f t="shared" si="68"/>
        <v>4640000</v>
      </c>
      <c r="G2188" s="310">
        <f t="shared" si="69"/>
        <v>1856000</v>
      </c>
    </row>
    <row r="2189" spans="1:7">
      <c r="A2189" s="316" t="s">
        <v>2980</v>
      </c>
      <c r="B2189" s="316" t="s">
        <v>2985</v>
      </c>
      <c r="C2189" s="316" t="s">
        <v>2988</v>
      </c>
      <c r="D2189" s="308"/>
      <c r="E2189" s="317">
        <v>88790</v>
      </c>
      <c r="F2189" s="310">
        <f t="shared" si="68"/>
        <v>4439500</v>
      </c>
      <c r="G2189" s="310">
        <f t="shared" si="69"/>
        <v>1775800</v>
      </c>
    </row>
    <row r="2190" spans="1:7">
      <c r="A2190" s="316" t="s">
        <v>2980</v>
      </c>
      <c r="B2190" s="316" t="s">
        <v>2985</v>
      </c>
      <c r="C2190" s="316" t="s">
        <v>2989</v>
      </c>
      <c r="D2190" s="308"/>
      <c r="E2190" s="317">
        <v>147230</v>
      </c>
      <c r="F2190" s="310">
        <f t="shared" si="68"/>
        <v>7361500</v>
      </c>
      <c r="G2190" s="310">
        <f t="shared" si="69"/>
        <v>2944600</v>
      </c>
    </row>
    <row r="2191" spans="1:7">
      <c r="A2191" s="316" t="s">
        <v>2980</v>
      </c>
      <c r="B2191" s="316" t="s">
        <v>2985</v>
      </c>
      <c r="C2191" s="316" t="s">
        <v>2990</v>
      </c>
      <c r="D2191" s="308"/>
      <c r="E2191" s="317">
        <v>119380</v>
      </c>
      <c r="F2191" s="310">
        <f t="shared" si="68"/>
        <v>5969000</v>
      </c>
      <c r="G2191" s="310">
        <f t="shared" si="69"/>
        <v>2387600</v>
      </c>
    </row>
    <row r="2192" spans="1:7">
      <c r="A2192" s="311" t="s">
        <v>2970</v>
      </c>
      <c r="B2192" s="311" t="s">
        <v>2985</v>
      </c>
      <c r="C2192" s="311" t="s">
        <v>2991</v>
      </c>
      <c r="D2192" s="308"/>
      <c r="E2192" s="315">
        <v>75000</v>
      </c>
      <c r="F2192" s="310">
        <f t="shared" si="68"/>
        <v>3750000</v>
      </c>
      <c r="G2192" s="310">
        <f t="shared" si="69"/>
        <v>1500000</v>
      </c>
    </row>
    <row r="2193" spans="1:7">
      <c r="A2193" s="316" t="s">
        <v>2980</v>
      </c>
      <c r="B2193" s="316" t="s">
        <v>2985</v>
      </c>
      <c r="C2193" s="316" t="s">
        <v>2992</v>
      </c>
      <c r="D2193" s="308"/>
      <c r="E2193" s="317">
        <v>44100</v>
      </c>
      <c r="F2193" s="310">
        <f t="shared" si="68"/>
        <v>2205000</v>
      </c>
      <c r="G2193" s="310">
        <f t="shared" si="69"/>
        <v>882000</v>
      </c>
    </row>
    <row r="2194" spans="1:7">
      <c r="A2194" s="318" t="s">
        <v>2970</v>
      </c>
      <c r="B2194" s="318" t="s">
        <v>2985</v>
      </c>
      <c r="C2194" s="318" t="s">
        <v>2993</v>
      </c>
      <c r="D2194" s="308"/>
      <c r="E2194" s="319">
        <v>50000</v>
      </c>
      <c r="F2194" s="310">
        <f t="shared" si="68"/>
        <v>2500000</v>
      </c>
      <c r="G2194" s="310">
        <f t="shared" si="69"/>
        <v>1000000</v>
      </c>
    </row>
    <row r="2195" spans="1:7">
      <c r="A2195" s="318" t="s">
        <v>2970</v>
      </c>
      <c r="B2195" s="318" t="s">
        <v>2985</v>
      </c>
      <c r="C2195" s="318" t="s">
        <v>2994</v>
      </c>
      <c r="D2195" s="308"/>
      <c r="E2195" s="319">
        <v>46340</v>
      </c>
      <c r="F2195" s="310">
        <f t="shared" si="68"/>
        <v>2317000</v>
      </c>
      <c r="G2195" s="310">
        <f t="shared" si="69"/>
        <v>926800.00000000012</v>
      </c>
    </row>
    <row r="2196" spans="1:7">
      <c r="A2196" s="318" t="s">
        <v>2970</v>
      </c>
      <c r="B2196" s="318" t="s">
        <v>2985</v>
      </c>
      <c r="C2196" s="318" t="s">
        <v>2995</v>
      </c>
      <c r="D2196" s="308"/>
      <c r="E2196" s="319">
        <v>51360</v>
      </c>
      <c r="F2196" s="310">
        <f t="shared" si="68"/>
        <v>2568000</v>
      </c>
      <c r="G2196" s="310">
        <f t="shared" si="69"/>
        <v>1027200</v>
      </c>
    </row>
    <row r="2197" spans="1:7">
      <c r="A2197" s="316" t="s">
        <v>2980</v>
      </c>
      <c r="B2197" s="316" t="s">
        <v>2985</v>
      </c>
      <c r="C2197" s="316" t="s">
        <v>2996</v>
      </c>
      <c r="D2197" s="308"/>
      <c r="E2197" s="317">
        <v>62180</v>
      </c>
      <c r="F2197" s="310">
        <f t="shared" si="68"/>
        <v>3109000</v>
      </c>
      <c r="G2197" s="310">
        <f t="shared" si="69"/>
        <v>1243600.0000000002</v>
      </c>
    </row>
    <row r="2198" spans="1:7">
      <c r="A2198" s="311" t="s">
        <v>2970</v>
      </c>
      <c r="B2198" s="311" t="s">
        <v>2985</v>
      </c>
      <c r="C2198" s="311" t="s">
        <v>2997</v>
      </c>
      <c r="D2198" s="308"/>
      <c r="E2198" s="315">
        <v>95030</v>
      </c>
      <c r="F2198" s="310">
        <f t="shared" si="68"/>
        <v>4751500</v>
      </c>
      <c r="G2198" s="310">
        <f t="shared" si="69"/>
        <v>1900600.0000000002</v>
      </c>
    </row>
    <row r="2199" spans="1:7">
      <c r="A2199" s="316" t="s">
        <v>2980</v>
      </c>
      <c r="B2199" s="316" t="s">
        <v>2998</v>
      </c>
      <c r="C2199" s="316" t="s">
        <v>2999</v>
      </c>
      <c r="D2199" s="308"/>
      <c r="E2199" s="317">
        <v>146910</v>
      </c>
      <c r="F2199" s="310">
        <f t="shared" si="68"/>
        <v>7345500</v>
      </c>
      <c r="G2199" s="310">
        <f t="shared" si="69"/>
        <v>2938200.0000000005</v>
      </c>
    </row>
    <row r="2200" spans="1:7">
      <c r="A2200" s="316" t="s">
        <v>2980</v>
      </c>
      <c r="B2200" s="316" t="s">
        <v>2998</v>
      </c>
      <c r="C2200" s="316" t="s">
        <v>3000</v>
      </c>
      <c r="D2200" s="308"/>
      <c r="E2200" s="317">
        <v>173730</v>
      </c>
      <c r="F2200" s="310">
        <f t="shared" si="68"/>
        <v>8686500</v>
      </c>
      <c r="G2200" s="310">
        <f t="shared" si="69"/>
        <v>3474600</v>
      </c>
    </row>
    <row r="2201" spans="1:7">
      <c r="A2201" s="316" t="s">
        <v>2980</v>
      </c>
      <c r="B2201" s="316" t="s">
        <v>3001</v>
      </c>
      <c r="C2201" s="316" t="s">
        <v>3002</v>
      </c>
      <c r="D2201" s="308"/>
      <c r="E2201" s="317">
        <v>74360</v>
      </c>
      <c r="F2201" s="310">
        <f t="shared" si="68"/>
        <v>3718000</v>
      </c>
      <c r="G2201" s="310">
        <f t="shared" si="69"/>
        <v>1487200</v>
      </c>
    </row>
    <row r="2202" spans="1:7">
      <c r="A2202" s="311" t="s">
        <v>2970</v>
      </c>
      <c r="B2202" s="311" t="s">
        <v>3001</v>
      </c>
      <c r="C2202" s="311" t="s">
        <v>3003</v>
      </c>
      <c r="D2202" s="308"/>
      <c r="E2202" s="315">
        <v>70800</v>
      </c>
      <c r="F2202" s="310">
        <f t="shared" si="68"/>
        <v>3540000</v>
      </c>
      <c r="G2202" s="310">
        <f t="shared" si="69"/>
        <v>1416000</v>
      </c>
    </row>
    <row r="2203" spans="1:7">
      <c r="A2203" s="316" t="s">
        <v>2980</v>
      </c>
      <c r="B2203" s="316" t="s">
        <v>3001</v>
      </c>
      <c r="C2203" s="316" t="s">
        <v>3004</v>
      </c>
      <c r="D2203" s="308"/>
      <c r="E2203" s="317">
        <v>49980</v>
      </c>
      <c r="F2203" s="310">
        <f t="shared" si="68"/>
        <v>2499000</v>
      </c>
      <c r="G2203" s="310">
        <f t="shared" si="69"/>
        <v>999600</v>
      </c>
    </row>
    <row r="2204" spans="1:7">
      <c r="A2204" s="316" t="s">
        <v>2980</v>
      </c>
      <c r="B2204" s="316" t="s">
        <v>3005</v>
      </c>
      <c r="C2204" s="316" t="s">
        <v>3006</v>
      </c>
      <c r="D2204" s="308"/>
      <c r="E2204" s="317">
        <v>52120</v>
      </c>
      <c r="F2204" s="310">
        <f t="shared" si="68"/>
        <v>2606000</v>
      </c>
      <c r="G2204" s="310">
        <f t="shared" si="69"/>
        <v>1042400.0000000001</v>
      </c>
    </row>
    <row r="2205" spans="1:7">
      <c r="A2205" s="311" t="s">
        <v>2970</v>
      </c>
      <c r="B2205" s="311" t="s">
        <v>3007</v>
      </c>
      <c r="C2205" s="311" t="s">
        <v>3008</v>
      </c>
      <c r="D2205" s="308"/>
      <c r="E2205" s="315">
        <v>74830</v>
      </c>
      <c r="F2205" s="310">
        <f t="shared" si="68"/>
        <v>3741500</v>
      </c>
      <c r="G2205" s="310">
        <f t="shared" si="69"/>
        <v>1496600.0000000002</v>
      </c>
    </row>
    <row r="2206" spans="1:7">
      <c r="A2206" s="316" t="s">
        <v>2980</v>
      </c>
      <c r="B2206" s="316" t="s">
        <v>3007</v>
      </c>
      <c r="C2206" s="316" t="s">
        <v>3009</v>
      </c>
      <c r="D2206" s="308"/>
      <c r="E2206" s="317">
        <v>53900</v>
      </c>
      <c r="F2206" s="310">
        <f t="shared" si="68"/>
        <v>2695000</v>
      </c>
      <c r="G2206" s="310">
        <f t="shared" si="69"/>
        <v>1078000</v>
      </c>
    </row>
    <row r="2207" spans="1:7">
      <c r="A2207" s="311" t="s">
        <v>2970</v>
      </c>
      <c r="B2207" s="311" t="s">
        <v>3007</v>
      </c>
      <c r="C2207" s="311" t="s">
        <v>3010</v>
      </c>
      <c r="D2207" s="308"/>
      <c r="E2207" s="315">
        <v>70500</v>
      </c>
      <c r="F2207" s="310">
        <f t="shared" si="68"/>
        <v>3525000</v>
      </c>
      <c r="G2207" s="310">
        <f t="shared" si="69"/>
        <v>1410000</v>
      </c>
    </row>
    <row r="2208" spans="1:7">
      <c r="A2208" s="311" t="s">
        <v>2970</v>
      </c>
      <c r="B2208" s="311" t="s">
        <v>3007</v>
      </c>
      <c r="C2208" s="311" t="s">
        <v>3011</v>
      </c>
      <c r="D2208" s="308"/>
      <c r="E2208" s="315">
        <v>95030</v>
      </c>
      <c r="F2208" s="310">
        <f t="shared" si="68"/>
        <v>4751500</v>
      </c>
      <c r="G2208" s="310">
        <f t="shared" si="69"/>
        <v>1900600.0000000002</v>
      </c>
    </row>
    <row r="2209" spans="1:7">
      <c r="A2209" s="311" t="s">
        <v>2970</v>
      </c>
      <c r="B2209" s="311" t="s">
        <v>3012</v>
      </c>
      <c r="C2209" s="311" t="s">
        <v>3013</v>
      </c>
      <c r="D2209" s="308"/>
      <c r="E2209" s="315">
        <v>75000</v>
      </c>
      <c r="F2209" s="310">
        <f t="shared" si="68"/>
        <v>3750000</v>
      </c>
      <c r="G2209" s="310">
        <f t="shared" si="69"/>
        <v>1500000</v>
      </c>
    </row>
    <row r="2210" spans="1:7">
      <c r="A2210" s="316" t="s">
        <v>2980</v>
      </c>
      <c r="B2210" s="316" t="s">
        <v>3012</v>
      </c>
      <c r="C2210" s="316" t="s">
        <v>3014</v>
      </c>
      <c r="D2210" s="308"/>
      <c r="E2210" s="317">
        <v>69790</v>
      </c>
      <c r="F2210" s="310">
        <f t="shared" si="68"/>
        <v>3489500</v>
      </c>
      <c r="G2210" s="310">
        <f t="shared" si="69"/>
        <v>1395800</v>
      </c>
    </row>
    <row r="2211" spans="1:7">
      <c r="A2211" s="316" t="s">
        <v>2980</v>
      </c>
      <c r="B2211" s="316" t="s">
        <v>3012</v>
      </c>
      <c r="C2211" s="316" t="s">
        <v>3015</v>
      </c>
      <c r="D2211" s="308"/>
      <c r="E2211" s="317">
        <v>51450</v>
      </c>
      <c r="F2211" s="310">
        <f t="shared" si="68"/>
        <v>2572500</v>
      </c>
      <c r="G2211" s="310">
        <f t="shared" si="69"/>
        <v>1029000</v>
      </c>
    </row>
    <row r="2212" spans="1:7">
      <c r="A2212" s="311" t="s">
        <v>2970</v>
      </c>
      <c r="B2212" s="311" t="s">
        <v>3012</v>
      </c>
      <c r="C2212" s="311" t="s">
        <v>3016</v>
      </c>
      <c r="D2212" s="308"/>
      <c r="E2212" s="315">
        <v>101110</v>
      </c>
      <c r="F2212" s="310">
        <f t="shared" si="68"/>
        <v>5055500</v>
      </c>
      <c r="G2212" s="310">
        <f t="shared" si="69"/>
        <v>2022200</v>
      </c>
    </row>
    <row r="2213" spans="1:7">
      <c r="A2213" s="311" t="s">
        <v>2970</v>
      </c>
      <c r="B2213" s="311" t="s">
        <v>3017</v>
      </c>
      <c r="C2213" s="311" t="s">
        <v>3018</v>
      </c>
      <c r="D2213" s="308"/>
      <c r="E2213" s="315">
        <v>32800</v>
      </c>
      <c r="F2213" s="310">
        <f t="shared" si="68"/>
        <v>1640000</v>
      </c>
      <c r="G2213" s="310">
        <f t="shared" si="69"/>
        <v>656000</v>
      </c>
    </row>
    <row r="2214" spans="1:7">
      <c r="A2214" s="311" t="s">
        <v>2970</v>
      </c>
      <c r="B2214" s="311" t="s">
        <v>3019</v>
      </c>
      <c r="C2214" s="311" t="s">
        <v>3020</v>
      </c>
      <c r="D2214" s="308"/>
      <c r="E2214" s="315">
        <v>30970</v>
      </c>
      <c r="F2214" s="310">
        <f t="shared" si="68"/>
        <v>1548500</v>
      </c>
      <c r="G2214" s="310">
        <f t="shared" si="69"/>
        <v>619400</v>
      </c>
    </row>
    <row r="2215" spans="1:7">
      <c r="A2215" s="311" t="s">
        <v>2970</v>
      </c>
      <c r="B2215" s="311" t="s">
        <v>2973</v>
      </c>
      <c r="C2215" s="311" t="s">
        <v>3021</v>
      </c>
      <c r="D2215" s="308"/>
      <c r="E2215" s="315">
        <v>73630</v>
      </c>
      <c r="F2215" s="310">
        <f t="shared" si="68"/>
        <v>3681500</v>
      </c>
      <c r="G2215" s="310">
        <f t="shared" si="69"/>
        <v>1472600.0000000002</v>
      </c>
    </row>
    <row r="2216" spans="1:7">
      <c r="A2216" s="311" t="s">
        <v>2970</v>
      </c>
      <c r="B2216" s="311" t="s">
        <v>2973</v>
      </c>
      <c r="C2216" s="311" t="s">
        <v>3022</v>
      </c>
      <c r="D2216" s="308"/>
      <c r="E2216" s="315">
        <v>81810</v>
      </c>
      <c r="F2216" s="310">
        <f t="shared" si="68"/>
        <v>4090500</v>
      </c>
      <c r="G2216" s="310">
        <f t="shared" si="69"/>
        <v>1636200</v>
      </c>
    </row>
    <row r="2217" spans="1:7">
      <c r="A2217" s="311" t="s">
        <v>2970</v>
      </c>
      <c r="B2217" s="311" t="s">
        <v>2973</v>
      </c>
      <c r="C2217" s="311" t="s">
        <v>3023</v>
      </c>
      <c r="D2217" s="308"/>
      <c r="E2217" s="315">
        <v>82720</v>
      </c>
      <c r="F2217" s="310">
        <f t="shared" si="68"/>
        <v>4136000</v>
      </c>
      <c r="G2217" s="310">
        <f t="shared" si="69"/>
        <v>1654400</v>
      </c>
    </row>
    <row r="2218" spans="1:7">
      <c r="A2218" s="311" t="s">
        <v>2970</v>
      </c>
      <c r="B2218" s="311" t="s">
        <v>2973</v>
      </c>
      <c r="C2218" s="311" t="s">
        <v>3024</v>
      </c>
      <c r="D2218" s="308"/>
      <c r="E2218" s="315">
        <v>82720</v>
      </c>
      <c r="F2218" s="310">
        <f t="shared" si="68"/>
        <v>4136000</v>
      </c>
      <c r="G2218" s="310">
        <f t="shared" si="69"/>
        <v>1654400</v>
      </c>
    </row>
    <row r="2219" spans="1:7">
      <c r="A2219" s="311" t="s">
        <v>2970</v>
      </c>
      <c r="B2219" s="311" t="s">
        <v>2973</v>
      </c>
      <c r="C2219" s="311" t="s">
        <v>3025</v>
      </c>
      <c r="D2219" s="308"/>
      <c r="E2219" s="315">
        <v>90000</v>
      </c>
      <c r="F2219" s="310">
        <f t="shared" si="68"/>
        <v>4500000</v>
      </c>
      <c r="G2219" s="310">
        <f t="shared" si="69"/>
        <v>1800000</v>
      </c>
    </row>
    <row r="2220" spans="1:7">
      <c r="A2220" s="311" t="s">
        <v>2970</v>
      </c>
      <c r="B2220" s="311" t="s">
        <v>2973</v>
      </c>
      <c r="C2220" s="311" t="s">
        <v>3026</v>
      </c>
      <c r="D2220" s="308"/>
      <c r="E2220" s="315">
        <v>94540</v>
      </c>
      <c r="F2220" s="310">
        <f t="shared" si="68"/>
        <v>4727000</v>
      </c>
      <c r="G2220" s="310">
        <f t="shared" si="69"/>
        <v>1890800</v>
      </c>
    </row>
    <row r="2221" spans="1:7">
      <c r="A2221" s="311" t="s">
        <v>2970</v>
      </c>
      <c r="B2221" s="311" t="s">
        <v>2973</v>
      </c>
      <c r="C2221" s="311" t="s">
        <v>3027</v>
      </c>
      <c r="D2221" s="308"/>
      <c r="E2221" s="315">
        <v>95450</v>
      </c>
      <c r="F2221" s="310">
        <f t="shared" si="68"/>
        <v>4772500</v>
      </c>
      <c r="G2221" s="310">
        <f t="shared" si="69"/>
        <v>1909000</v>
      </c>
    </row>
    <row r="2222" spans="1:7">
      <c r="A2222" s="311" t="s">
        <v>2970</v>
      </c>
      <c r="B2222" s="311" t="s">
        <v>2973</v>
      </c>
      <c r="C2222" s="311" t="s">
        <v>3028</v>
      </c>
      <c r="D2222" s="308"/>
      <c r="E2222" s="315">
        <v>90600</v>
      </c>
      <c r="F2222" s="310">
        <f t="shared" si="68"/>
        <v>4530000</v>
      </c>
      <c r="G2222" s="310">
        <f t="shared" si="69"/>
        <v>1812000</v>
      </c>
    </row>
    <row r="2223" spans="1:7">
      <c r="A2223" s="311" t="s">
        <v>2970</v>
      </c>
      <c r="B2223" s="311" t="s">
        <v>2973</v>
      </c>
      <c r="C2223" s="311" t="s">
        <v>3029</v>
      </c>
      <c r="D2223" s="308"/>
      <c r="E2223" s="315">
        <v>86360</v>
      </c>
      <c r="F2223" s="310">
        <f t="shared" si="68"/>
        <v>4318000</v>
      </c>
      <c r="G2223" s="310">
        <f t="shared" si="69"/>
        <v>1727200</v>
      </c>
    </row>
    <row r="2224" spans="1:7">
      <c r="A2224" s="311" t="s">
        <v>2970</v>
      </c>
      <c r="B2224" s="311" t="s">
        <v>2973</v>
      </c>
      <c r="C2224" s="311" t="s">
        <v>3030</v>
      </c>
      <c r="D2224" s="308"/>
      <c r="E2224" s="315">
        <v>86360</v>
      </c>
      <c r="F2224" s="310">
        <f t="shared" si="68"/>
        <v>4318000</v>
      </c>
      <c r="G2224" s="310">
        <f t="shared" si="69"/>
        <v>1727200</v>
      </c>
    </row>
    <row r="2225" spans="1:7">
      <c r="A2225" s="311" t="s">
        <v>2970</v>
      </c>
      <c r="B2225" s="311" t="s">
        <v>2973</v>
      </c>
      <c r="C2225" s="311" t="s">
        <v>3031</v>
      </c>
      <c r="D2225" s="308"/>
      <c r="E2225" s="315">
        <v>100000</v>
      </c>
      <c r="F2225" s="310">
        <f t="shared" si="68"/>
        <v>5000000</v>
      </c>
      <c r="G2225" s="310">
        <f t="shared" si="69"/>
        <v>2000000</v>
      </c>
    </row>
    <row r="2226" spans="1:7">
      <c r="A2226" s="311" t="s">
        <v>2970</v>
      </c>
      <c r="B2226" s="311" t="s">
        <v>3032</v>
      </c>
      <c r="C2226" s="311" t="s">
        <v>3033</v>
      </c>
      <c r="D2226" s="308"/>
      <c r="E2226" s="315">
        <v>63630</v>
      </c>
      <c r="F2226" s="310">
        <f t="shared" si="68"/>
        <v>3181500</v>
      </c>
      <c r="G2226" s="310">
        <f t="shared" si="69"/>
        <v>1272600.0000000002</v>
      </c>
    </row>
    <row r="2227" spans="1:7">
      <c r="A2227" s="311" t="s">
        <v>2970</v>
      </c>
      <c r="B2227" s="311" t="s">
        <v>3032</v>
      </c>
      <c r="C2227" s="311" t="s">
        <v>3034</v>
      </c>
      <c r="D2227" s="308"/>
      <c r="E2227" s="315">
        <v>62720</v>
      </c>
      <c r="F2227" s="310">
        <f t="shared" si="68"/>
        <v>3136000</v>
      </c>
      <c r="G2227" s="310">
        <f t="shared" si="69"/>
        <v>1254400</v>
      </c>
    </row>
    <row r="2228" spans="1:7">
      <c r="A2228" s="311" t="s">
        <v>2970</v>
      </c>
      <c r="B2228" s="311" t="s">
        <v>3032</v>
      </c>
      <c r="C2228" s="311" t="s">
        <v>3035</v>
      </c>
      <c r="D2228" s="308"/>
      <c r="E2228" s="315">
        <v>74090</v>
      </c>
      <c r="F2228" s="310">
        <f t="shared" si="68"/>
        <v>3704500</v>
      </c>
      <c r="G2228" s="310">
        <f t="shared" si="69"/>
        <v>1481800</v>
      </c>
    </row>
    <row r="2229" spans="1:7">
      <c r="A2229" s="311" t="s">
        <v>2970</v>
      </c>
      <c r="B2229" s="311" t="s">
        <v>3032</v>
      </c>
      <c r="C2229" s="311" t="s">
        <v>3036</v>
      </c>
      <c r="D2229" s="308"/>
      <c r="E2229" s="315">
        <v>70900</v>
      </c>
      <c r="F2229" s="310">
        <f t="shared" si="68"/>
        <v>3545000</v>
      </c>
      <c r="G2229" s="310">
        <f t="shared" si="69"/>
        <v>1418000</v>
      </c>
    </row>
    <row r="2230" spans="1:7">
      <c r="A2230" s="311" t="s">
        <v>2970</v>
      </c>
      <c r="B2230" s="311" t="s">
        <v>3032</v>
      </c>
      <c r="C2230" s="311" t="s">
        <v>3037</v>
      </c>
      <c r="D2230" s="308"/>
      <c r="E2230" s="315">
        <v>66360</v>
      </c>
      <c r="F2230" s="310">
        <f t="shared" si="68"/>
        <v>3318000</v>
      </c>
      <c r="G2230" s="310">
        <f t="shared" si="69"/>
        <v>1327200</v>
      </c>
    </row>
    <row r="2231" spans="1:7">
      <c r="A2231" s="311" t="s">
        <v>2970</v>
      </c>
      <c r="B2231" s="311" t="s">
        <v>3032</v>
      </c>
      <c r="C2231" s="311" t="s">
        <v>3038</v>
      </c>
      <c r="D2231" s="308"/>
      <c r="E2231" s="315">
        <v>80900</v>
      </c>
      <c r="F2231" s="310">
        <f t="shared" si="68"/>
        <v>4045000</v>
      </c>
      <c r="G2231" s="310">
        <f t="shared" si="69"/>
        <v>1618000</v>
      </c>
    </row>
    <row r="2232" spans="1:7">
      <c r="A2232" s="311" t="s">
        <v>2970</v>
      </c>
      <c r="B2232" s="311" t="s">
        <v>3032</v>
      </c>
      <c r="C2232" s="311" t="s">
        <v>3039</v>
      </c>
      <c r="D2232" s="308"/>
      <c r="E2232" s="315">
        <v>76900</v>
      </c>
      <c r="F2232" s="310">
        <f t="shared" si="68"/>
        <v>3845000</v>
      </c>
      <c r="G2232" s="310">
        <f t="shared" si="69"/>
        <v>1538000</v>
      </c>
    </row>
    <row r="2233" spans="1:7">
      <c r="A2233" s="311" t="s">
        <v>2970</v>
      </c>
      <c r="B2233" s="311" t="s">
        <v>3032</v>
      </c>
      <c r="C2233" s="311" t="s">
        <v>3022</v>
      </c>
      <c r="D2233" s="308"/>
      <c r="E2233" s="315">
        <v>86360</v>
      </c>
      <c r="F2233" s="310">
        <f t="shared" si="68"/>
        <v>4318000</v>
      </c>
      <c r="G2233" s="310">
        <f t="shared" si="69"/>
        <v>1727200</v>
      </c>
    </row>
    <row r="2234" spans="1:7">
      <c r="A2234" s="311" t="s">
        <v>2970</v>
      </c>
      <c r="B2234" s="311" t="s">
        <v>3032</v>
      </c>
      <c r="C2234" s="311" t="s">
        <v>3023</v>
      </c>
      <c r="D2234" s="308"/>
      <c r="E2234" s="315">
        <v>84540</v>
      </c>
      <c r="F2234" s="310">
        <f t="shared" si="68"/>
        <v>4227000</v>
      </c>
      <c r="G2234" s="310">
        <f t="shared" si="69"/>
        <v>1690800</v>
      </c>
    </row>
    <row r="2235" spans="1:7">
      <c r="A2235" s="311" t="s">
        <v>2970</v>
      </c>
      <c r="B2235" s="311" t="s">
        <v>3032</v>
      </c>
      <c r="C2235" s="311" t="s">
        <v>3024</v>
      </c>
      <c r="D2235" s="308"/>
      <c r="E2235" s="315">
        <v>83630</v>
      </c>
      <c r="F2235" s="310">
        <f t="shared" si="68"/>
        <v>4181500</v>
      </c>
      <c r="G2235" s="310">
        <f t="shared" si="69"/>
        <v>1672600.0000000002</v>
      </c>
    </row>
    <row r="2236" spans="1:7">
      <c r="A2236" s="311" t="s">
        <v>2970</v>
      </c>
      <c r="B2236" s="311" t="s">
        <v>3032</v>
      </c>
      <c r="C2236" s="311" t="s">
        <v>3028</v>
      </c>
      <c r="D2236" s="308"/>
      <c r="E2236" s="315">
        <v>95450</v>
      </c>
      <c r="F2236" s="310">
        <f t="shared" si="68"/>
        <v>4772500</v>
      </c>
      <c r="G2236" s="310">
        <f t="shared" si="69"/>
        <v>1909000</v>
      </c>
    </row>
    <row r="2237" spans="1:7">
      <c r="A2237" s="311" t="s">
        <v>2970</v>
      </c>
      <c r="B2237" s="311" t="s">
        <v>3032</v>
      </c>
      <c r="C2237" s="311" t="s">
        <v>3040</v>
      </c>
      <c r="D2237" s="308"/>
      <c r="E2237" s="315">
        <v>86360</v>
      </c>
      <c r="F2237" s="310">
        <f t="shared" si="68"/>
        <v>4318000</v>
      </c>
      <c r="G2237" s="310">
        <f t="shared" si="69"/>
        <v>1727200</v>
      </c>
    </row>
    <row r="2238" spans="1:7">
      <c r="A2238" s="311" t="s">
        <v>2970</v>
      </c>
      <c r="B2238" s="311" t="s">
        <v>3032</v>
      </c>
      <c r="C2238" s="311" t="s">
        <v>3041</v>
      </c>
      <c r="D2238" s="308"/>
      <c r="E2238" s="315">
        <v>86360</v>
      </c>
      <c r="F2238" s="310">
        <f t="shared" si="68"/>
        <v>4318000</v>
      </c>
      <c r="G2238" s="310">
        <f t="shared" si="69"/>
        <v>1727200</v>
      </c>
    </row>
    <row r="2239" spans="1:7">
      <c r="A2239" s="311" t="s">
        <v>2970</v>
      </c>
      <c r="B2239" s="311" t="s">
        <v>3032</v>
      </c>
      <c r="C2239" s="311" t="s">
        <v>3042</v>
      </c>
      <c r="D2239" s="308"/>
      <c r="E2239" s="315">
        <v>97270</v>
      </c>
      <c r="F2239" s="310">
        <f t="shared" si="68"/>
        <v>4863500</v>
      </c>
      <c r="G2239" s="310">
        <f t="shared" si="69"/>
        <v>1945400</v>
      </c>
    </row>
    <row r="2240" spans="1:7">
      <c r="A2240" s="311" t="s">
        <v>2970</v>
      </c>
      <c r="B2240" s="311" t="s">
        <v>3032</v>
      </c>
      <c r="C2240" s="311" t="s">
        <v>3043</v>
      </c>
      <c r="D2240" s="308"/>
      <c r="E2240" s="315">
        <v>101450</v>
      </c>
      <c r="F2240" s="310">
        <f t="shared" si="68"/>
        <v>5072500</v>
      </c>
      <c r="G2240" s="310">
        <f t="shared" si="69"/>
        <v>2029000</v>
      </c>
    </row>
    <row r="2241" spans="1:7">
      <c r="A2241" s="311" t="s">
        <v>2970</v>
      </c>
      <c r="B2241" s="311" t="s">
        <v>3044</v>
      </c>
      <c r="C2241" s="311" t="s">
        <v>3045</v>
      </c>
      <c r="D2241" s="308"/>
      <c r="E2241" s="315">
        <v>86360</v>
      </c>
      <c r="F2241" s="310">
        <f t="shared" si="68"/>
        <v>4318000</v>
      </c>
      <c r="G2241" s="310">
        <f t="shared" si="69"/>
        <v>1727200</v>
      </c>
    </row>
    <row r="2242" spans="1:7">
      <c r="A2242" s="311" t="s">
        <v>2970</v>
      </c>
      <c r="B2242" s="311" t="s">
        <v>3046</v>
      </c>
      <c r="C2242" s="311" t="s">
        <v>3047</v>
      </c>
      <c r="D2242" s="308"/>
      <c r="E2242" s="315">
        <v>103860</v>
      </c>
      <c r="F2242" s="310">
        <f t="shared" si="68"/>
        <v>5193000</v>
      </c>
      <c r="G2242" s="310">
        <f t="shared" si="69"/>
        <v>2077199.9999999998</v>
      </c>
    </row>
    <row r="2243" spans="1:7">
      <c r="A2243" s="316" t="s">
        <v>2980</v>
      </c>
      <c r="B2243" s="316" t="s">
        <v>3048</v>
      </c>
      <c r="C2243" s="316" t="s">
        <v>3049</v>
      </c>
      <c r="D2243" s="308"/>
      <c r="E2243" s="317">
        <v>11060</v>
      </c>
      <c r="F2243" s="310">
        <f t="shared" si="68"/>
        <v>553000</v>
      </c>
      <c r="G2243" s="310">
        <f t="shared" si="69"/>
        <v>221200.00000000003</v>
      </c>
    </row>
    <row r="2244" spans="1:7">
      <c r="A2244" s="311" t="s">
        <v>2970</v>
      </c>
      <c r="B2244" s="311" t="s">
        <v>3050</v>
      </c>
      <c r="C2244" s="311" t="s">
        <v>3051</v>
      </c>
      <c r="D2244" s="308"/>
      <c r="E2244" s="315">
        <v>34610</v>
      </c>
      <c r="F2244" s="310">
        <f t="shared" ref="F2244:F2307" si="70">+E2244*5%*1000</f>
        <v>1730500</v>
      </c>
      <c r="G2244" s="310">
        <f t="shared" ref="G2244:G2307" si="71">+E2244*2%*1000</f>
        <v>692200</v>
      </c>
    </row>
    <row r="2245" spans="1:7">
      <c r="A2245" s="311" t="s">
        <v>2970</v>
      </c>
      <c r="B2245" s="311" t="s">
        <v>3052</v>
      </c>
      <c r="C2245" s="311" t="s">
        <v>3053</v>
      </c>
      <c r="D2245" s="308"/>
      <c r="E2245" s="315">
        <v>40120</v>
      </c>
      <c r="F2245" s="310">
        <f t="shared" si="70"/>
        <v>2006000</v>
      </c>
      <c r="G2245" s="310">
        <f t="shared" si="71"/>
        <v>802400</v>
      </c>
    </row>
    <row r="2246" spans="1:7">
      <c r="A2246" s="311" t="s">
        <v>2970</v>
      </c>
      <c r="B2246" s="311" t="s">
        <v>3054</v>
      </c>
      <c r="C2246" s="311" t="s">
        <v>3055</v>
      </c>
      <c r="D2246" s="308"/>
      <c r="E2246" s="315">
        <v>85000</v>
      </c>
      <c r="F2246" s="310">
        <f t="shared" si="70"/>
        <v>4250000</v>
      </c>
      <c r="G2246" s="310">
        <f t="shared" si="71"/>
        <v>1700000</v>
      </c>
    </row>
    <row r="2247" spans="1:7">
      <c r="A2247" s="311" t="s">
        <v>2970</v>
      </c>
      <c r="B2247" s="311" t="s">
        <v>3056</v>
      </c>
      <c r="C2247" s="311" t="s">
        <v>3057</v>
      </c>
      <c r="D2247" s="308"/>
      <c r="E2247" s="315">
        <v>54700</v>
      </c>
      <c r="F2247" s="310">
        <f t="shared" si="70"/>
        <v>2735000</v>
      </c>
      <c r="G2247" s="310">
        <f t="shared" si="71"/>
        <v>1094000</v>
      </c>
    </row>
    <row r="2248" spans="1:7">
      <c r="A2248" s="311" t="s">
        <v>2970</v>
      </c>
      <c r="B2248" s="311" t="s">
        <v>3056</v>
      </c>
      <c r="C2248" s="311" t="s">
        <v>3058</v>
      </c>
      <c r="D2248" s="308"/>
      <c r="E2248" s="315">
        <v>77270</v>
      </c>
      <c r="F2248" s="310">
        <f t="shared" si="70"/>
        <v>3863500</v>
      </c>
      <c r="G2248" s="310">
        <f t="shared" si="71"/>
        <v>1545400</v>
      </c>
    </row>
    <row r="2249" spans="1:7">
      <c r="A2249" s="311" t="s">
        <v>2970</v>
      </c>
      <c r="B2249" s="311" t="s">
        <v>3056</v>
      </c>
      <c r="C2249" s="311" t="s">
        <v>3059</v>
      </c>
      <c r="D2249" s="308"/>
      <c r="E2249" s="315">
        <v>57890</v>
      </c>
      <c r="F2249" s="310">
        <f t="shared" si="70"/>
        <v>2894500</v>
      </c>
      <c r="G2249" s="310">
        <f t="shared" si="71"/>
        <v>1157800</v>
      </c>
    </row>
    <row r="2250" spans="1:7">
      <c r="A2250" s="311" t="s">
        <v>2970</v>
      </c>
      <c r="B2250" s="311" t="s">
        <v>3056</v>
      </c>
      <c r="C2250" s="311" t="s">
        <v>3060</v>
      </c>
      <c r="D2250" s="308"/>
      <c r="E2250" s="315">
        <v>91210</v>
      </c>
      <c r="F2250" s="310">
        <f t="shared" si="70"/>
        <v>4560500</v>
      </c>
      <c r="G2250" s="310">
        <f t="shared" si="71"/>
        <v>1824200</v>
      </c>
    </row>
    <row r="2251" spans="1:7">
      <c r="A2251" s="311" t="s">
        <v>2970</v>
      </c>
      <c r="B2251" s="311" t="s">
        <v>3056</v>
      </c>
      <c r="C2251" s="311" t="s">
        <v>3061</v>
      </c>
      <c r="D2251" s="308"/>
      <c r="E2251" s="315">
        <v>82270</v>
      </c>
      <c r="F2251" s="310">
        <f t="shared" si="70"/>
        <v>4113500</v>
      </c>
      <c r="G2251" s="310">
        <f t="shared" si="71"/>
        <v>1645400</v>
      </c>
    </row>
    <row r="2252" spans="1:7">
      <c r="A2252" s="311" t="s">
        <v>2970</v>
      </c>
      <c r="B2252" s="311" t="s">
        <v>3056</v>
      </c>
      <c r="C2252" s="311" t="s">
        <v>3062</v>
      </c>
      <c r="D2252" s="308"/>
      <c r="E2252" s="315">
        <v>77090</v>
      </c>
      <c r="F2252" s="310">
        <f t="shared" si="70"/>
        <v>3854500</v>
      </c>
      <c r="G2252" s="310">
        <f t="shared" si="71"/>
        <v>1541800</v>
      </c>
    </row>
    <row r="2253" spans="1:7">
      <c r="A2253" s="316" t="s">
        <v>2980</v>
      </c>
      <c r="B2253" s="316" t="s">
        <v>3056</v>
      </c>
      <c r="C2253" s="316" t="s">
        <v>3063</v>
      </c>
      <c r="D2253" s="308"/>
      <c r="E2253" s="317">
        <v>31690</v>
      </c>
      <c r="F2253" s="310">
        <f t="shared" si="70"/>
        <v>1584500</v>
      </c>
      <c r="G2253" s="310">
        <f t="shared" si="71"/>
        <v>633800.00000000012</v>
      </c>
    </row>
    <row r="2254" spans="1:7">
      <c r="A2254" s="311" t="s">
        <v>2970</v>
      </c>
      <c r="B2254" s="311" t="s">
        <v>3056</v>
      </c>
      <c r="C2254" s="311" t="s">
        <v>3064</v>
      </c>
      <c r="D2254" s="308"/>
      <c r="E2254" s="315">
        <v>93630</v>
      </c>
      <c r="F2254" s="310">
        <f t="shared" si="70"/>
        <v>4681500</v>
      </c>
      <c r="G2254" s="310">
        <f t="shared" si="71"/>
        <v>1872600.0000000002</v>
      </c>
    </row>
    <row r="2255" spans="1:7">
      <c r="A2255" s="316" t="s">
        <v>2980</v>
      </c>
      <c r="B2255" s="316" t="s">
        <v>3056</v>
      </c>
      <c r="C2255" s="316" t="s">
        <v>3065</v>
      </c>
      <c r="D2255" s="308"/>
      <c r="E2255" s="317">
        <v>113320</v>
      </c>
      <c r="F2255" s="310">
        <f t="shared" si="70"/>
        <v>5666000</v>
      </c>
      <c r="G2255" s="310">
        <f t="shared" si="71"/>
        <v>2266400</v>
      </c>
    </row>
    <row r="2256" spans="1:7">
      <c r="A2256" s="316" t="s">
        <v>2980</v>
      </c>
      <c r="B2256" s="316" t="s">
        <v>3056</v>
      </c>
      <c r="C2256" s="316" t="s">
        <v>3066</v>
      </c>
      <c r="D2256" s="308"/>
      <c r="E2256" s="317">
        <v>122050</v>
      </c>
      <c r="F2256" s="310">
        <f t="shared" si="70"/>
        <v>6102500</v>
      </c>
      <c r="G2256" s="310">
        <f t="shared" si="71"/>
        <v>2441000</v>
      </c>
    </row>
    <row r="2257" spans="1:7">
      <c r="A2257" s="311" t="s">
        <v>2970</v>
      </c>
      <c r="B2257" s="311" t="s">
        <v>3056</v>
      </c>
      <c r="C2257" s="311" t="s">
        <v>3067</v>
      </c>
      <c r="D2257" s="308"/>
      <c r="E2257" s="315">
        <v>117270</v>
      </c>
      <c r="F2257" s="310">
        <f t="shared" si="70"/>
        <v>5863500</v>
      </c>
      <c r="G2257" s="310">
        <f t="shared" si="71"/>
        <v>2345400</v>
      </c>
    </row>
    <row r="2258" spans="1:7">
      <c r="A2258" s="311" t="s">
        <v>2970</v>
      </c>
      <c r="B2258" s="311" t="s">
        <v>3056</v>
      </c>
      <c r="C2258" s="311" t="s">
        <v>3068</v>
      </c>
      <c r="D2258" s="308"/>
      <c r="E2258" s="315">
        <v>104540</v>
      </c>
      <c r="F2258" s="310">
        <f t="shared" si="70"/>
        <v>5227000</v>
      </c>
      <c r="G2258" s="310">
        <f t="shared" si="71"/>
        <v>2090800.0000000002</v>
      </c>
    </row>
    <row r="2259" spans="1:7">
      <c r="A2259" s="311" t="s">
        <v>2970</v>
      </c>
      <c r="B2259" s="311" t="s">
        <v>3056</v>
      </c>
      <c r="C2259" s="311" t="s">
        <v>3069</v>
      </c>
      <c r="D2259" s="308"/>
      <c r="E2259" s="315">
        <v>98180</v>
      </c>
      <c r="F2259" s="310">
        <f t="shared" si="70"/>
        <v>4909000</v>
      </c>
      <c r="G2259" s="310">
        <f t="shared" si="71"/>
        <v>1963600.0000000002</v>
      </c>
    </row>
    <row r="2260" spans="1:7">
      <c r="A2260" s="311" t="s">
        <v>2970</v>
      </c>
      <c r="B2260" s="311" t="s">
        <v>3056</v>
      </c>
      <c r="C2260" s="311" t="s">
        <v>3070</v>
      </c>
      <c r="D2260" s="308"/>
      <c r="E2260" s="315">
        <v>113630</v>
      </c>
      <c r="F2260" s="310">
        <f t="shared" si="70"/>
        <v>5681500</v>
      </c>
      <c r="G2260" s="310">
        <f t="shared" si="71"/>
        <v>2272600</v>
      </c>
    </row>
    <row r="2261" spans="1:7">
      <c r="A2261" s="311" t="s">
        <v>2970</v>
      </c>
      <c r="B2261" s="311" t="s">
        <v>3056</v>
      </c>
      <c r="C2261" s="311" t="s">
        <v>3071</v>
      </c>
      <c r="D2261" s="308"/>
      <c r="E2261" s="315">
        <v>103630</v>
      </c>
      <c r="F2261" s="310">
        <f t="shared" si="70"/>
        <v>5181500</v>
      </c>
      <c r="G2261" s="310">
        <f t="shared" si="71"/>
        <v>2072600</v>
      </c>
    </row>
    <row r="2262" spans="1:7">
      <c r="A2262" s="311" t="s">
        <v>2970</v>
      </c>
      <c r="B2262" s="311" t="s">
        <v>3072</v>
      </c>
      <c r="C2262" s="311" t="s">
        <v>3073</v>
      </c>
      <c r="D2262" s="308"/>
      <c r="E2262" s="315">
        <v>42900</v>
      </c>
      <c r="F2262" s="310">
        <f t="shared" si="70"/>
        <v>2145000</v>
      </c>
      <c r="G2262" s="310">
        <f t="shared" si="71"/>
        <v>858000</v>
      </c>
    </row>
    <row r="2263" spans="1:7">
      <c r="A2263" s="311" t="s">
        <v>2970</v>
      </c>
      <c r="B2263" s="311" t="s">
        <v>3072</v>
      </c>
      <c r="C2263" s="311" t="s">
        <v>3061</v>
      </c>
      <c r="D2263" s="308"/>
      <c r="E2263" s="315">
        <v>65470</v>
      </c>
      <c r="F2263" s="310">
        <f t="shared" si="70"/>
        <v>3273500</v>
      </c>
      <c r="G2263" s="310">
        <f t="shared" si="71"/>
        <v>1309400</v>
      </c>
    </row>
    <row r="2264" spans="1:7">
      <c r="A2264" s="311" t="s">
        <v>2970</v>
      </c>
      <c r="B2264" s="311" t="s">
        <v>3072</v>
      </c>
      <c r="C2264" s="311" t="s">
        <v>3074</v>
      </c>
      <c r="D2264" s="308"/>
      <c r="E2264" s="315">
        <v>79770</v>
      </c>
      <c r="F2264" s="310">
        <f t="shared" si="70"/>
        <v>3988500</v>
      </c>
      <c r="G2264" s="310">
        <f t="shared" si="71"/>
        <v>1595400</v>
      </c>
    </row>
    <row r="2265" spans="1:7">
      <c r="A2265" s="311" t="s">
        <v>2970</v>
      </c>
      <c r="B2265" s="311" t="s">
        <v>3075</v>
      </c>
      <c r="C2265" s="311" t="s">
        <v>3076</v>
      </c>
      <c r="D2265" s="308"/>
      <c r="E2265" s="315">
        <v>79770</v>
      </c>
      <c r="F2265" s="310">
        <f t="shared" si="70"/>
        <v>3988500</v>
      </c>
      <c r="G2265" s="310">
        <f t="shared" si="71"/>
        <v>1595400</v>
      </c>
    </row>
    <row r="2266" spans="1:7">
      <c r="A2266" s="311" t="s">
        <v>2970</v>
      </c>
      <c r="B2266" s="311" t="s">
        <v>3077</v>
      </c>
      <c r="C2266" s="311" t="s">
        <v>3078</v>
      </c>
      <c r="D2266" s="308"/>
      <c r="E2266" s="315">
        <v>30970</v>
      </c>
      <c r="F2266" s="310">
        <f t="shared" si="70"/>
        <v>1548500</v>
      </c>
      <c r="G2266" s="310">
        <f t="shared" si="71"/>
        <v>619400</v>
      </c>
    </row>
    <row r="2267" spans="1:7">
      <c r="A2267" s="311" t="s">
        <v>3079</v>
      </c>
      <c r="B2267" s="311" t="s">
        <v>3080</v>
      </c>
      <c r="C2267" s="311" t="s">
        <v>3081</v>
      </c>
      <c r="D2267" s="308"/>
      <c r="E2267" s="315">
        <v>47510</v>
      </c>
      <c r="F2267" s="310">
        <f t="shared" si="70"/>
        <v>2375500</v>
      </c>
      <c r="G2267" s="310">
        <f t="shared" si="71"/>
        <v>950200</v>
      </c>
    </row>
    <row r="2268" spans="1:7">
      <c r="A2268" s="311" t="s">
        <v>3082</v>
      </c>
      <c r="B2268" s="311" t="s">
        <v>3083</v>
      </c>
      <c r="C2268" s="311" t="s">
        <v>3084</v>
      </c>
      <c r="D2268" s="311" t="s">
        <v>747</v>
      </c>
      <c r="E2268" s="315">
        <v>34340</v>
      </c>
      <c r="F2268" s="310">
        <f t="shared" si="70"/>
        <v>1717000</v>
      </c>
      <c r="G2268" s="310">
        <f t="shared" si="71"/>
        <v>686800.00000000012</v>
      </c>
    </row>
    <row r="2269" spans="1:7">
      <c r="A2269" s="307" t="s">
        <v>3082</v>
      </c>
      <c r="B2269" s="307" t="s">
        <v>3083</v>
      </c>
      <c r="C2269" s="308"/>
      <c r="D2269" s="308"/>
      <c r="E2269" s="309">
        <v>30350</v>
      </c>
      <c r="F2269" s="310">
        <f t="shared" si="70"/>
        <v>1517500</v>
      </c>
      <c r="G2269" s="310">
        <f t="shared" si="71"/>
        <v>607000</v>
      </c>
    </row>
    <row r="2270" spans="1:7">
      <c r="A2270" s="307" t="s">
        <v>3082</v>
      </c>
      <c r="B2270" s="307" t="s">
        <v>3085</v>
      </c>
      <c r="C2270" s="308"/>
      <c r="D2270" s="308"/>
      <c r="E2270" s="309">
        <v>34360</v>
      </c>
      <c r="F2270" s="310">
        <f t="shared" si="70"/>
        <v>1718000</v>
      </c>
      <c r="G2270" s="310">
        <f t="shared" si="71"/>
        <v>687200</v>
      </c>
    </row>
    <row r="2271" spans="1:7">
      <c r="A2271" s="307" t="s">
        <v>3082</v>
      </c>
      <c r="B2271" s="307" t="s">
        <v>3086</v>
      </c>
      <c r="C2271" s="308"/>
      <c r="D2271" s="308"/>
      <c r="E2271" s="309">
        <v>28900</v>
      </c>
      <c r="F2271" s="310">
        <f t="shared" si="70"/>
        <v>1445000</v>
      </c>
      <c r="G2271" s="310">
        <f t="shared" si="71"/>
        <v>578000</v>
      </c>
    </row>
    <row r="2272" spans="1:7">
      <c r="A2272" s="307" t="s">
        <v>3082</v>
      </c>
      <c r="B2272" s="307" t="s">
        <v>2803</v>
      </c>
      <c r="C2272" s="308"/>
      <c r="D2272" s="308"/>
      <c r="E2272" s="309">
        <v>40720</v>
      </c>
      <c r="F2272" s="310">
        <f t="shared" si="70"/>
        <v>2036000</v>
      </c>
      <c r="G2272" s="310">
        <f t="shared" si="71"/>
        <v>814400</v>
      </c>
    </row>
    <row r="2273" spans="1:7">
      <c r="A2273" s="307" t="s">
        <v>3082</v>
      </c>
      <c r="B2273" s="307" t="s">
        <v>3087</v>
      </c>
      <c r="C2273" s="308"/>
      <c r="D2273" s="308"/>
      <c r="E2273" s="309">
        <v>40720</v>
      </c>
      <c r="F2273" s="310">
        <f t="shared" si="70"/>
        <v>2036000</v>
      </c>
      <c r="G2273" s="310">
        <f t="shared" si="71"/>
        <v>814400</v>
      </c>
    </row>
    <row r="2274" spans="1:7">
      <c r="A2274" s="307" t="s">
        <v>3082</v>
      </c>
      <c r="B2274" s="307" t="s">
        <v>3088</v>
      </c>
      <c r="C2274" s="308"/>
      <c r="D2274" s="308"/>
      <c r="E2274" s="309">
        <v>41630</v>
      </c>
      <c r="F2274" s="310">
        <f t="shared" si="70"/>
        <v>2081500</v>
      </c>
      <c r="G2274" s="310">
        <f t="shared" si="71"/>
        <v>832600</v>
      </c>
    </row>
    <row r="2275" spans="1:7">
      <c r="A2275" s="307" t="s">
        <v>3082</v>
      </c>
      <c r="B2275" s="307" t="s">
        <v>3089</v>
      </c>
      <c r="C2275" s="308"/>
      <c r="D2275" s="308"/>
      <c r="E2275" s="309">
        <v>40720</v>
      </c>
      <c r="F2275" s="310">
        <f t="shared" si="70"/>
        <v>2036000</v>
      </c>
      <c r="G2275" s="310">
        <f t="shared" si="71"/>
        <v>814400</v>
      </c>
    </row>
    <row r="2276" spans="1:7">
      <c r="A2276" s="307" t="s">
        <v>3082</v>
      </c>
      <c r="B2276" s="307" t="s">
        <v>3090</v>
      </c>
      <c r="C2276" s="308"/>
      <c r="D2276" s="308"/>
      <c r="E2276" s="309">
        <v>57090</v>
      </c>
      <c r="F2276" s="310">
        <f t="shared" si="70"/>
        <v>2854500</v>
      </c>
      <c r="G2276" s="310">
        <f t="shared" si="71"/>
        <v>1141800</v>
      </c>
    </row>
    <row r="2277" spans="1:7">
      <c r="A2277" s="307" t="s">
        <v>3082</v>
      </c>
      <c r="B2277" s="307" t="s">
        <v>2804</v>
      </c>
      <c r="C2277" s="308"/>
      <c r="D2277" s="308"/>
      <c r="E2277" s="309">
        <v>55810</v>
      </c>
      <c r="F2277" s="310">
        <f t="shared" si="70"/>
        <v>2790500</v>
      </c>
      <c r="G2277" s="310">
        <f t="shared" si="71"/>
        <v>1116200</v>
      </c>
    </row>
    <row r="2278" spans="1:7">
      <c r="A2278" s="307" t="s">
        <v>3082</v>
      </c>
      <c r="B2278" s="307" t="s">
        <v>3091</v>
      </c>
      <c r="C2278" s="308"/>
      <c r="D2278" s="308"/>
      <c r="E2278" s="309">
        <v>62800</v>
      </c>
      <c r="F2278" s="310">
        <f t="shared" si="70"/>
        <v>3140000</v>
      </c>
      <c r="G2278" s="310">
        <f t="shared" si="71"/>
        <v>1256000</v>
      </c>
    </row>
    <row r="2279" spans="1:7">
      <c r="A2279" s="307" t="s">
        <v>3082</v>
      </c>
      <c r="B2279" s="307" t="s">
        <v>2805</v>
      </c>
      <c r="C2279" s="308"/>
      <c r="D2279" s="308"/>
      <c r="E2279" s="309">
        <v>46180</v>
      </c>
      <c r="F2279" s="310">
        <f t="shared" si="70"/>
        <v>2309000</v>
      </c>
      <c r="G2279" s="310">
        <f t="shared" si="71"/>
        <v>923600</v>
      </c>
    </row>
    <row r="2280" spans="1:7">
      <c r="A2280" s="307" t="s">
        <v>3082</v>
      </c>
      <c r="B2280" s="307" t="s">
        <v>3092</v>
      </c>
      <c r="C2280" s="308"/>
      <c r="D2280" s="308"/>
      <c r="E2280" s="309">
        <v>52540</v>
      </c>
      <c r="F2280" s="310">
        <f t="shared" si="70"/>
        <v>2627000</v>
      </c>
      <c r="G2280" s="310">
        <f t="shared" si="71"/>
        <v>1050800</v>
      </c>
    </row>
    <row r="2281" spans="1:7">
      <c r="A2281" s="307" t="s">
        <v>3082</v>
      </c>
      <c r="B2281" s="307" t="s">
        <v>3093</v>
      </c>
      <c r="C2281" s="308"/>
      <c r="D2281" s="308"/>
      <c r="E2281" s="309">
        <v>59050</v>
      </c>
      <c r="F2281" s="310">
        <f t="shared" si="70"/>
        <v>2952500</v>
      </c>
      <c r="G2281" s="310">
        <f t="shared" si="71"/>
        <v>1181000</v>
      </c>
    </row>
    <row r="2282" spans="1:7">
      <c r="A2282" s="307" t="s">
        <v>3082</v>
      </c>
      <c r="B2282" s="307" t="s">
        <v>3094</v>
      </c>
      <c r="C2282" s="308"/>
      <c r="D2282" s="308"/>
      <c r="E2282" s="309">
        <v>52570</v>
      </c>
      <c r="F2282" s="310">
        <f t="shared" si="70"/>
        <v>2628500</v>
      </c>
      <c r="G2282" s="310">
        <f t="shared" si="71"/>
        <v>1051400</v>
      </c>
    </row>
    <row r="2283" spans="1:7">
      <c r="A2283" s="307" t="s">
        <v>3082</v>
      </c>
      <c r="B2283" s="307" t="s">
        <v>3095</v>
      </c>
      <c r="C2283" s="308"/>
      <c r="D2283" s="308"/>
      <c r="E2283" s="309">
        <v>50900</v>
      </c>
      <c r="F2283" s="310">
        <f t="shared" si="70"/>
        <v>2545000</v>
      </c>
      <c r="G2283" s="310">
        <f t="shared" si="71"/>
        <v>1018000</v>
      </c>
    </row>
    <row r="2284" spans="1:7">
      <c r="A2284" s="307" t="s">
        <v>3082</v>
      </c>
      <c r="B2284" s="307" t="s">
        <v>3096</v>
      </c>
      <c r="C2284" s="308"/>
      <c r="D2284" s="308"/>
      <c r="E2284" s="309">
        <v>51990</v>
      </c>
      <c r="F2284" s="310">
        <f t="shared" si="70"/>
        <v>2599500</v>
      </c>
      <c r="G2284" s="310">
        <f t="shared" si="71"/>
        <v>1039800</v>
      </c>
    </row>
    <row r="2285" spans="1:7">
      <c r="A2285" s="307" t="s">
        <v>3082</v>
      </c>
      <c r="B2285" s="307" t="s">
        <v>2806</v>
      </c>
      <c r="C2285" s="308"/>
      <c r="D2285" s="308"/>
      <c r="E2285" s="309">
        <v>62270</v>
      </c>
      <c r="F2285" s="310">
        <f t="shared" si="70"/>
        <v>3113500</v>
      </c>
      <c r="G2285" s="310">
        <f t="shared" si="71"/>
        <v>1245400</v>
      </c>
    </row>
    <row r="2286" spans="1:7">
      <c r="A2286" s="307" t="s">
        <v>3082</v>
      </c>
      <c r="B2286" s="307" t="s">
        <v>3097</v>
      </c>
      <c r="C2286" s="308"/>
      <c r="D2286" s="308"/>
      <c r="E2286" s="309">
        <v>62270</v>
      </c>
      <c r="F2286" s="310">
        <f t="shared" si="70"/>
        <v>3113500</v>
      </c>
      <c r="G2286" s="310">
        <f t="shared" si="71"/>
        <v>1245400</v>
      </c>
    </row>
    <row r="2287" spans="1:7">
      <c r="A2287" s="307" t="s">
        <v>3082</v>
      </c>
      <c r="B2287" s="307" t="s">
        <v>3098</v>
      </c>
      <c r="C2287" s="308"/>
      <c r="D2287" s="308"/>
      <c r="E2287" s="309">
        <v>69230</v>
      </c>
      <c r="F2287" s="310">
        <f t="shared" si="70"/>
        <v>3461500</v>
      </c>
      <c r="G2287" s="310">
        <f t="shared" si="71"/>
        <v>1384600.0000000002</v>
      </c>
    </row>
    <row r="2288" spans="1:7">
      <c r="A2288" s="307" t="s">
        <v>3082</v>
      </c>
      <c r="B2288" s="307" t="s">
        <v>3099</v>
      </c>
      <c r="C2288" s="308"/>
      <c r="D2288" s="308"/>
      <c r="E2288" s="309">
        <v>60900</v>
      </c>
      <c r="F2288" s="310">
        <f t="shared" si="70"/>
        <v>3045000</v>
      </c>
      <c r="G2288" s="310">
        <f t="shared" si="71"/>
        <v>1218000</v>
      </c>
    </row>
    <row r="2289" spans="1:7">
      <c r="A2289" s="307" t="s">
        <v>3082</v>
      </c>
      <c r="B2289" s="307" t="s">
        <v>2807</v>
      </c>
      <c r="C2289" s="308"/>
      <c r="D2289" s="308"/>
      <c r="E2289" s="309">
        <v>70720</v>
      </c>
      <c r="F2289" s="310">
        <f t="shared" si="70"/>
        <v>3536000</v>
      </c>
      <c r="G2289" s="310">
        <f t="shared" si="71"/>
        <v>1414400</v>
      </c>
    </row>
    <row r="2290" spans="1:7">
      <c r="A2290" s="307" t="s">
        <v>3082</v>
      </c>
      <c r="B2290" s="307" t="s">
        <v>3100</v>
      </c>
      <c r="C2290" s="308"/>
      <c r="D2290" s="308"/>
      <c r="E2290" s="309">
        <v>64800</v>
      </c>
      <c r="F2290" s="310">
        <f t="shared" si="70"/>
        <v>3240000</v>
      </c>
      <c r="G2290" s="310">
        <f t="shared" si="71"/>
        <v>1296000</v>
      </c>
    </row>
    <row r="2291" spans="1:7">
      <c r="A2291" s="307" t="s">
        <v>3082</v>
      </c>
      <c r="B2291" s="307" t="s">
        <v>3101</v>
      </c>
      <c r="C2291" s="308"/>
      <c r="D2291" s="308"/>
      <c r="E2291" s="309">
        <v>45270</v>
      </c>
      <c r="F2291" s="310">
        <f t="shared" si="70"/>
        <v>2263500</v>
      </c>
      <c r="G2291" s="310">
        <f t="shared" si="71"/>
        <v>905400</v>
      </c>
    </row>
    <row r="2292" spans="1:7">
      <c r="A2292" s="307" t="s">
        <v>3082</v>
      </c>
      <c r="B2292" s="307" t="s">
        <v>3102</v>
      </c>
      <c r="C2292" s="308"/>
      <c r="D2292" s="308"/>
      <c r="E2292" s="309">
        <v>58900</v>
      </c>
      <c r="F2292" s="310">
        <f t="shared" si="70"/>
        <v>2945000</v>
      </c>
      <c r="G2292" s="310">
        <f t="shared" si="71"/>
        <v>1178000</v>
      </c>
    </row>
    <row r="2293" spans="1:7">
      <c r="A2293" s="307" t="s">
        <v>3082</v>
      </c>
      <c r="B2293" s="307" t="s">
        <v>3103</v>
      </c>
      <c r="C2293" s="308"/>
      <c r="D2293" s="308"/>
      <c r="E2293" s="309">
        <v>54360</v>
      </c>
      <c r="F2293" s="310">
        <f t="shared" si="70"/>
        <v>2718000</v>
      </c>
      <c r="G2293" s="310">
        <f t="shared" si="71"/>
        <v>1087200</v>
      </c>
    </row>
    <row r="2294" spans="1:7">
      <c r="A2294" s="307" t="s">
        <v>3082</v>
      </c>
      <c r="B2294" s="307" t="s">
        <v>2808</v>
      </c>
      <c r="C2294" s="308"/>
      <c r="D2294" s="308"/>
      <c r="E2294" s="309">
        <v>80360</v>
      </c>
      <c r="F2294" s="310">
        <f t="shared" si="70"/>
        <v>4018000</v>
      </c>
      <c r="G2294" s="310">
        <f t="shared" si="71"/>
        <v>1607200</v>
      </c>
    </row>
    <row r="2295" spans="1:7">
      <c r="A2295" s="307" t="s">
        <v>3082</v>
      </c>
      <c r="B2295" s="307" t="s">
        <v>3104</v>
      </c>
      <c r="C2295" s="308"/>
      <c r="D2295" s="308"/>
      <c r="E2295" s="309">
        <v>74090</v>
      </c>
      <c r="F2295" s="310">
        <f t="shared" si="70"/>
        <v>3704500</v>
      </c>
      <c r="G2295" s="310">
        <f t="shared" si="71"/>
        <v>1481800</v>
      </c>
    </row>
    <row r="2296" spans="1:7">
      <c r="A2296" s="307" t="s">
        <v>3082</v>
      </c>
      <c r="B2296" s="307" t="s">
        <v>3105</v>
      </c>
      <c r="C2296" s="308"/>
      <c r="D2296" s="308"/>
      <c r="E2296" s="309">
        <v>47270</v>
      </c>
      <c r="F2296" s="310">
        <f t="shared" si="70"/>
        <v>2363500</v>
      </c>
      <c r="G2296" s="310">
        <f t="shared" si="71"/>
        <v>945400</v>
      </c>
    </row>
    <row r="2297" spans="1:7">
      <c r="A2297" s="307" t="s">
        <v>3082</v>
      </c>
      <c r="B2297" s="307" t="s">
        <v>3106</v>
      </c>
      <c r="C2297" s="308"/>
      <c r="D2297" s="308"/>
      <c r="E2297" s="309">
        <v>45400</v>
      </c>
      <c r="F2297" s="310">
        <f t="shared" si="70"/>
        <v>2270000</v>
      </c>
      <c r="G2297" s="310">
        <f t="shared" si="71"/>
        <v>908000</v>
      </c>
    </row>
    <row r="2298" spans="1:7">
      <c r="A2298" s="307" t="s">
        <v>3082</v>
      </c>
      <c r="B2298" s="307" t="s">
        <v>3107</v>
      </c>
      <c r="C2298" s="308"/>
      <c r="D2298" s="308"/>
      <c r="E2298" s="309">
        <v>49800</v>
      </c>
      <c r="F2298" s="310">
        <f t="shared" si="70"/>
        <v>2490000</v>
      </c>
      <c r="G2298" s="310">
        <f t="shared" si="71"/>
        <v>996000</v>
      </c>
    </row>
    <row r="2299" spans="1:7">
      <c r="A2299" s="307" t="s">
        <v>3082</v>
      </c>
      <c r="B2299" s="307" t="s">
        <v>3108</v>
      </c>
      <c r="C2299" s="308"/>
      <c r="D2299" s="308"/>
      <c r="E2299" s="309">
        <v>48000</v>
      </c>
      <c r="F2299" s="310">
        <f t="shared" si="70"/>
        <v>2400000</v>
      </c>
      <c r="G2299" s="310">
        <f t="shared" si="71"/>
        <v>960000</v>
      </c>
    </row>
    <row r="2300" spans="1:7">
      <c r="A2300" s="307" t="s">
        <v>3082</v>
      </c>
      <c r="B2300" s="307" t="s">
        <v>3109</v>
      </c>
      <c r="C2300" s="308"/>
      <c r="D2300" s="308"/>
      <c r="E2300" s="309">
        <v>34450</v>
      </c>
      <c r="F2300" s="310">
        <f t="shared" si="70"/>
        <v>1722500</v>
      </c>
      <c r="G2300" s="310">
        <f t="shared" si="71"/>
        <v>689000</v>
      </c>
    </row>
    <row r="2301" spans="1:7">
      <c r="A2301" s="307" t="s">
        <v>3082</v>
      </c>
      <c r="B2301" s="307" t="s">
        <v>2824</v>
      </c>
      <c r="C2301" s="308"/>
      <c r="D2301" s="308"/>
      <c r="E2301" s="309">
        <v>49000</v>
      </c>
      <c r="F2301" s="310">
        <f t="shared" si="70"/>
        <v>2450000</v>
      </c>
      <c r="G2301" s="310">
        <f t="shared" si="71"/>
        <v>980000</v>
      </c>
    </row>
    <row r="2302" spans="1:7">
      <c r="A2302" s="307" t="s">
        <v>3082</v>
      </c>
      <c r="B2302" s="307" t="s">
        <v>3110</v>
      </c>
      <c r="C2302" s="308"/>
      <c r="D2302" s="308"/>
      <c r="E2302" s="309">
        <v>53540</v>
      </c>
      <c r="F2302" s="310">
        <f t="shared" si="70"/>
        <v>2677000</v>
      </c>
      <c r="G2302" s="310">
        <f t="shared" si="71"/>
        <v>1070800</v>
      </c>
    </row>
    <row r="2303" spans="1:7">
      <c r="A2303" s="307" t="s">
        <v>3082</v>
      </c>
      <c r="B2303" s="307" t="s">
        <v>3111</v>
      </c>
      <c r="C2303" s="308"/>
      <c r="D2303" s="308"/>
      <c r="E2303" s="309">
        <v>44660</v>
      </c>
      <c r="F2303" s="310">
        <f t="shared" si="70"/>
        <v>2233000</v>
      </c>
      <c r="G2303" s="310">
        <f t="shared" si="71"/>
        <v>893200</v>
      </c>
    </row>
    <row r="2304" spans="1:7">
      <c r="A2304" s="307" t="s">
        <v>3082</v>
      </c>
      <c r="B2304" s="307" t="s">
        <v>3112</v>
      </c>
      <c r="C2304" s="308"/>
      <c r="D2304" s="308"/>
      <c r="E2304" s="309">
        <v>14160</v>
      </c>
      <c r="F2304" s="310">
        <f t="shared" si="70"/>
        <v>708000</v>
      </c>
      <c r="G2304" s="310">
        <f t="shared" si="71"/>
        <v>283200</v>
      </c>
    </row>
    <row r="2305" spans="1:7">
      <c r="A2305" s="307" t="s">
        <v>3082</v>
      </c>
      <c r="B2305" s="307" t="s">
        <v>3113</v>
      </c>
      <c r="C2305" s="308"/>
      <c r="D2305" s="308"/>
      <c r="E2305" s="309">
        <v>15550</v>
      </c>
      <c r="F2305" s="310">
        <f t="shared" si="70"/>
        <v>777500</v>
      </c>
      <c r="G2305" s="310">
        <f t="shared" si="71"/>
        <v>311000</v>
      </c>
    </row>
    <row r="2306" spans="1:7">
      <c r="A2306" s="307" t="s">
        <v>3082</v>
      </c>
      <c r="B2306" s="307" t="s">
        <v>3114</v>
      </c>
      <c r="C2306" s="308"/>
      <c r="D2306" s="308"/>
      <c r="E2306" s="309">
        <v>45000</v>
      </c>
      <c r="F2306" s="310">
        <f t="shared" si="70"/>
        <v>2250000</v>
      </c>
      <c r="G2306" s="310">
        <f t="shared" si="71"/>
        <v>900000</v>
      </c>
    </row>
    <row r="2307" spans="1:7">
      <c r="A2307" s="307" t="s">
        <v>3082</v>
      </c>
      <c r="B2307" s="307" t="s">
        <v>3115</v>
      </c>
      <c r="C2307" s="308"/>
      <c r="D2307" s="308"/>
      <c r="E2307" s="309">
        <v>36360</v>
      </c>
      <c r="F2307" s="310">
        <f t="shared" si="70"/>
        <v>1818000</v>
      </c>
      <c r="G2307" s="310">
        <f t="shared" si="71"/>
        <v>727200</v>
      </c>
    </row>
    <row r="2308" spans="1:7">
      <c r="A2308" s="307" t="s">
        <v>3082</v>
      </c>
      <c r="B2308" s="307" t="s">
        <v>3116</v>
      </c>
      <c r="C2308" s="308"/>
      <c r="D2308" s="308"/>
      <c r="E2308" s="309">
        <v>37270</v>
      </c>
      <c r="F2308" s="310">
        <f t="shared" ref="F2308:F2371" si="72">+E2308*5%*1000</f>
        <v>1863500</v>
      </c>
      <c r="G2308" s="310">
        <f t="shared" ref="G2308:G2371" si="73">+E2308*2%*1000</f>
        <v>745400</v>
      </c>
    </row>
    <row r="2309" spans="1:7">
      <c r="A2309" s="307" t="s">
        <v>3082</v>
      </c>
      <c r="B2309" s="307" t="s">
        <v>3117</v>
      </c>
      <c r="C2309" s="308"/>
      <c r="D2309" s="308"/>
      <c r="E2309" s="309">
        <v>32790</v>
      </c>
      <c r="F2309" s="310">
        <f t="shared" si="72"/>
        <v>1639500</v>
      </c>
      <c r="G2309" s="310">
        <f t="shared" si="73"/>
        <v>655800.00000000012</v>
      </c>
    </row>
    <row r="2310" spans="1:7">
      <c r="A2310" s="307" t="s">
        <v>3082</v>
      </c>
      <c r="B2310" s="307" t="s">
        <v>3118</v>
      </c>
      <c r="C2310" s="308"/>
      <c r="D2310" s="308"/>
      <c r="E2310" s="309">
        <v>42260</v>
      </c>
      <c r="F2310" s="310">
        <f t="shared" si="72"/>
        <v>2113000</v>
      </c>
      <c r="G2310" s="310">
        <f t="shared" si="73"/>
        <v>845200</v>
      </c>
    </row>
    <row r="2311" spans="1:7">
      <c r="A2311" s="307" t="s">
        <v>3082</v>
      </c>
      <c r="B2311" s="307" t="s">
        <v>3119</v>
      </c>
      <c r="C2311" s="308"/>
      <c r="D2311" s="308"/>
      <c r="E2311" s="309">
        <v>27180</v>
      </c>
      <c r="F2311" s="310">
        <f t="shared" si="72"/>
        <v>1359000</v>
      </c>
      <c r="G2311" s="310">
        <f t="shared" si="73"/>
        <v>543600</v>
      </c>
    </row>
    <row r="2312" spans="1:7">
      <c r="A2312" s="307" t="s">
        <v>3082</v>
      </c>
      <c r="B2312" s="307" t="s">
        <v>3120</v>
      </c>
      <c r="C2312" s="308"/>
      <c r="D2312" s="308"/>
      <c r="E2312" s="309">
        <v>27180</v>
      </c>
      <c r="F2312" s="310">
        <f t="shared" si="72"/>
        <v>1359000</v>
      </c>
      <c r="G2312" s="310">
        <f t="shared" si="73"/>
        <v>543600</v>
      </c>
    </row>
    <row r="2313" spans="1:7">
      <c r="A2313" s="307" t="s">
        <v>3082</v>
      </c>
      <c r="B2313" s="307" t="s">
        <v>3121</v>
      </c>
      <c r="C2313" s="308"/>
      <c r="D2313" s="308"/>
      <c r="E2313" s="309">
        <v>27670</v>
      </c>
      <c r="F2313" s="310">
        <f t="shared" si="72"/>
        <v>1383500</v>
      </c>
      <c r="G2313" s="310">
        <f t="shared" si="73"/>
        <v>553400</v>
      </c>
    </row>
    <row r="2314" spans="1:7">
      <c r="A2314" s="307" t="s">
        <v>3082</v>
      </c>
      <c r="B2314" s="307" t="s">
        <v>3122</v>
      </c>
      <c r="C2314" s="308"/>
      <c r="D2314" s="308"/>
      <c r="E2314" s="309">
        <v>30120</v>
      </c>
      <c r="F2314" s="310">
        <f t="shared" si="72"/>
        <v>1506000</v>
      </c>
      <c r="G2314" s="310">
        <f t="shared" si="73"/>
        <v>602400</v>
      </c>
    </row>
    <row r="2315" spans="1:7">
      <c r="A2315" s="307" t="s">
        <v>3082</v>
      </c>
      <c r="B2315" s="307" t="s">
        <v>3123</v>
      </c>
      <c r="C2315" s="308"/>
      <c r="D2315" s="308"/>
      <c r="E2315" s="309">
        <v>31480</v>
      </c>
      <c r="F2315" s="310">
        <f t="shared" si="72"/>
        <v>1574000</v>
      </c>
      <c r="G2315" s="310">
        <f t="shared" si="73"/>
        <v>629600</v>
      </c>
    </row>
    <row r="2316" spans="1:7">
      <c r="A2316" s="307" t="s">
        <v>3082</v>
      </c>
      <c r="B2316" s="307" t="s">
        <v>3124</v>
      </c>
      <c r="C2316" s="308"/>
      <c r="D2316" s="308"/>
      <c r="E2316" s="309">
        <v>35220</v>
      </c>
      <c r="F2316" s="310">
        <f t="shared" si="72"/>
        <v>1761000</v>
      </c>
      <c r="G2316" s="310">
        <f t="shared" si="73"/>
        <v>704400</v>
      </c>
    </row>
    <row r="2317" spans="1:7">
      <c r="A2317" s="307" t="s">
        <v>3082</v>
      </c>
      <c r="B2317" s="307" t="s">
        <v>3125</v>
      </c>
      <c r="C2317" s="308"/>
      <c r="D2317" s="308"/>
      <c r="E2317" s="309">
        <v>31700</v>
      </c>
      <c r="F2317" s="310">
        <f t="shared" si="72"/>
        <v>1585000</v>
      </c>
      <c r="G2317" s="310">
        <f t="shared" si="73"/>
        <v>634000</v>
      </c>
    </row>
    <row r="2318" spans="1:7">
      <c r="A2318" s="307" t="s">
        <v>3082</v>
      </c>
      <c r="B2318" s="307" t="s">
        <v>3126</v>
      </c>
      <c r="C2318" s="308"/>
      <c r="D2318" s="308"/>
      <c r="E2318" s="309">
        <v>34380</v>
      </c>
      <c r="F2318" s="310">
        <f t="shared" si="72"/>
        <v>1719000</v>
      </c>
      <c r="G2318" s="310">
        <f t="shared" si="73"/>
        <v>687600</v>
      </c>
    </row>
    <row r="2319" spans="1:7">
      <c r="A2319" s="307" t="s">
        <v>3082</v>
      </c>
      <c r="B2319" s="307" t="s">
        <v>3127</v>
      </c>
      <c r="C2319" s="308"/>
      <c r="D2319" s="308"/>
      <c r="E2319" s="309">
        <v>41400</v>
      </c>
      <c r="F2319" s="310">
        <f t="shared" si="72"/>
        <v>2070000</v>
      </c>
      <c r="G2319" s="310">
        <f t="shared" si="73"/>
        <v>828000</v>
      </c>
    </row>
    <row r="2320" spans="1:7">
      <c r="A2320" s="307" t="s">
        <v>3082</v>
      </c>
      <c r="B2320" s="307" t="s">
        <v>3128</v>
      </c>
      <c r="C2320" s="308"/>
      <c r="D2320" s="308"/>
      <c r="E2320" s="309">
        <v>31300</v>
      </c>
      <c r="F2320" s="310">
        <f t="shared" si="72"/>
        <v>1565000</v>
      </c>
      <c r="G2320" s="310">
        <f t="shared" si="73"/>
        <v>626000</v>
      </c>
    </row>
    <row r="2321" spans="1:7">
      <c r="A2321" s="307" t="s">
        <v>3082</v>
      </c>
      <c r="B2321" s="307" t="s">
        <v>3129</v>
      </c>
      <c r="C2321" s="308"/>
      <c r="D2321" s="308"/>
      <c r="E2321" s="309">
        <v>28720</v>
      </c>
      <c r="F2321" s="310">
        <f t="shared" si="72"/>
        <v>1436000</v>
      </c>
      <c r="G2321" s="310">
        <f t="shared" si="73"/>
        <v>574400</v>
      </c>
    </row>
    <row r="2322" spans="1:7">
      <c r="A2322" s="307" t="s">
        <v>3082</v>
      </c>
      <c r="B2322" s="307" t="s">
        <v>3130</v>
      </c>
      <c r="C2322" s="308"/>
      <c r="D2322" s="308"/>
      <c r="E2322" s="309">
        <v>31300</v>
      </c>
      <c r="F2322" s="310">
        <f t="shared" si="72"/>
        <v>1565000</v>
      </c>
      <c r="G2322" s="310">
        <f t="shared" si="73"/>
        <v>626000</v>
      </c>
    </row>
    <row r="2323" spans="1:7">
      <c r="A2323" s="307" t="s">
        <v>3082</v>
      </c>
      <c r="B2323" s="307" t="s">
        <v>3131</v>
      </c>
      <c r="C2323" s="308"/>
      <c r="D2323" s="308"/>
      <c r="E2323" s="309">
        <v>35220</v>
      </c>
      <c r="F2323" s="310">
        <f t="shared" si="72"/>
        <v>1761000</v>
      </c>
      <c r="G2323" s="310">
        <f t="shared" si="73"/>
        <v>704400</v>
      </c>
    </row>
    <row r="2324" spans="1:7">
      <c r="A2324" s="307" t="s">
        <v>3082</v>
      </c>
      <c r="B2324" s="307" t="s">
        <v>3132</v>
      </c>
      <c r="C2324" s="308"/>
      <c r="D2324" s="308"/>
      <c r="E2324" s="309">
        <v>17740</v>
      </c>
      <c r="F2324" s="310">
        <f t="shared" si="72"/>
        <v>887000</v>
      </c>
      <c r="G2324" s="310">
        <f t="shared" si="73"/>
        <v>354800</v>
      </c>
    </row>
    <row r="2325" spans="1:7">
      <c r="A2325" s="307" t="s">
        <v>3082</v>
      </c>
      <c r="B2325" s="307" t="s">
        <v>3133</v>
      </c>
      <c r="C2325" s="308"/>
      <c r="D2325" s="308"/>
      <c r="E2325" s="309">
        <v>44810</v>
      </c>
      <c r="F2325" s="310">
        <f t="shared" si="72"/>
        <v>2240500</v>
      </c>
      <c r="G2325" s="310">
        <f t="shared" si="73"/>
        <v>896200</v>
      </c>
    </row>
    <row r="2326" spans="1:7">
      <c r="A2326" s="307" t="s">
        <v>3082</v>
      </c>
      <c r="B2326" s="307" t="s">
        <v>3134</v>
      </c>
      <c r="C2326" s="308"/>
      <c r="D2326" s="308"/>
      <c r="E2326" s="309">
        <v>44810</v>
      </c>
      <c r="F2326" s="310">
        <f t="shared" si="72"/>
        <v>2240500</v>
      </c>
      <c r="G2326" s="310">
        <f t="shared" si="73"/>
        <v>896200</v>
      </c>
    </row>
    <row r="2327" spans="1:7">
      <c r="A2327" s="307" t="s">
        <v>3082</v>
      </c>
      <c r="B2327" s="307" t="s">
        <v>3135</v>
      </c>
      <c r="C2327" s="308"/>
      <c r="D2327" s="308"/>
      <c r="E2327" s="309">
        <v>17500</v>
      </c>
      <c r="F2327" s="310">
        <f t="shared" si="72"/>
        <v>875000</v>
      </c>
      <c r="G2327" s="310">
        <f t="shared" si="73"/>
        <v>350000</v>
      </c>
    </row>
    <row r="2328" spans="1:7">
      <c r="A2328" s="307" t="s">
        <v>3082</v>
      </c>
      <c r="B2328" s="307" t="s">
        <v>3136</v>
      </c>
      <c r="C2328" s="308"/>
      <c r="D2328" s="308"/>
      <c r="E2328" s="309">
        <v>46720</v>
      </c>
      <c r="F2328" s="310">
        <f t="shared" si="72"/>
        <v>2336000</v>
      </c>
      <c r="G2328" s="310">
        <f t="shared" si="73"/>
        <v>934400</v>
      </c>
    </row>
    <row r="2329" spans="1:7">
      <c r="A2329" s="307" t="s">
        <v>3082</v>
      </c>
      <c r="B2329" s="307" t="s">
        <v>3137</v>
      </c>
      <c r="C2329" s="308"/>
      <c r="D2329" s="308"/>
      <c r="E2329" s="309">
        <v>46360</v>
      </c>
      <c r="F2329" s="310">
        <f t="shared" si="72"/>
        <v>2318000</v>
      </c>
      <c r="G2329" s="310">
        <f t="shared" si="73"/>
        <v>927200</v>
      </c>
    </row>
    <row r="2330" spans="1:7">
      <c r="A2330" s="307" t="s">
        <v>3082</v>
      </c>
      <c r="B2330" s="307" t="s">
        <v>3138</v>
      </c>
      <c r="C2330" s="308"/>
      <c r="D2330" s="308"/>
      <c r="E2330" s="309">
        <v>39510</v>
      </c>
      <c r="F2330" s="310">
        <f t="shared" si="72"/>
        <v>1975500</v>
      </c>
      <c r="G2330" s="310">
        <f t="shared" si="73"/>
        <v>790200</v>
      </c>
    </row>
    <row r="2331" spans="1:7">
      <c r="A2331" s="307" t="s">
        <v>3082</v>
      </c>
      <c r="B2331" s="307" t="s">
        <v>3139</v>
      </c>
      <c r="C2331" s="308"/>
      <c r="D2331" s="308"/>
      <c r="E2331" s="309">
        <v>39510</v>
      </c>
      <c r="F2331" s="310">
        <f t="shared" si="72"/>
        <v>1975500</v>
      </c>
      <c r="G2331" s="310">
        <f t="shared" si="73"/>
        <v>790200</v>
      </c>
    </row>
    <row r="2332" spans="1:7">
      <c r="A2332" s="307" t="s">
        <v>3082</v>
      </c>
      <c r="B2332" s="307" t="s">
        <v>3140</v>
      </c>
      <c r="C2332" s="308"/>
      <c r="D2332" s="308"/>
      <c r="E2332" s="309">
        <v>31110</v>
      </c>
      <c r="F2332" s="310">
        <f t="shared" si="72"/>
        <v>1555500</v>
      </c>
      <c r="G2332" s="310">
        <f t="shared" si="73"/>
        <v>622200</v>
      </c>
    </row>
    <row r="2333" spans="1:7">
      <c r="A2333" s="307" t="s">
        <v>3082</v>
      </c>
      <c r="B2333" s="307" t="s">
        <v>3141</v>
      </c>
      <c r="C2333" s="308"/>
      <c r="D2333" s="308"/>
      <c r="E2333" s="309">
        <v>34380</v>
      </c>
      <c r="F2333" s="310">
        <f t="shared" si="72"/>
        <v>1719000</v>
      </c>
      <c r="G2333" s="310">
        <f t="shared" si="73"/>
        <v>687600</v>
      </c>
    </row>
    <row r="2334" spans="1:7">
      <c r="A2334" s="307" t="s">
        <v>3082</v>
      </c>
      <c r="B2334" s="307" t="s">
        <v>3142</v>
      </c>
      <c r="C2334" s="308"/>
      <c r="D2334" s="308"/>
      <c r="E2334" s="309">
        <v>39000</v>
      </c>
      <c r="F2334" s="310">
        <f t="shared" si="72"/>
        <v>1950000</v>
      </c>
      <c r="G2334" s="310">
        <f t="shared" si="73"/>
        <v>780000</v>
      </c>
    </row>
    <row r="2335" spans="1:7">
      <c r="A2335" s="307" t="s">
        <v>3082</v>
      </c>
      <c r="B2335" s="307" t="s">
        <v>3143</v>
      </c>
      <c r="C2335" s="308"/>
      <c r="D2335" s="308"/>
      <c r="E2335" s="309">
        <v>34910</v>
      </c>
      <c r="F2335" s="310">
        <f t="shared" si="72"/>
        <v>1745500</v>
      </c>
      <c r="G2335" s="310">
        <f t="shared" si="73"/>
        <v>698200</v>
      </c>
    </row>
    <row r="2336" spans="1:7">
      <c r="A2336" s="307" t="s">
        <v>3082</v>
      </c>
      <c r="B2336" s="307" t="s">
        <v>3144</v>
      </c>
      <c r="C2336" s="308"/>
      <c r="D2336" s="308"/>
      <c r="E2336" s="309">
        <v>38000</v>
      </c>
      <c r="F2336" s="310">
        <f t="shared" si="72"/>
        <v>1900000</v>
      </c>
      <c r="G2336" s="310">
        <f t="shared" si="73"/>
        <v>760000</v>
      </c>
    </row>
    <row r="2337" spans="1:7">
      <c r="A2337" s="307" t="s">
        <v>3082</v>
      </c>
      <c r="B2337" s="307" t="s">
        <v>3145</v>
      </c>
      <c r="C2337" s="308"/>
      <c r="D2337" s="308"/>
      <c r="E2337" s="309">
        <v>38000</v>
      </c>
      <c r="F2337" s="310">
        <f t="shared" si="72"/>
        <v>1900000</v>
      </c>
      <c r="G2337" s="310">
        <f t="shared" si="73"/>
        <v>760000</v>
      </c>
    </row>
    <row r="2338" spans="1:7">
      <c r="A2338" s="307" t="s">
        <v>3082</v>
      </c>
      <c r="B2338" s="307" t="s">
        <v>3146</v>
      </c>
      <c r="C2338" s="308"/>
      <c r="D2338" s="308"/>
      <c r="E2338" s="309">
        <v>40000</v>
      </c>
      <c r="F2338" s="310">
        <f t="shared" si="72"/>
        <v>2000000</v>
      </c>
      <c r="G2338" s="310">
        <f t="shared" si="73"/>
        <v>800000</v>
      </c>
    </row>
    <row r="2339" spans="1:7">
      <c r="A2339" s="307" t="s">
        <v>3082</v>
      </c>
      <c r="B2339" s="307" t="s">
        <v>3147</v>
      </c>
      <c r="C2339" s="308"/>
      <c r="D2339" s="308"/>
      <c r="E2339" s="309">
        <v>43630</v>
      </c>
      <c r="F2339" s="310">
        <f t="shared" si="72"/>
        <v>2181500</v>
      </c>
      <c r="G2339" s="310">
        <f t="shared" si="73"/>
        <v>872600</v>
      </c>
    </row>
    <row r="2340" spans="1:7">
      <c r="A2340" s="307" t="s">
        <v>3082</v>
      </c>
      <c r="B2340" s="307" t="s">
        <v>3148</v>
      </c>
      <c r="C2340" s="308"/>
      <c r="D2340" s="308"/>
      <c r="E2340" s="309">
        <v>50000</v>
      </c>
      <c r="F2340" s="310">
        <f t="shared" si="72"/>
        <v>2500000</v>
      </c>
      <c r="G2340" s="310">
        <f t="shared" si="73"/>
        <v>1000000</v>
      </c>
    </row>
    <row r="2341" spans="1:7">
      <c r="A2341" s="307" t="s">
        <v>3082</v>
      </c>
      <c r="B2341" s="307" t="s">
        <v>3149</v>
      </c>
      <c r="C2341" s="308"/>
      <c r="D2341" s="308"/>
      <c r="E2341" s="309">
        <v>43630</v>
      </c>
      <c r="F2341" s="310">
        <f t="shared" si="72"/>
        <v>2181500</v>
      </c>
      <c r="G2341" s="310">
        <f t="shared" si="73"/>
        <v>872600</v>
      </c>
    </row>
    <row r="2342" spans="1:7">
      <c r="A2342" s="307" t="s">
        <v>3082</v>
      </c>
      <c r="B2342" s="307" t="s">
        <v>3150</v>
      </c>
      <c r="C2342" s="308"/>
      <c r="D2342" s="308"/>
      <c r="E2342" s="309">
        <v>47450</v>
      </c>
      <c r="F2342" s="310">
        <f t="shared" si="72"/>
        <v>2372500</v>
      </c>
      <c r="G2342" s="310">
        <f t="shared" si="73"/>
        <v>949000</v>
      </c>
    </row>
    <row r="2343" spans="1:7">
      <c r="A2343" s="307" t="s">
        <v>3082</v>
      </c>
      <c r="B2343" s="307" t="s">
        <v>3151</v>
      </c>
      <c r="C2343" s="308"/>
      <c r="D2343" s="308"/>
      <c r="E2343" s="309">
        <v>131810</v>
      </c>
      <c r="F2343" s="310">
        <f t="shared" si="72"/>
        <v>6590500</v>
      </c>
      <c r="G2343" s="310">
        <f t="shared" si="73"/>
        <v>2636200.0000000005</v>
      </c>
    </row>
    <row r="2344" spans="1:7">
      <c r="A2344" s="307" t="s">
        <v>3082</v>
      </c>
      <c r="B2344" s="307" t="s">
        <v>3152</v>
      </c>
      <c r="C2344" s="308"/>
      <c r="D2344" s="308"/>
      <c r="E2344" s="309">
        <v>13670</v>
      </c>
      <c r="F2344" s="310">
        <f t="shared" si="72"/>
        <v>683500</v>
      </c>
      <c r="G2344" s="310">
        <f t="shared" si="73"/>
        <v>273400</v>
      </c>
    </row>
    <row r="2345" spans="1:7">
      <c r="A2345" s="307" t="s">
        <v>3082</v>
      </c>
      <c r="B2345" s="307" t="s">
        <v>3153</v>
      </c>
      <c r="C2345" s="308"/>
      <c r="D2345" s="308"/>
      <c r="E2345" s="309">
        <v>37620</v>
      </c>
      <c r="F2345" s="310">
        <f t="shared" si="72"/>
        <v>1881000</v>
      </c>
      <c r="G2345" s="310">
        <f t="shared" si="73"/>
        <v>752400</v>
      </c>
    </row>
    <row r="2346" spans="1:7">
      <c r="A2346" s="307" t="s">
        <v>3082</v>
      </c>
      <c r="B2346" s="307" t="s">
        <v>3154</v>
      </c>
      <c r="C2346" s="308"/>
      <c r="D2346" s="308"/>
      <c r="E2346" s="309">
        <v>45360</v>
      </c>
      <c r="F2346" s="310">
        <f t="shared" si="72"/>
        <v>2268000</v>
      </c>
      <c r="G2346" s="310">
        <f t="shared" si="73"/>
        <v>907200</v>
      </c>
    </row>
    <row r="2347" spans="1:7">
      <c r="A2347" s="307" t="s">
        <v>3082</v>
      </c>
      <c r="B2347" s="307" t="s">
        <v>3155</v>
      </c>
      <c r="C2347" s="308"/>
      <c r="D2347" s="308"/>
      <c r="E2347" s="309">
        <v>45000</v>
      </c>
      <c r="F2347" s="310">
        <f t="shared" si="72"/>
        <v>2250000</v>
      </c>
      <c r="G2347" s="310">
        <f t="shared" si="73"/>
        <v>900000</v>
      </c>
    </row>
    <row r="2348" spans="1:7">
      <c r="A2348" s="307" t="s">
        <v>3082</v>
      </c>
      <c r="B2348" s="307" t="s">
        <v>2859</v>
      </c>
      <c r="C2348" s="308"/>
      <c r="D2348" s="308"/>
      <c r="E2348" s="309">
        <v>44270</v>
      </c>
      <c r="F2348" s="310">
        <f t="shared" si="72"/>
        <v>2213500</v>
      </c>
      <c r="G2348" s="310">
        <f t="shared" si="73"/>
        <v>885400</v>
      </c>
    </row>
    <row r="2349" spans="1:7">
      <c r="A2349" s="307" t="s">
        <v>3082</v>
      </c>
      <c r="B2349" s="307" t="s">
        <v>3156</v>
      </c>
      <c r="C2349" s="308"/>
      <c r="D2349" s="308"/>
      <c r="E2349" s="309">
        <v>46810</v>
      </c>
      <c r="F2349" s="310">
        <f t="shared" si="72"/>
        <v>2340500</v>
      </c>
      <c r="G2349" s="310">
        <f t="shared" si="73"/>
        <v>936200</v>
      </c>
    </row>
    <row r="2350" spans="1:7">
      <c r="A2350" s="307" t="s">
        <v>3082</v>
      </c>
      <c r="B2350" s="307" t="s">
        <v>3157</v>
      </c>
      <c r="C2350" s="308"/>
      <c r="D2350" s="308"/>
      <c r="E2350" s="309">
        <v>48450</v>
      </c>
      <c r="F2350" s="310">
        <f t="shared" si="72"/>
        <v>2422500</v>
      </c>
      <c r="G2350" s="310">
        <f t="shared" si="73"/>
        <v>969000</v>
      </c>
    </row>
    <row r="2351" spans="1:7">
      <c r="A2351" s="307" t="s">
        <v>3082</v>
      </c>
      <c r="B2351" s="307" t="s">
        <v>3158</v>
      </c>
      <c r="C2351" s="308"/>
      <c r="D2351" s="308"/>
      <c r="E2351" s="309">
        <v>55180</v>
      </c>
      <c r="F2351" s="310">
        <f t="shared" si="72"/>
        <v>2759000</v>
      </c>
      <c r="G2351" s="310">
        <f t="shared" si="73"/>
        <v>1103600.0000000002</v>
      </c>
    </row>
    <row r="2352" spans="1:7">
      <c r="A2352" s="307" t="s">
        <v>3082</v>
      </c>
      <c r="B2352" s="307" t="s">
        <v>3159</v>
      </c>
      <c r="C2352" s="308"/>
      <c r="D2352" s="308"/>
      <c r="E2352" s="309">
        <v>51180</v>
      </c>
      <c r="F2352" s="310">
        <f t="shared" si="72"/>
        <v>2559000</v>
      </c>
      <c r="G2352" s="310">
        <f t="shared" si="73"/>
        <v>1023600</v>
      </c>
    </row>
    <row r="2353" spans="1:7">
      <c r="A2353" s="307" t="s">
        <v>3082</v>
      </c>
      <c r="B2353" s="307" t="s">
        <v>3160</v>
      </c>
      <c r="C2353" s="308"/>
      <c r="D2353" s="308"/>
      <c r="E2353" s="309">
        <v>38580</v>
      </c>
      <c r="F2353" s="310">
        <f t="shared" si="72"/>
        <v>1929000</v>
      </c>
      <c r="G2353" s="310">
        <f t="shared" si="73"/>
        <v>771600</v>
      </c>
    </row>
    <row r="2354" spans="1:7">
      <c r="A2354" s="307" t="s">
        <v>3082</v>
      </c>
      <c r="B2354" s="307" t="s">
        <v>3161</v>
      </c>
      <c r="C2354" s="308"/>
      <c r="D2354" s="308"/>
      <c r="E2354" s="309">
        <v>47310</v>
      </c>
      <c r="F2354" s="310">
        <f t="shared" si="72"/>
        <v>2365500</v>
      </c>
      <c r="G2354" s="310">
        <f t="shared" si="73"/>
        <v>946200</v>
      </c>
    </row>
    <row r="2355" spans="1:7">
      <c r="A2355" s="307" t="s">
        <v>3082</v>
      </c>
      <c r="B2355" s="307" t="s">
        <v>3162</v>
      </c>
      <c r="C2355" s="308"/>
      <c r="D2355" s="308"/>
      <c r="E2355" s="309">
        <v>26270</v>
      </c>
      <c r="F2355" s="310">
        <f t="shared" si="72"/>
        <v>1313500</v>
      </c>
      <c r="G2355" s="310">
        <f t="shared" si="73"/>
        <v>525400</v>
      </c>
    </row>
    <row r="2356" spans="1:7">
      <c r="A2356" s="307" t="s">
        <v>3082</v>
      </c>
      <c r="B2356" s="307" t="s">
        <v>3163</v>
      </c>
      <c r="C2356" s="308"/>
      <c r="D2356" s="308"/>
      <c r="E2356" s="309">
        <v>36130</v>
      </c>
      <c r="F2356" s="310">
        <f t="shared" si="72"/>
        <v>1806500</v>
      </c>
      <c r="G2356" s="310">
        <f t="shared" si="73"/>
        <v>722600</v>
      </c>
    </row>
    <row r="2357" spans="1:7">
      <c r="A2357" s="307" t="s">
        <v>3082</v>
      </c>
      <c r="B2357" s="307" t="s">
        <v>3164</v>
      </c>
      <c r="C2357" s="308"/>
      <c r="D2357" s="308"/>
      <c r="E2357" s="309">
        <v>49810</v>
      </c>
      <c r="F2357" s="310">
        <f t="shared" si="72"/>
        <v>2490500</v>
      </c>
      <c r="G2357" s="310">
        <f t="shared" si="73"/>
        <v>996200</v>
      </c>
    </row>
    <row r="2358" spans="1:7">
      <c r="A2358" s="307" t="s">
        <v>3082</v>
      </c>
      <c r="B2358" s="307" t="s">
        <v>3165</v>
      </c>
      <c r="C2358" s="308"/>
      <c r="D2358" s="308"/>
      <c r="E2358" s="309">
        <v>54360</v>
      </c>
      <c r="F2358" s="310">
        <f t="shared" si="72"/>
        <v>2718000</v>
      </c>
      <c r="G2358" s="310">
        <f t="shared" si="73"/>
        <v>1087200</v>
      </c>
    </row>
    <row r="2359" spans="1:7">
      <c r="A2359" s="307" t="s">
        <v>3082</v>
      </c>
      <c r="B2359" s="307" t="s">
        <v>3166</v>
      </c>
      <c r="C2359" s="308"/>
      <c r="D2359" s="308"/>
      <c r="E2359" s="309">
        <v>12700</v>
      </c>
      <c r="F2359" s="310">
        <f t="shared" si="72"/>
        <v>635000</v>
      </c>
      <c r="G2359" s="310">
        <f t="shared" si="73"/>
        <v>254000</v>
      </c>
    </row>
    <row r="2360" spans="1:7">
      <c r="A2360" s="307" t="s">
        <v>3082</v>
      </c>
      <c r="B2360" s="307" t="s">
        <v>3167</v>
      </c>
      <c r="C2360" s="308"/>
      <c r="D2360" s="308"/>
      <c r="E2360" s="309">
        <v>31000</v>
      </c>
      <c r="F2360" s="310">
        <f t="shared" si="72"/>
        <v>1550000</v>
      </c>
      <c r="G2360" s="310">
        <f t="shared" si="73"/>
        <v>620000</v>
      </c>
    </row>
    <row r="2361" spans="1:7">
      <c r="A2361" s="307" t="s">
        <v>3082</v>
      </c>
      <c r="B2361" s="307" t="s">
        <v>3168</v>
      </c>
      <c r="C2361" s="308"/>
      <c r="D2361" s="308"/>
      <c r="E2361" s="309">
        <v>54090</v>
      </c>
      <c r="F2361" s="310">
        <f t="shared" si="72"/>
        <v>2704500</v>
      </c>
      <c r="G2361" s="310">
        <f t="shared" si="73"/>
        <v>1081800</v>
      </c>
    </row>
    <row r="2362" spans="1:7">
      <c r="A2362" s="307" t="s">
        <v>3082</v>
      </c>
      <c r="B2362" s="307" t="s">
        <v>3169</v>
      </c>
      <c r="C2362" s="308"/>
      <c r="D2362" s="308"/>
      <c r="E2362" s="309">
        <v>50180</v>
      </c>
      <c r="F2362" s="310">
        <f t="shared" si="72"/>
        <v>2509000</v>
      </c>
      <c r="G2362" s="310">
        <f t="shared" si="73"/>
        <v>1003600</v>
      </c>
    </row>
    <row r="2363" spans="1:7">
      <c r="A2363" s="307" t="s">
        <v>3082</v>
      </c>
      <c r="B2363" s="307" t="s">
        <v>3170</v>
      </c>
      <c r="C2363" s="308"/>
      <c r="D2363" s="308"/>
      <c r="E2363" s="309">
        <v>54090</v>
      </c>
      <c r="F2363" s="310">
        <f t="shared" si="72"/>
        <v>2704500</v>
      </c>
      <c r="G2363" s="310">
        <f t="shared" si="73"/>
        <v>1081800</v>
      </c>
    </row>
    <row r="2364" spans="1:7">
      <c r="A2364" s="307" t="s">
        <v>3082</v>
      </c>
      <c r="B2364" s="307" t="s">
        <v>3171</v>
      </c>
      <c r="C2364" s="308"/>
      <c r="D2364" s="308"/>
      <c r="E2364" s="309">
        <v>50180</v>
      </c>
      <c r="F2364" s="310">
        <f t="shared" si="72"/>
        <v>2509000</v>
      </c>
      <c r="G2364" s="310">
        <f t="shared" si="73"/>
        <v>1003600</v>
      </c>
    </row>
    <row r="2365" spans="1:7">
      <c r="A2365" s="307" t="s">
        <v>3082</v>
      </c>
      <c r="B2365" s="307" t="s">
        <v>3172</v>
      </c>
      <c r="C2365" s="308"/>
      <c r="D2365" s="308"/>
      <c r="E2365" s="309">
        <v>51720</v>
      </c>
      <c r="F2365" s="310">
        <f t="shared" si="72"/>
        <v>2586000</v>
      </c>
      <c r="G2365" s="310">
        <f t="shared" si="73"/>
        <v>1034400.0000000001</v>
      </c>
    </row>
    <row r="2366" spans="1:7">
      <c r="A2366" s="307" t="s">
        <v>3082</v>
      </c>
      <c r="B2366" s="307" t="s">
        <v>3173</v>
      </c>
      <c r="C2366" s="308"/>
      <c r="D2366" s="308"/>
      <c r="E2366" s="309">
        <v>29540</v>
      </c>
      <c r="F2366" s="310">
        <f t="shared" si="72"/>
        <v>1477000</v>
      </c>
      <c r="G2366" s="310">
        <f t="shared" si="73"/>
        <v>590800.00000000012</v>
      </c>
    </row>
    <row r="2367" spans="1:7">
      <c r="A2367" s="307" t="s">
        <v>3082</v>
      </c>
      <c r="B2367" s="307" t="s">
        <v>3174</v>
      </c>
      <c r="C2367" s="308"/>
      <c r="D2367" s="308"/>
      <c r="E2367" s="309">
        <v>27720</v>
      </c>
      <c r="F2367" s="310">
        <f t="shared" si="72"/>
        <v>1386000</v>
      </c>
      <c r="G2367" s="310">
        <f t="shared" si="73"/>
        <v>554400</v>
      </c>
    </row>
    <row r="2368" spans="1:7">
      <c r="A2368" s="307" t="s">
        <v>3082</v>
      </c>
      <c r="B2368" s="307" t="s">
        <v>3175</v>
      </c>
      <c r="C2368" s="308"/>
      <c r="D2368" s="308"/>
      <c r="E2368" s="309">
        <v>29090</v>
      </c>
      <c r="F2368" s="310">
        <f t="shared" si="72"/>
        <v>1454500</v>
      </c>
      <c r="G2368" s="310">
        <f t="shared" si="73"/>
        <v>581800.00000000012</v>
      </c>
    </row>
    <row r="2369" spans="1:7">
      <c r="A2369" s="307" t="s">
        <v>3082</v>
      </c>
      <c r="B2369" s="307" t="s">
        <v>3176</v>
      </c>
      <c r="C2369" s="308"/>
      <c r="D2369" s="308"/>
      <c r="E2369" s="309">
        <v>32180</v>
      </c>
      <c r="F2369" s="310">
        <f t="shared" si="72"/>
        <v>1609000</v>
      </c>
      <c r="G2369" s="310">
        <f t="shared" si="73"/>
        <v>643600</v>
      </c>
    </row>
    <row r="2370" spans="1:7">
      <c r="A2370" s="307" t="s">
        <v>3082</v>
      </c>
      <c r="B2370" s="307" t="s">
        <v>3177</v>
      </c>
      <c r="C2370" s="308"/>
      <c r="D2370" s="308"/>
      <c r="E2370" s="309">
        <v>29540</v>
      </c>
      <c r="F2370" s="310">
        <f t="shared" si="72"/>
        <v>1477000</v>
      </c>
      <c r="G2370" s="310">
        <f t="shared" si="73"/>
        <v>590800.00000000012</v>
      </c>
    </row>
    <row r="2371" spans="1:7">
      <c r="A2371" s="307" t="s">
        <v>3082</v>
      </c>
      <c r="B2371" s="307" t="s">
        <v>3178</v>
      </c>
      <c r="C2371" s="308"/>
      <c r="D2371" s="308"/>
      <c r="E2371" s="309">
        <v>29090</v>
      </c>
      <c r="F2371" s="310">
        <f t="shared" si="72"/>
        <v>1454500</v>
      </c>
      <c r="G2371" s="310">
        <f t="shared" si="73"/>
        <v>581800.00000000012</v>
      </c>
    </row>
    <row r="2372" spans="1:7">
      <c r="A2372" s="307" t="s">
        <v>3082</v>
      </c>
      <c r="B2372" s="307" t="s">
        <v>3179</v>
      </c>
      <c r="C2372" s="308"/>
      <c r="D2372" s="308"/>
      <c r="E2372" s="309">
        <v>32180</v>
      </c>
      <c r="F2372" s="310">
        <f t="shared" ref="F2372:F2435" si="74">+E2372*5%*1000</f>
        <v>1609000</v>
      </c>
      <c r="G2372" s="310">
        <f t="shared" ref="G2372:G2435" si="75">+E2372*2%*1000</f>
        <v>643600</v>
      </c>
    </row>
    <row r="2373" spans="1:7">
      <c r="A2373" s="307" t="s">
        <v>3082</v>
      </c>
      <c r="B2373" s="307" t="s">
        <v>3180</v>
      </c>
      <c r="C2373" s="308"/>
      <c r="D2373" s="308"/>
      <c r="E2373" s="309">
        <v>32180</v>
      </c>
      <c r="F2373" s="310">
        <f t="shared" si="74"/>
        <v>1609000</v>
      </c>
      <c r="G2373" s="310">
        <f t="shared" si="75"/>
        <v>643600</v>
      </c>
    </row>
    <row r="2374" spans="1:7">
      <c r="A2374" s="307" t="s">
        <v>3082</v>
      </c>
      <c r="B2374" s="307" t="s">
        <v>3181</v>
      </c>
      <c r="C2374" s="308"/>
      <c r="D2374" s="308"/>
      <c r="E2374" s="309">
        <v>32630</v>
      </c>
      <c r="F2374" s="310">
        <f t="shared" si="74"/>
        <v>1631500</v>
      </c>
      <c r="G2374" s="310">
        <f t="shared" si="75"/>
        <v>652600</v>
      </c>
    </row>
    <row r="2375" spans="1:7">
      <c r="A2375" s="307" t="s">
        <v>3082</v>
      </c>
      <c r="B2375" s="307" t="s">
        <v>3182</v>
      </c>
      <c r="C2375" s="308"/>
      <c r="D2375" s="308"/>
      <c r="E2375" s="309">
        <v>34900</v>
      </c>
      <c r="F2375" s="310">
        <f t="shared" si="74"/>
        <v>1745000</v>
      </c>
      <c r="G2375" s="310">
        <f t="shared" si="75"/>
        <v>698000</v>
      </c>
    </row>
    <row r="2376" spans="1:7">
      <c r="A2376" s="307" t="s">
        <v>3082</v>
      </c>
      <c r="B2376" s="307" t="s">
        <v>3183</v>
      </c>
      <c r="C2376" s="308"/>
      <c r="D2376" s="308"/>
      <c r="E2376" s="309">
        <v>30360</v>
      </c>
      <c r="F2376" s="310">
        <f t="shared" si="74"/>
        <v>1518000</v>
      </c>
      <c r="G2376" s="310">
        <f t="shared" si="75"/>
        <v>607200</v>
      </c>
    </row>
    <row r="2377" spans="1:7">
      <c r="A2377" s="307" t="s">
        <v>3082</v>
      </c>
      <c r="B2377" s="307" t="s">
        <v>3184</v>
      </c>
      <c r="C2377" s="308"/>
      <c r="D2377" s="308"/>
      <c r="E2377" s="309">
        <v>34360</v>
      </c>
      <c r="F2377" s="310">
        <f t="shared" si="74"/>
        <v>1718000</v>
      </c>
      <c r="G2377" s="310">
        <f t="shared" si="75"/>
        <v>687200</v>
      </c>
    </row>
    <row r="2378" spans="1:7">
      <c r="A2378" s="307" t="s">
        <v>3082</v>
      </c>
      <c r="B2378" s="307" t="s">
        <v>3185</v>
      </c>
      <c r="C2378" s="308"/>
      <c r="D2378" s="308"/>
      <c r="E2378" s="309">
        <v>37900</v>
      </c>
      <c r="F2378" s="310">
        <f t="shared" si="74"/>
        <v>1895000</v>
      </c>
      <c r="G2378" s="310">
        <f t="shared" si="75"/>
        <v>758000</v>
      </c>
    </row>
    <row r="2379" spans="1:7">
      <c r="A2379" s="307" t="s">
        <v>3082</v>
      </c>
      <c r="B2379" s="307" t="s">
        <v>3186</v>
      </c>
      <c r="C2379" s="308"/>
      <c r="D2379" s="308"/>
      <c r="E2379" s="309">
        <v>37180</v>
      </c>
      <c r="F2379" s="310">
        <f t="shared" si="74"/>
        <v>1859000</v>
      </c>
      <c r="G2379" s="310">
        <f t="shared" si="75"/>
        <v>743600</v>
      </c>
    </row>
    <row r="2380" spans="1:7">
      <c r="A2380" s="307" t="s">
        <v>3082</v>
      </c>
      <c r="B2380" s="307" t="s">
        <v>3187</v>
      </c>
      <c r="C2380" s="308"/>
      <c r="D2380" s="308"/>
      <c r="E2380" s="309">
        <v>37180</v>
      </c>
      <c r="F2380" s="310">
        <f t="shared" si="74"/>
        <v>1859000</v>
      </c>
      <c r="G2380" s="310">
        <f t="shared" si="75"/>
        <v>743600</v>
      </c>
    </row>
    <row r="2381" spans="1:7">
      <c r="A2381" s="307" t="s">
        <v>3082</v>
      </c>
      <c r="B2381" s="307" t="s">
        <v>3188</v>
      </c>
      <c r="C2381" s="308"/>
      <c r="D2381" s="308"/>
      <c r="E2381" s="309">
        <v>37900</v>
      </c>
      <c r="F2381" s="310">
        <f t="shared" si="74"/>
        <v>1895000</v>
      </c>
      <c r="G2381" s="310">
        <f t="shared" si="75"/>
        <v>758000</v>
      </c>
    </row>
    <row r="2382" spans="1:7">
      <c r="A2382" s="307" t="s">
        <v>3082</v>
      </c>
      <c r="B2382" s="307" t="s">
        <v>3189</v>
      </c>
      <c r="C2382" s="308"/>
      <c r="D2382" s="308"/>
      <c r="E2382" s="309">
        <v>32970</v>
      </c>
      <c r="F2382" s="310">
        <f t="shared" si="74"/>
        <v>1648500</v>
      </c>
      <c r="G2382" s="310">
        <f t="shared" si="75"/>
        <v>659400</v>
      </c>
    </row>
    <row r="2383" spans="1:7">
      <c r="A2383" s="307" t="s">
        <v>3082</v>
      </c>
      <c r="B2383" s="307" t="s">
        <v>3190</v>
      </c>
      <c r="C2383" s="308"/>
      <c r="D2383" s="308"/>
      <c r="E2383" s="309">
        <v>32630</v>
      </c>
      <c r="F2383" s="310">
        <f t="shared" si="74"/>
        <v>1631500</v>
      </c>
      <c r="G2383" s="310">
        <f t="shared" si="75"/>
        <v>652600</v>
      </c>
    </row>
    <row r="2384" spans="1:7">
      <c r="A2384" s="307" t="s">
        <v>3082</v>
      </c>
      <c r="B2384" s="307" t="s">
        <v>3191</v>
      </c>
      <c r="C2384" s="308"/>
      <c r="D2384" s="308"/>
      <c r="E2384" s="309">
        <v>30360</v>
      </c>
      <c r="F2384" s="310">
        <f t="shared" si="74"/>
        <v>1518000</v>
      </c>
      <c r="G2384" s="310">
        <f t="shared" si="75"/>
        <v>607200</v>
      </c>
    </row>
    <row r="2385" spans="1:7">
      <c r="A2385" s="307" t="s">
        <v>3082</v>
      </c>
      <c r="B2385" s="307" t="s">
        <v>3192</v>
      </c>
      <c r="C2385" s="308"/>
      <c r="D2385" s="308"/>
      <c r="E2385" s="309">
        <v>34360</v>
      </c>
      <c r="F2385" s="310">
        <f t="shared" si="74"/>
        <v>1718000</v>
      </c>
      <c r="G2385" s="310">
        <f t="shared" si="75"/>
        <v>687200</v>
      </c>
    </row>
    <row r="2386" spans="1:7">
      <c r="A2386" s="307" t="s">
        <v>3082</v>
      </c>
      <c r="B2386" s="307" t="s">
        <v>3193</v>
      </c>
      <c r="C2386" s="308"/>
      <c r="D2386" s="308"/>
      <c r="E2386" s="309">
        <v>25100</v>
      </c>
      <c r="F2386" s="310">
        <f t="shared" si="74"/>
        <v>1255000</v>
      </c>
      <c r="G2386" s="310">
        <f t="shared" si="75"/>
        <v>502000</v>
      </c>
    </row>
    <row r="2387" spans="1:7">
      <c r="A2387" s="307" t="s">
        <v>3082</v>
      </c>
      <c r="B2387" s="307" t="s">
        <v>3194</v>
      </c>
      <c r="C2387" s="308"/>
      <c r="D2387" s="308"/>
      <c r="E2387" s="309">
        <v>24450</v>
      </c>
      <c r="F2387" s="310">
        <f t="shared" si="74"/>
        <v>1222500</v>
      </c>
      <c r="G2387" s="310">
        <f t="shared" si="75"/>
        <v>489000</v>
      </c>
    </row>
    <row r="2388" spans="1:7">
      <c r="A2388" s="307" t="s">
        <v>3082</v>
      </c>
      <c r="B2388" s="307" t="s">
        <v>3195</v>
      </c>
      <c r="C2388" s="308"/>
      <c r="D2388" s="308"/>
      <c r="E2388" s="309">
        <v>28090</v>
      </c>
      <c r="F2388" s="310">
        <f t="shared" si="74"/>
        <v>1404500</v>
      </c>
      <c r="G2388" s="310">
        <f t="shared" si="75"/>
        <v>561800.00000000012</v>
      </c>
    </row>
    <row r="2389" spans="1:7">
      <c r="A2389" s="307" t="s">
        <v>3082</v>
      </c>
      <c r="B2389" s="307" t="s">
        <v>3196</v>
      </c>
      <c r="C2389" s="308"/>
      <c r="D2389" s="308"/>
      <c r="E2389" s="309">
        <v>18130</v>
      </c>
      <c r="F2389" s="310">
        <f t="shared" si="74"/>
        <v>906500</v>
      </c>
      <c r="G2389" s="310">
        <f t="shared" si="75"/>
        <v>362600</v>
      </c>
    </row>
    <row r="2390" spans="1:7">
      <c r="A2390" s="307" t="s">
        <v>3082</v>
      </c>
      <c r="B2390" s="307" t="s">
        <v>3197</v>
      </c>
      <c r="C2390" s="308"/>
      <c r="D2390" s="308"/>
      <c r="E2390" s="309">
        <v>20270</v>
      </c>
      <c r="F2390" s="310">
        <f t="shared" si="74"/>
        <v>1013500</v>
      </c>
      <c r="G2390" s="310">
        <f t="shared" si="75"/>
        <v>405400.00000000006</v>
      </c>
    </row>
    <row r="2391" spans="1:7">
      <c r="A2391" s="307" t="s">
        <v>3082</v>
      </c>
      <c r="B2391" s="307" t="s">
        <v>3198</v>
      </c>
      <c r="C2391" s="308"/>
      <c r="D2391" s="308"/>
      <c r="E2391" s="309">
        <v>24600</v>
      </c>
      <c r="F2391" s="310">
        <f t="shared" si="74"/>
        <v>1230000</v>
      </c>
      <c r="G2391" s="310">
        <f t="shared" si="75"/>
        <v>492000</v>
      </c>
    </row>
    <row r="2392" spans="1:7">
      <c r="A2392" s="307" t="s">
        <v>3082</v>
      </c>
      <c r="B2392" s="307" t="s">
        <v>3199</v>
      </c>
      <c r="C2392" s="308"/>
      <c r="D2392" s="308"/>
      <c r="E2392" s="309">
        <v>32050</v>
      </c>
      <c r="F2392" s="310">
        <f t="shared" si="74"/>
        <v>1602500</v>
      </c>
      <c r="G2392" s="310">
        <f t="shared" si="75"/>
        <v>641000</v>
      </c>
    </row>
    <row r="2393" spans="1:7">
      <c r="A2393" s="307" t="s">
        <v>3082</v>
      </c>
      <c r="B2393" s="307" t="s">
        <v>3200</v>
      </c>
      <c r="C2393" s="308"/>
      <c r="D2393" s="308"/>
      <c r="E2393" s="309">
        <v>35100</v>
      </c>
      <c r="F2393" s="310">
        <f t="shared" si="74"/>
        <v>1755000</v>
      </c>
      <c r="G2393" s="310">
        <f t="shared" si="75"/>
        <v>702000</v>
      </c>
    </row>
    <row r="2394" spans="1:7">
      <c r="A2394" s="307" t="s">
        <v>3082</v>
      </c>
      <c r="B2394" s="307" t="s">
        <v>3201</v>
      </c>
      <c r="C2394" s="308"/>
      <c r="D2394" s="308"/>
      <c r="E2394" s="309">
        <v>42630</v>
      </c>
      <c r="F2394" s="310">
        <f t="shared" si="74"/>
        <v>2131500</v>
      </c>
      <c r="G2394" s="310">
        <f t="shared" si="75"/>
        <v>852600</v>
      </c>
    </row>
    <row r="2395" spans="1:7">
      <c r="A2395" s="307" t="s">
        <v>3082</v>
      </c>
      <c r="B2395" s="307" t="s">
        <v>3202</v>
      </c>
      <c r="C2395" s="308"/>
      <c r="D2395" s="308"/>
      <c r="E2395" s="309">
        <v>41450</v>
      </c>
      <c r="F2395" s="310">
        <f t="shared" si="74"/>
        <v>2072500</v>
      </c>
      <c r="G2395" s="310">
        <f t="shared" si="75"/>
        <v>829000</v>
      </c>
    </row>
    <row r="2396" spans="1:7">
      <c r="A2396" s="307" t="s">
        <v>3082</v>
      </c>
      <c r="B2396" s="307" t="s">
        <v>3203</v>
      </c>
      <c r="C2396" s="308"/>
      <c r="D2396" s="308"/>
      <c r="E2396" s="309">
        <v>41450</v>
      </c>
      <c r="F2396" s="310">
        <f t="shared" si="74"/>
        <v>2072500</v>
      </c>
      <c r="G2396" s="310">
        <f t="shared" si="75"/>
        <v>829000</v>
      </c>
    </row>
    <row r="2397" spans="1:7">
      <c r="A2397" s="307" t="s">
        <v>3082</v>
      </c>
      <c r="B2397" s="307" t="s">
        <v>3204</v>
      </c>
      <c r="C2397" s="308"/>
      <c r="D2397" s="308"/>
      <c r="E2397" s="309">
        <v>43310</v>
      </c>
      <c r="F2397" s="310">
        <f t="shared" si="74"/>
        <v>2165500</v>
      </c>
      <c r="G2397" s="310">
        <f t="shared" si="75"/>
        <v>866200</v>
      </c>
    </row>
    <row r="2398" spans="1:7">
      <c r="A2398" s="307" t="s">
        <v>3082</v>
      </c>
      <c r="B2398" s="307" t="s">
        <v>3205</v>
      </c>
      <c r="C2398" s="308"/>
      <c r="D2398" s="308"/>
      <c r="E2398" s="309">
        <v>41450</v>
      </c>
      <c r="F2398" s="310">
        <f t="shared" si="74"/>
        <v>2072500</v>
      </c>
      <c r="G2398" s="310">
        <f t="shared" si="75"/>
        <v>829000</v>
      </c>
    </row>
    <row r="2399" spans="1:7">
      <c r="A2399" s="311" t="s">
        <v>3082</v>
      </c>
      <c r="B2399" s="311" t="s">
        <v>3206</v>
      </c>
      <c r="C2399" s="311" t="s">
        <v>3207</v>
      </c>
      <c r="D2399" s="308"/>
      <c r="E2399" s="315">
        <v>76000</v>
      </c>
      <c r="F2399" s="310">
        <f t="shared" si="74"/>
        <v>3800000</v>
      </c>
      <c r="G2399" s="310">
        <f t="shared" si="75"/>
        <v>1520000</v>
      </c>
    </row>
    <row r="2400" spans="1:7">
      <c r="A2400" s="311" t="s">
        <v>3082</v>
      </c>
      <c r="B2400" s="311" t="s">
        <v>3208</v>
      </c>
      <c r="C2400" s="311" t="s">
        <v>3209</v>
      </c>
      <c r="D2400" s="308"/>
      <c r="E2400" s="315">
        <v>47270</v>
      </c>
      <c r="F2400" s="310">
        <f t="shared" si="74"/>
        <v>2363500</v>
      </c>
      <c r="G2400" s="310">
        <f t="shared" si="75"/>
        <v>945400</v>
      </c>
    </row>
    <row r="2401" spans="1:7">
      <c r="A2401" s="311" t="s">
        <v>3082</v>
      </c>
      <c r="B2401" s="311" t="s">
        <v>3210</v>
      </c>
      <c r="C2401" s="311" t="s">
        <v>3211</v>
      </c>
      <c r="D2401" s="308"/>
      <c r="E2401" s="315">
        <v>39390</v>
      </c>
      <c r="F2401" s="310">
        <f t="shared" si="74"/>
        <v>1969500</v>
      </c>
      <c r="G2401" s="310">
        <f t="shared" si="75"/>
        <v>787800.00000000012</v>
      </c>
    </row>
    <row r="2402" spans="1:7">
      <c r="A2402" s="311" t="s">
        <v>3082</v>
      </c>
      <c r="B2402" s="311" t="s">
        <v>3210</v>
      </c>
      <c r="C2402" s="311" t="s">
        <v>3212</v>
      </c>
      <c r="D2402" s="308"/>
      <c r="E2402" s="315">
        <v>47900</v>
      </c>
      <c r="F2402" s="310">
        <f t="shared" si="74"/>
        <v>2395000</v>
      </c>
      <c r="G2402" s="310">
        <f t="shared" si="75"/>
        <v>958000</v>
      </c>
    </row>
    <row r="2403" spans="1:7">
      <c r="A2403" s="311" t="s">
        <v>3082</v>
      </c>
      <c r="B2403" s="311" t="s">
        <v>3213</v>
      </c>
      <c r="C2403" s="311" t="s">
        <v>3214</v>
      </c>
      <c r="D2403" s="308"/>
      <c r="E2403" s="315">
        <v>46100</v>
      </c>
      <c r="F2403" s="310">
        <f t="shared" si="74"/>
        <v>2305000</v>
      </c>
      <c r="G2403" s="310">
        <f t="shared" si="75"/>
        <v>922000</v>
      </c>
    </row>
    <row r="2404" spans="1:7">
      <c r="A2404" s="311" t="s">
        <v>3082</v>
      </c>
      <c r="B2404" s="311" t="s">
        <v>3213</v>
      </c>
      <c r="C2404" s="311" t="s">
        <v>3215</v>
      </c>
      <c r="D2404" s="308"/>
      <c r="E2404" s="315">
        <v>50490</v>
      </c>
      <c r="F2404" s="310">
        <f t="shared" si="74"/>
        <v>2524500</v>
      </c>
      <c r="G2404" s="310">
        <f t="shared" si="75"/>
        <v>1009800.0000000001</v>
      </c>
    </row>
    <row r="2405" spans="1:7">
      <c r="A2405" s="311" t="s">
        <v>3082</v>
      </c>
      <c r="B2405" s="311" t="s">
        <v>3216</v>
      </c>
      <c r="C2405" s="311" t="s">
        <v>3214</v>
      </c>
      <c r="D2405" s="308"/>
      <c r="E2405" s="315">
        <v>50700</v>
      </c>
      <c r="F2405" s="310">
        <f t="shared" si="74"/>
        <v>2535000</v>
      </c>
      <c r="G2405" s="310">
        <f t="shared" si="75"/>
        <v>1014000</v>
      </c>
    </row>
    <row r="2406" spans="1:7">
      <c r="A2406" s="311" t="s">
        <v>3082</v>
      </c>
      <c r="B2406" s="311" t="s">
        <v>3217</v>
      </c>
      <c r="C2406" s="311" t="s">
        <v>3218</v>
      </c>
      <c r="D2406" s="308"/>
      <c r="E2406" s="315">
        <v>70160</v>
      </c>
      <c r="F2406" s="310">
        <f t="shared" si="74"/>
        <v>3508000</v>
      </c>
      <c r="G2406" s="310">
        <f t="shared" si="75"/>
        <v>1403200</v>
      </c>
    </row>
    <row r="2407" spans="1:7">
      <c r="A2407" s="311" t="s">
        <v>3082</v>
      </c>
      <c r="B2407" s="311" t="s">
        <v>3219</v>
      </c>
      <c r="C2407" s="311" t="s">
        <v>3220</v>
      </c>
      <c r="D2407" s="308"/>
      <c r="E2407" s="315">
        <v>110000</v>
      </c>
      <c r="F2407" s="310">
        <f t="shared" si="74"/>
        <v>5500000</v>
      </c>
      <c r="G2407" s="310">
        <f t="shared" si="75"/>
        <v>2200000</v>
      </c>
    </row>
    <row r="2408" spans="1:7">
      <c r="A2408" s="311" t="s">
        <v>3082</v>
      </c>
      <c r="B2408" s="311" t="s">
        <v>3219</v>
      </c>
      <c r="C2408" s="311" t="s">
        <v>3212</v>
      </c>
      <c r="D2408" s="308"/>
      <c r="E2408" s="315">
        <v>70000</v>
      </c>
      <c r="F2408" s="310">
        <f t="shared" si="74"/>
        <v>3500000</v>
      </c>
      <c r="G2408" s="310">
        <f t="shared" si="75"/>
        <v>1400000</v>
      </c>
    </row>
    <row r="2409" spans="1:7">
      <c r="A2409" s="311" t="s">
        <v>3082</v>
      </c>
      <c r="B2409" s="311" t="s">
        <v>3219</v>
      </c>
      <c r="C2409" s="311" t="s">
        <v>3221</v>
      </c>
      <c r="D2409" s="308"/>
      <c r="E2409" s="315">
        <v>110000</v>
      </c>
      <c r="F2409" s="310">
        <f t="shared" si="74"/>
        <v>5500000</v>
      </c>
      <c r="G2409" s="310">
        <f t="shared" si="75"/>
        <v>2200000</v>
      </c>
    </row>
    <row r="2410" spans="1:7">
      <c r="A2410" s="311" t="s">
        <v>3082</v>
      </c>
      <c r="B2410" s="311" t="s">
        <v>3219</v>
      </c>
      <c r="C2410" s="311" t="s">
        <v>3215</v>
      </c>
      <c r="D2410" s="308"/>
      <c r="E2410" s="315">
        <v>75500</v>
      </c>
      <c r="F2410" s="310">
        <f t="shared" si="74"/>
        <v>3775000</v>
      </c>
      <c r="G2410" s="310">
        <f t="shared" si="75"/>
        <v>1510000</v>
      </c>
    </row>
    <row r="2411" spans="1:7">
      <c r="A2411" s="311" t="s">
        <v>3082</v>
      </c>
      <c r="B2411" s="311" t="s">
        <v>2808</v>
      </c>
      <c r="C2411" s="311" t="s">
        <v>1221</v>
      </c>
      <c r="D2411" s="308"/>
      <c r="E2411" s="315">
        <v>80360</v>
      </c>
      <c r="F2411" s="310">
        <f t="shared" si="74"/>
        <v>4018000</v>
      </c>
      <c r="G2411" s="310">
        <f t="shared" si="75"/>
        <v>1607200</v>
      </c>
    </row>
    <row r="2412" spans="1:7">
      <c r="A2412" s="311" t="s">
        <v>3082</v>
      </c>
      <c r="B2412" s="311" t="s">
        <v>3222</v>
      </c>
      <c r="C2412" s="311" t="s">
        <v>3214</v>
      </c>
      <c r="D2412" s="308"/>
      <c r="E2412" s="315">
        <v>60380</v>
      </c>
      <c r="F2412" s="310">
        <f t="shared" si="74"/>
        <v>3019000</v>
      </c>
      <c r="G2412" s="310">
        <f t="shared" si="75"/>
        <v>1207600.0000000002</v>
      </c>
    </row>
    <row r="2413" spans="1:7">
      <c r="A2413" s="311" t="s">
        <v>3082</v>
      </c>
      <c r="B2413" s="311" t="s">
        <v>3223</v>
      </c>
      <c r="C2413" s="311" t="s">
        <v>3224</v>
      </c>
      <c r="D2413" s="308"/>
      <c r="E2413" s="315">
        <v>43790</v>
      </c>
      <c r="F2413" s="310">
        <f t="shared" si="74"/>
        <v>2189500</v>
      </c>
      <c r="G2413" s="310">
        <f t="shared" si="75"/>
        <v>875800.00000000012</v>
      </c>
    </row>
    <row r="2414" spans="1:7">
      <c r="A2414" s="311" t="s">
        <v>3082</v>
      </c>
      <c r="B2414" s="311" t="s">
        <v>3119</v>
      </c>
      <c r="C2414" s="311" t="s">
        <v>3225</v>
      </c>
      <c r="D2414" s="308"/>
      <c r="E2414" s="315">
        <v>23640</v>
      </c>
      <c r="F2414" s="310">
        <f t="shared" si="74"/>
        <v>1182000</v>
      </c>
      <c r="G2414" s="310">
        <f t="shared" si="75"/>
        <v>472800</v>
      </c>
    </row>
    <row r="2415" spans="1:7">
      <c r="A2415" s="311" t="s">
        <v>3082</v>
      </c>
      <c r="B2415" s="311" t="s">
        <v>3226</v>
      </c>
      <c r="C2415" s="311" t="s">
        <v>3227</v>
      </c>
      <c r="D2415" s="308"/>
      <c r="E2415" s="315">
        <v>45000</v>
      </c>
      <c r="F2415" s="310">
        <f t="shared" si="74"/>
        <v>2250000</v>
      </c>
      <c r="G2415" s="310">
        <f t="shared" si="75"/>
        <v>900000</v>
      </c>
    </row>
    <row r="2416" spans="1:7">
      <c r="A2416" s="311" t="s">
        <v>3082</v>
      </c>
      <c r="B2416" s="311" t="s">
        <v>3226</v>
      </c>
      <c r="C2416" s="311" t="s">
        <v>3228</v>
      </c>
      <c r="D2416" s="308"/>
      <c r="E2416" s="315">
        <v>57000</v>
      </c>
      <c r="F2416" s="310">
        <f t="shared" si="74"/>
        <v>2850000</v>
      </c>
      <c r="G2416" s="310">
        <f t="shared" si="75"/>
        <v>1140000</v>
      </c>
    </row>
    <row r="2417" spans="1:7">
      <c r="A2417" s="311" t="s">
        <v>3082</v>
      </c>
      <c r="B2417" s="311" t="s">
        <v>3226</v>
      </c>
      <c r="C2417" s="311" t="s">
        <v>3229</v>
      </c>
      <c r="D2417" s="308"/>
      <c r="E2417" s="315">
        <v>93630</v>
      </c>
      <c r="F2417" s="310">
        <f t="shared" si="74"/>
        <v>4681500</v>
      </c>
      <c r="G2417" s="310">
        <f t="shared" si="75"/>
        <v>1872600.0000000002</v>
      </c>
    </row>
    <row r="2418" spans="1:7">
      <c r="A2418" s="311" t="s">
        <v>3082</v>
      </c>
      <c r="B2418" s="311" t="s">
        <v>3226</v>
      </c>
      <c r="C2418" s="311" t="s">
        <v>3230</v>
      </c>
      <c r="D2418" s="308"/>
      <c r="E2418" s="315">
        <v>93630</v>
      </c>
      <c r="F2418" s="310">
        <f t="shared" si="74"/>
        <v>4681500</v>
      </c>
      <c r="G2418" s="310">
        <f t="shared" si="75"/>
        <v>1872600.0000000002</v>
      </c>
    </row>
    <row r="2419" spans="1:7">
      <c r="A2419" s="311" t="s">
        <v>3082</v>
      </c>
      <c r="B2419" s="311" t="s">
        <v>3226</v>
      </c>
      <c r="C2419" s="311" t="s">
        <v>3231</v>
      </c>
      <c r="D2419" s="308"/>
      <c r="E2419" s="315">
        <v>80000</v>
      </c>
      <c r="F2419" s="310">
        <f t="shared" si="74"/>
        <v>4000000</v>
      </c>
      <c r="G2419" s="310">
        <f t="shared" si="75"/>
        <v>1600000</v>
      </c>
    </row>
    <row r="2420" spans="1:7">
      <c r="A2420" s="311" t="s">
        <v>3082</v>
      </c>
      <c r="B2420" s="311" t="s">
        <v>3226</v>
      </c>
      <c r="C2420" s="311" t="s">
        <v>3232</v>
      </c>
      <c r="D2420" s="308"/>
      <c r="E2420" s="315">
        <v>56360</v>
      </c>
      <c r="F2420" s="310">
        <f t="shared" si="74"/>
        <v>2818000</v>
      </c>
      <c r="G2420" s="310">
        <f t="shared" si="75"/>
        <v>1127200</v>
      </c>
    </row>
    <row r="2421" spans="1:7">
      <c r="A2421" s="311" t="s">
        <v>3082</v>
      </c>
      <c r="B2421" s="311" t="s">
        <v>3226</v>
      </c>
      <c r="C2421" s="311" t="s">
        <v>3233</v>
      </c>
      <c r="D2421" s="308"/>
      <c r="E2421" s="315">
        <v>93630</v>
      </c>
      <c r="F2421" s="310">
        <f t="shared" si="74"/>
        <v>4681500</v>
      </c>
      <c r="G2421" s="310">
        <f t="shared" si="75"/>
        <v>1872600.0000000002</v>
      </c>
    </row>
    <row r="2422" spans="1:7">
      <c r="A2422" s="311" t="s">
        <v>3082</v>
      </c>
      <c r="B2422" s="311" t="s">
        <v>3226</v>
      </c>
      <c r="C2422" s="311" t="s">
        <v>3234</v>
      </c>
      <c r="D2422" s="308"/>
      <c r="E2422" s="315">
        <v>37250</v>
      </c>
      <c r="F2422" s="310">
        <f t="shared" si="74"/>
        <v>1862500</v>
      </c>
      <c r="G2422" s="310">
        <f t="shared" si="75"/>
        <v>745000</v>
      </c>
    </row>
    <row r="2423" spans="1:7">
      <c r="A2423" s="316" t="s">
        <v>3235</v>
      </c>
      <c r="B2423" s="316" t="s">
        <v>3226</v>
      </c>
      <c r="C2423" s="316" t="s">
        <v>3236</v>
      </c>
      <c r="D2423" s="308"/>
      <c r="E2423" s="317">
        <v>45440</v>
      </c>
      <c r="F2423" s="310">
        <f t="shared" si="74"/>
        <v>2272000</v>
      </c>
      <c r="G2423" s="310">
        <f t="shared" si="75"/>
        <v>908800.00000000012</v>
      </c>
    </row>
    <row r="2424" spans="1:7">
      <c r="A2424" s="316" t="s">
        <v>3235</v>
      </c>
      <c r="B2424" s="316" t="s">
        <v>3226</v>
      </c>
      <c r="C2424" s="316" t="s">
        <v>3237</v>
      </c>
      <c r="D2424" s="308"/>
      <c r="E2424" s="317">
        <v>51290</v>
      </c>
      <c r="F2424" s="310">
        <f t="shared" si="74"/>
        <v>2564500</v>
      </c>
      <c r="G2424" s="310">
        <f t="shared" si="75"/>
        <v>1025800</v>
      </c>
    </row>
    <row r="2425" spans="1:7">
      <c r="A2425" s="316" t="s">
        <v>3235</v>
      </c>
      <c r="B2425" s="316" t="s">
        <v>3238</v>
      </c>
      <c r="C2425" s="316" t="s">
        <v>3239</v>
      </c>
      <c r="D2425" s="308"/>
      <c r="E2425" s="317">
        <v>46390</v>
      </c>
      <c r="F2425" s="310">
        <f t="shared" si="74"/>
        <v>2319500</v>
      </c>
      <c r="G2425" s="310">
        <f t="shared" si="75"/>
        <v>927800.00000000012</v>
      </c>
    </row>
    <row r="2426" spans="1:7">
      <c r="A2426" s="316" t="s">
        <v>3235</v>
      </c>
      <c r="B2426" s="316" t="s">
        <v>3238</v>
      </c>
      <c r="C2426" s="316" t="s">
        <v>3240</v>
      </c>
      <c r="D2426" s="308"/>
      <c r="E2426" s="317">
        <v>80180</v>
      </c>
      <c r="F2426" s="310">
        <f t="shared" si="74"/>
        <v>4009000</v>
      </c>
      <c r="G2426" s="310">
        <f t="shared" si="75"/>
        <v>1603600.0000000002</v>
      </c>
    </row>
    <row r="2427" spans="1:7">
      <c r="A2427" s="316" t="s">
        <v>3235</v>
      </c>
      <c r="B2427" s="316" t="s">
        <v>3238</v>
      </c>
      <c r="C2427" s="316" t="s">
        <v>3241</v>
      </c>
      <c r="D2427" s="308"/>
      <c r="E2427" s="317">
        <v>115820</v>
      </c>
      <c r="F2427" s="310">
        <f t="shared" si="74"/>
        <v>5791000</v>
      </c>
      <c r="G2427" s="310">
        <f t="shared" si="75"/>
        <v>2316400</v>
      </c>
    </row>
    <row r="2428" spans="1:7">
      <c r="A2428" s="311" t="s">
        <v>3082</v>
      </c>
      <c r="B2428" s="311" t="s">
        <v>3242</v>
      </c>
      <c r="C2428" s="311" t="s">
        <v>3243</v>
      </c>
      <c r="D2428" s="308"/>
      <c r="E2428" s="315">
        <v>46720</v>
      </c>
      <c r="F2428" s="310">
        <f t="shared" si="74"/>
        <v>2336000</v>
      </c>
      <c r="G2428" s="310">
        <f t="shared" si="75"/>
        <v>934400</v>
      </c>
    </row>
    <row r="2429" spans="1:7">
      <c r="A2429" s="311" t="s">
        <v>3082</v>
      </c>
      <c r="B2429" s="311" t="s">
        <v>3244</v>
      </c>
      <c r="C2429" s="311" t="s">
        <v>3245</v>
      </c>
      <c r="D2429" s="308"/>
      <c r="E2429" s="315">
        <v>29580</v>
      </c>
      <c r="F2429" s="310">
        <f t="shared" si="74"/>
        <v>1479000</v>
      </c>
      <c r="G2429" s="310">
        <f t="shared" si="75"/>
        <v>591600</v>
      </c>
    </row>
    <row r="2430" spans="1:7">
      <c r="A2430" s="311" t="s">
        <v>3082</v>
      </c>
      <c r="B2430" s="311" t="s">
        <v>3144</v>
      </c>
      <c r="C2430" s="311" t="s">
        <v>3246</v>
      </c>
      <c r="D2430" s="308"/>
      <c r="E2430" s="315">
        <v>38000</v>
      </c>
      <c r="F2430" s="310">
        <f t="shared" si="74"/>
        <v>1900000</v>
      </c>
      <c r="G2430" s="310">
        <f t="shared" si="75"/>
        <v>760000</v>
      </c>
    </row>
    <row r="2431" spans="1:7">
      <c r="A2431" s="311" t="s">
        <v>3082</v>
      </c>
      <c r="B2431" s="311" t="s">
        <v>3247</v>
      </c>
      <c r="C2431" s="311" t="s">
        <v>3248</v>
      </c>
      <c r="D2431" s="308"/>
      <c r="E2431" s="315">
        <v>59090</v>
      </c>
      <c r="F2431" s="310">
        <f t="shared" si="74"/>
        <v>2954500</v>
      </c>
      <c r="G2431" s="310">
        <f t="shared" si="75"/>
        <v>1181800</v>
      </c>
    </row>
    <row r="2432" spans="1:7">
      <c r="A2432" s="316" t="s">
        <v>3235</v>
      </c>
      <c r="B2432" s="316" t="s">
        <v>3249</v>
      </c>
      <c r="C2432" s="316" t="s">
        <v>3250</v>
      </c>
      <c r="D2432" s="308"/>
      <c r="E2432" s="317">
        <v>317690</v>
      </c>
      <c r="F2432" s="310">
        <f t="shared" si="74"/>
        <v>15884500</v>
      </c>
      <c r="G2432" s="310">
        <f t="shared" si="75"/>
        <v>6353800</v>
      </c>
    </row>
    <row r="2433" spans="1:7">
      <c r="A2433" s="311" t="s">
        <v>3082</v>
      </c>
      <c r="B2433" s="311" t="s">
        <v>3153</v>
      </c>
      <c r="C2433" s="311" t="s">
        <v>3251</v>
      </c>
      <c r="D2433" s="308"/>
      <c r="E2433" s="315">
        <v>36940</v>
      </c>
      <c r="F2433" s="310">
        <f t="shared" si="74"/>
        <v>1847000</v>
      </c>
      <c r="G2433" s="310">
        <f t="shared" si="75"/>
        <v>738800.00000000012</v>
      </c>
    </row>
    <row r="2434" spans="1:7">
      <c r="A2434" s="311" t="s">
        <v>3082</v>
      </c>
      <c r="B2434" s="311" t="s">
        <v>3252</v>
      </c>
      <c r="C2434" s="311" t="s">
        <v>3253</v>
      </c>
      <c r="D2434" s="308"/>
      <c r="E2434" s="315">
        <v>46450</v>
      </c>
      <c r="F2434" s="310">
        <f t="shared" si="74"/>
        <v>2322500</v>
      </c>
      <c r="G2434" s="310">
        <f t="shared" si="75"/>
        <v>929000</v>
      </c>
    </row>
    <row r="2435" spans="1:7">
      <c r="A2435" s="311" t="s">
        <v>3082</v>
      </c>
      <c r="B2435" s="311" t="s">
        <v>3252</v>
      </c>
      <c r="C2435" s="311" t="s">
        <v>3254</v>
      </c>
      <c r="D2435" s="308"/>
      <c r="E2435" s="315">
        <v>49710</v>
      </c>
      <c r="F2435" s="310">
        <f t="shared" si="74"/>
        <v>2485500</v>
      </c>
      <c r="G2435" s="310">
        <f t="shared" si="75"/>
        <v>994200</v>
      </c>
    </row>
    <row r="2436" spans="1:7">
      <c r="A2436" s="311" t="s">
        <v>3082</v>
      </c>
      <c r="B2436" s="311" t="s">
        <v>3255</v>
      </c>
      <c r="C2436" s="311" t="s">
        <v>3256</v>
      </c>
      <c r="D2436" s="308"/>
      <c r="E2436" s="315">
        <v>34290</v>
      </c>
      <c r="F2436" s="310">
        <f t="shared" ref="F2436:F2499" si="76">+E2436*5%*1000</f>
        <v>1714500</v>
      </c>
      <c r="G2436" s="310">
        <f t="shared" ref="G2436:G2499" si="77">+E2436*2%*1000</f>
        <v>685800.00000000012</v>
      </c>
    </row>
    <row r="2437" spans="1:7">
      <c r="A2437" s="311" t="s">
        <v>3082</v>
      </c>
      <c r="B2437" s="311" t="s">
        <v>3257</v>
      </c>
      <c r="C2437" s="311" t="s">
        <v>3258</v>
      </c>
      <c r="D2437" s="308"/>
      <c r="E2437" s="315">
        <v>12700</v>
      </c>
      <c r="F2437" s="310">
        <f t="shared" si="76"/>
        <v>635000</v>
      </c>
      <c r="G2437" s="310">
        <f t="shared" si="77"/>
        <v>254000</v>
      </c>
    </row>
    <row r="2438" spans="1:7">
      <c r="A2438" s="311" t="s">
        <v>3082</v>
      </c>
      <c r="B2438" s="311" t="s">
        <v>3259</v>
      </c>
      <c r="C2438" s="311" t="s">
        <v>3260</v>
      </c>
      <c r="D2438" s="308"/>
      <c r="E2438" s="315">
        <v>51360</v>
      </c>
      <c r="F2438" s="310">
        <f t="shared" si="76"/>
        <v>2568000</v>
      </c>
      <c r="G2438" s="310">
        <f t="shared" si="77"/>
        <v>1027200</v>
      </c>
    </row>
    <row r="2439" spans="1:7">
      <c r="A2439" s="311" t="s">
        <v>3082</v>
      </c>
      <c r="B2439" s="311" t="s">
        <v>3261</v>
      </c>
      <c r="C2439" s="311" t="s">
        <v>3262</v>
      </c>
      <c r="D2439" s="308"/>
      <c r="E2439" s="315">
        <v>60000</v>
      </c>
      <c r="F2439" s="310">
        <f t="shared" si="76"/>
        <v>3000000</v>
      </c>
      <c r="G2439" s="310">
        <f t="shared" si="77"/>
        <v>1200000</v>
      </c>
    </row>
    <row r="2440" spans="1:7">
      <c r="A2440" s="311" t="s">
        <v>3082</v>
      </c>
      <c r="B2440" s="311" t="s">
        <v>3174</v>
      </c>
      <c r="C2440" s="311" t="s">
        <v>3263</v>
      </c>
      <c r="D2440" s="308"/>
      <c r="E2440" s="315">
        <v>27000</v>
      </c>
      <c r="F2440" s="310">
        <f t="shared" si="76"/>
        <v>1350000</v>
      </c>
      <c r="G2440" s="310">
        <f t="shared" si="77"/>
        <v>540000</v>
      </c>
    </row>
    <row r="2441" spans="1:7">
      <c r="A2441" s="311" t="s">
        <v>3082</v>
      </c>
      <c r="B2441" s="311" t="s">
        <v>3264</v>
      </c>
      <c r="C2441" s="311" t="s">
        <v>3265</v>
      </c>
      <c r="D2441" s="308"/>
      <c r="E2441" s="315">
        <v>53540</v>
      </c>
      <c r="F2441" s="310">
        <f t="shared" si="76"/>
        <v>2677000</v>
      </c>
      <c r="G2441" s="310">
        <f t="shared" si="77"/>
        <v>1070800</v>
      </c>
    </row>
    <row r="2442" spans="1:7">
      <c r="A2442" s="311" t="s">
        <v>3082</v>
      </c>
      <c r="B2442" s="311" t="s">
        <v>3181</v>
      </c>
      <c r="C2442" s="311" t="s">
        <v>3266</v>
      </c>
      <c r="D2442" s="308"/>
      <c r="E2442" s="315">
        <v>32630</v>
      </c>
      <c r="F2442" s="310">
        <f t="shared" si="76"/>
        <v>1631500</v>
      </c>
      <c r="G2442" s="310">
        <f t="shared" si="77"/>
        <v>652600</v>
      </c>
    </row>
    <row r="2443" spans="1:7">
      <c r="A2443" s="311" t="s">
        <v>3082</v>
      </c>
      <c r="B2443" s="311" t="s">
        <v>3181</v>
      </c>
      <c r="C2443" s="311" t="s">
        <v>3267</v>
      </c>
      <c r="D2443" s="308"/>
      <c r="E2443" s="315">
        <v>32720</v>
      </c>
      <c r="F2443" s="310">
        <f t="shared" si="76"/>
        <v>1636000</v>
      </c>
      <c r="G2443" s="310">
        <f t="shared" si="77"/>
        <v>654400</v>
      </c>
    </row>
    <row r="2444" spans="1:7">
      <c r="A2444" s="311" t="s">
        <v>3082</v>
      </c>
      <c r="B2444" s="311" t="s">
        <v>3181</v>
      </c>
      <c r="C2444" s="311" t="s">
        <v>3268</v>
      </c>
      <c r="D2444" s="308"/>
      <c r="E2444" s="315">
        <v>31090</v>
      </c>
      <c r="F2444" s="310">
        <f t="shared" si="76"/>
        <v>1554500</v>
      </c>
      <c r="G2444" s="310">
        <f t="shared" si="77"/>
        <v>621800.00000000012</v>
      </c>
    </row>
    <row r="2445" spans="1:7">
      <c r="A2445" s="311" t="s">
        <v>3082</v>
      </c>
      <c r="B2445" s="311" t="s">
        <v>3186</v>
      </c>
      <c r="C2445" s="311" t="s">
        <v>3269</v>
      </c>
      <c r="D2445" s="308"/>
      <c r="E2445" s="315">
        <v>32490</v>
      </c>
      <c r="F2445" s="310">
        <f t="shared" si="76"/>
        <v>1624500</v>
      </c>
      <c r="G2445" s="310">
        <f t="shared" si="77"/>
        <v>649800.00000000012</v>
      </c>
    </row>
    <row r="2446" spans="1:7">
      <c r="A2446" s="311" t="s">
        <v>3082</v>
      </c>
      <c r="B2446" s="311" t="s">
        <v>3270</v>
      </c>
      <c r="C2446" s="311" t="s">
        <v>3271</v>
      </c>
      <c r="D2446" s="308"/>
      <c r="E2446" s="315">
        <v>32380</v>
      </c>
      <c r="F2446" s="310">
        <f t="shared" si="76"/>
        <v>1619000</v>
      </c>
      <c r="G2446" s="310">
        <f t="shared" si="77"/>
        <v>647600</v>
      </c>
    </row>
    <row r="2447" spans="1:7">
      <c r="A2447" s="311" t="s">
        <v>3082</v>
      </c>
      <c r="B2447" s="311" t="s">
        <v>3272</v>
      </c>
      <c r="C2447" s="311" t="s">
        <v>3273</v>
      </c>
      <c r="D2447" s="308"/>
      <c r="E2447" s="315">
        <v>49530</v>
      </c>
      <c r="F2447" s="310">
        <f t="shared" si="76"/>
        <v>2476500</v>
      </c>
      <c r="G2447" s="310">
        <f t="shared" si="77"/>
        <v>990600</v>
      </c>
    </row>
    <row r="2448" spans="1:7">
      <c r="A2448" s="307" t="s">
        <v>143</v>
      </c>
      <c r="B2448" s="307" t="s">
        <v>3274</v>
      </c>
      <c r="C2448" s="308"/>
      <c r="D2448" s="308"/>
      <c r="E2448" s="309">
        <v>25670</v>
      </c>
      <c r="F2448" s="310">
        <f t="shared" si="76"/>
        <v>1283500</v>
      </c>
      <c r="G2448" s="310">
        <f t="shared" si="77"/>
        <v>513400</v>
      </c>
    </row>
    <row r="2449" spans="1:7">
      <c r="A2449" s="307" t="s">
        <v>143</v>
      </c>
      <c r="B2449" s="307" t="s">
        <v>3275</v>
      </c>
      <c r="C2449" s="308"/>
      <c r="D2449" s="308"/>
      <c r="E2449" s="309">
        <v>38090</v>
      </c>
      <c r="F2449" s="310">
        <f t="shared" si="76"/>
        <v>1904500</v>
      </c>
      <c r="G2449" s="310">
        <f t="shared" si="77"/>
        <v>761800.00000000012</v>
      </c>
    </row>
    <row r="2450" spans="1:7">
      <c r="A2450" s="307" t="s">
        <v>143</v>
      </c>
      <c r="B2450" s="307" t="s">
        <v>3276</v>
      </c>
      <c r="C2450" s="308"/>
      <c r="D2450" s="308"/>
      <c r="E2450" s="309">
        <v>38180</v>
      </c>
      <c r="F2450" s="310">
        <f t="shared" si="76"/>
        <v>1909000</v>
      </c>
      <c r="G2450" s="310">
        <f t="shared" si="77"/>
        <v>763600</v>
      </c>
    </row>
    <row r="2451" spans="1:7">
      <c r="A2451" s="307" t="s">
        <v>143</v>
      </c>
      <c r="B2451" s="307" t="s">
        <v>3277</v>
      </c>
      <c r="C2451" s="308"/>
      <c r="D2451" s="308"/>
      <c r="E2451" s="309">
        <v>26270</v>
      </c>
      <c r="F2451" s="310">
        <f t="shared" si="76"/>
        <v>1313500</v>
      </c>
      <c r="G2451" s="310">
        <f t="shared" si="77"/>
        <v>525400</v>
      </c>
    </row>
    <row r="2452" spans="1:7">
      <c r="A2452" s="307" t="s">
        <v>143</v>
      </c>
      <c r="B2452" s="307" t="s">
        <v>3278</v>
      </c>
      <c r="C2452" s="308"/>
      <c r="D2452" s="308"/>
      <c r="E2452" s="309">
        <v>27180</v>
      </c>
      <c r="F2452" s="310">
        <f t="shared" si="76"/>
        <v>1359000</v>
      </c>
      <c r="G2452" s="310">
        <f t="shared" si="77"/>
        <v>543600</v>
      </c>
    </row>
    <row r="2453" spans="1:7">
      <c r="A2453" s="307" t="s">
        <v>143</v>
      </c>
      <c r="B2453" s="307" t="s">
        <v>3279</v>
      </c>
      <c r="C2453" s="308"/>
      <c r="D2453" s="308"/>
      <c r="E2453" s="309">
        <v>27180</v>
      </c>
      <c r="F2453" s="310">
        <f t="shared" si="76"/>
        <v>1359000</v>
      </c>
      <c r="G2453" s="310">
        <f t="shared" si="77"/>
        <v>543600</v>
      </c>
    </row>
    <row r="2454" spans="1:7">
      <c r="A2454" s="307" t="s">
        <v>143</v>
      </c>
      <c r="B2454" s="307" t="s">
        <v>3280</v>
      </c>
      <c r="C2454" s="308"/>
      <c r="D2454" s="308"/>
      <c r="E2454" s="309">
        <v>30810</v>
      </c>
      <c r="F2454" s="310">
        <f t="shared" si="76"/>
        <v>1540500</v>
      </c>
      <c r="G2454" s="310">
        <f t="shared" si="77"/>
        <v>616200</v>
      </c>
    </row>
    <row r="2455" spans="1:7">
      <c r="A2455" s="307" t="s">
        <v>143</v>
      </c>
      <c r="B2455" s="307" t="s">
        <v>3281</v>
      </c>
      <c r="C2455" s="308"/>
      <c r="D2455" s="308"/>
      <c r="E2455" s="309">
        <v>30810</v>
      </c>
      <c r="F2455" s="310">
        <f t="shared" si="76"/>
        <v>1540500</v>
      </c>
      <c r="G2455" s="310">
        <f t="shared" si="77"/>
        <v>616200</v>
      </c>
    </row>
    <row r="2456" spans="1:7">
      <c r="A2456" s="307" t="s">
        <v>143</v>
      </c>
      <c r="B2456" s="307" t="s">
        <v>3282</v>
      </c>
      <c r="C2456" s="308"/>
      <c r="D2456" s="308"/>
      <c r="E2456" s="309">
        <v>33000</v>
      </c>
      <c r="F2456" s="310">
        <f t="shared" si="76"/>
        <v>1650000</v>
      </c>
      <c r="G2456" s="310">
        <f t="shared" si="77"/>
        <v>660000</v>
      </c>
    </row>
    <row r="2457" spans="1:7">
      <c r="A2457" s="307" t="s">
        <v>143</v>
      </c>
      <c r="B2457" s="307" t="s">
        <v>3283</v>
      </c>
      <c r="C2457" s="308"/>
      <c r="D2457" s="308"/>
      <c r="E2457" s="309">
        <v>27180</v>
      </c>
      <c r="F2457" s="310">
        <f t="shared" si="76"/>
        <v>1359000</v>
      </c>
      <c r="G2457" s="310">
        <f t="shared" si="77"/>
        <v>543600</v>
      </c>
    </row>
    <row r="2458" spans="1:7">
      <c r="A2458" s="307" t="s">
        <v>143</v>
      </c>
      <c r="B2458" s="307" t="s">
        <v>3284</v>
      </c>
      <c r="C2458" s="308"/>
      <c r="D2458" s="308"/>
      <c r="E2458" s="309">
        <v>40000</v>
      </c>
      <c r="F2458" s="310">
        <f t="shared" si="76"/>
        <v>2000000</v>
      </c>
      <c r="G2458" s="310">
        <f t="shared" si="77"/>
        <v>800000</v>
      </c>
    </row>
    <row r="2459" spans="1:7">
      <c r="A2459" s="307" t="s">
        <v>143</v>
      </c>
      <c r="B2459" s="307" t="s">
        <v>3285</v>
      </c>
      <c r="C2459" s="308"/>
      <c r="D2459" s="308"/>
      <c r="E2459" s="309">
        <v>29450</v>
      </c>
      <c r="F2459" s="310">
        <f t="shared" si="76"/>
        <v>1472500</v>
      </c>
      <c r="G2459" s="310">
        <f t="shared" si="77"/>
        <v>589000</v>
      </c>
    </row>
    <row r="2460" spans="1:7">
      <c r="A2460" s="307" t="s">
        <v>143</v>
      </c>
      <c r="B2460" s="307" t="s">
        <v>3286</v>
      </c>
      <c r="C2460" s="308"/>
      <c r="D2460" s="308"/>
      <c r="E2460" s="309">
        <v>33900</v>
      </c>
      <c r="F2460" s="310">
        <f t="shared" si="76"/>
        <v>1695000</v>
      </c>
      <c r="G2460" s="310">
        <f t="shared" si="77"/>
        <v>678000</v>
      </c>
    </row>
    <row r="2461" spans="1:7">
      <c r="A2461" s="307" t="s">
        <v>143</v>
      </c>
      <c r="B2461" s="307" t="s">
        <v>3287</v>
      </c>
      <c r="C2461" s="308"/>
      <c r="D2461" s="308"/>
      <c r="E2461" s="309">
        <v>38090</v>
      </c>
      <c r="F2461" s="310">
        <f t="shared" si="76"/>
        <v>1904500</v>
      </c>
      <c r="G2461" s="310">
        <f t="shared" si="77"/>
        <v>761800.00000000012</v>
      </c>
    </row>
    <row r="2462" spans="1:7">
      <c r="A2462" s="307" t="s">
        <v>143</v>
      </c>
      <c r="B2462" s="307" t="s">
        <v>3288</v>
      </c>
      <c r="C2462" s="308"/>
      <c r="D2462" s="308"/>
      <c r="E2462" s="309">
        <v>38090</v>
      </c>
      <c r="F2462" s="310">
        <f t="shared" si="76"/>
        <v>1904500</v>
      </c>
      <c r="G2462" s="310">
        <f t="shared" si="77"/>
        <v>761800.00000000012</v>
      </c>
    </row>
    <row r="2463" spans="1:7">
      <c r="A2463" s="307" t="s">
        <v>143</v>
      </c>
      <c r="B2463" s="307" t="s">
        <v>3289</v>
      </c>
      <c r="C2463" s="308"/>
      <c r="D2463" s="308"/>
      <c r="E2463" s="309">
        <v>39270</v>
      </c>
      <c r="F2463" s="310">
        <f t="shared" si="76"/>
        <v>1963500</v>
      </c>
      <c r="G2463" s="310">
        <f t="shared" si="77"/>
        <v>785400</v>
      </c>
    </row>
    <row r="2464" spans="1:7">
      <c r="A2464" s="307" t="s">
        <v>143</v>
      </c>
      <c r="B2464" s="307" t="s">
        <v>3290</v>
      </c>
      <c r="C2464" s="308"/>
      <c r="D2464" s="308"/>
      <c r="E2464" s="309">
        <v>37550</v>
      </c>
      <c r="F2464" s="310">
        <f t="shared" si="76"/>
        <v>1877500</v>
      </c>
      <c r="G2464" s="310">
        <f t="shared" si="77"/>
        <v>751000</v>
      </c>
    </row>
    <row r="2465" spans="1:7">
      <c r="A2465" s="307" t="s">
        <v>143</v>
      </c>
      <c r="B2465" s="307" t="s">
        <v>3291</v>
      </c>
      <c r="C2465" s="308"/>
      <c r="D2465" s="308"/>
      <c r="E2465" s="309">
        <v>40500</v>
      </c>
      <c r="F2465" s="310">
        <f t="shared" si="76"/>
        <v>2025000</v>
      </c>
      <c r="G2465" s="310">
        <f t="shared" si="77"/>
        <v>810000</v>
      </c>
    </row>
    <row r="2466" spans="1:7">
      <c r="A2466" s="307" t="s">
        <v>143</v>
      </c>
      <c r="B2466" s="307" t="s">
        <v>3292</v>
      </c>
      <c r="C2466" s="308"/>
      <c r="D2466" s="308"/>
      <c r="E2466" s="309">
        <v>40100</v>
      </c>
      <c r="F2466" s="310">
        <f t="shared" si="76"/>
        <v>2005000</v>
      </c>
      <c r="G2466" s="310">
        <f t="shared" si="77"/>
        <v>802000</v>
      </c>
    </row>
    <row r="2467" spans="1:7">
      <c r="A2467" s="307" t="s">
        <v>143</v>
      </c>
      <c r="B2467" s="307" t="s">
        <v>3293</v>
      </c>
      <c r="C2467" s="308"/>
      <c r="D2467" s="308"/>
      <c r="E2467" s="309">
        <v>39000</v>
      </c>
      <c r="F2467" s="310">
        <f t="shared" si="76"/>
        <v>1950000</v>
      </c>
      <c r="G2467" s="310">
        <f t="shared" si="77"/>
        <v>780000</v>
      </c>
    </row>
    <row r="2468" spans="1:7">
      <c r="A2468" s="307" t="s">
        <v>143</v>
      </c>
      <c r="B2468" s="307" t="s">
        <v>3294</v>
      </c>
      <c r="C2468" s="308"/>
      <c r="D2468" s="308"/>
      <c r="E2468" s="309">
        <v>42630</v>
      </c>
      <c r="F2468" s="310">
        <f t="shared" si="76"/>
        <v>2131500</v>
      </c>
      <c r="G2468" s="310">
        <f t="shared" si="77"/>
        <v>852600</v>
      </c>
    </row>
    <row r="2469" spans="1:7">
      <c r="A2469" s="307" t="s">
        <v>143</v>
      </c>
      <c r="B2469" s="307" t="s">
        <v>3295</v>
      </c>
      <c r="C2469" s="308"/>
      <c r="D2469" s="308"/>
      <c r="E2469" s="309">
        <v>24170</v>
      </c>
      <c r="F2469" s="310">
        <f t="shared" si="76"/>
        <v>1208500</v>
      </c>
      <c r="G2469" s="310">
        <f t="shared" si="77"/>
        <v>483400.00000000006</v>
      </c>
    </row>
    <row r="2470" spans="1:7">
      <c r="A2470" s="307" t="s">
        <v>143</v>
      </c>
      <c r="B2470" s="307" t="s">
        <v>3296</v>
      </c>
      <c r="C2470" s="308"/>
      <c r="D2470" s="308"/>
      <c r="E2470" s="309">
        <v>26050</v>
      </c>
      <c r="F2470" s="310">
        <f t="shared" si="76"/>
        <v>1302500</v>
      </c>
      <c r="G2470" s="310">
        <f t="shared" si="77"/>
        <v>521000</v>
      </c>
    </row>
    <row r="2471" spans="1:7">
      <c r="A2471" s="307" t="s">
        <v>143</v>
      </c>
      <c r="B2471" s="307" t="s">
        <v>3297</v>
      </c>
      <c r="C2471" s="308"/>
      <c r="D2471" s="308"/>
      <c r="E2471" s="309">
        <v>32510</v>
      </c>
      <c r="F2471" s="310">
        <f t="shared" si="76"/>
        <v>1625500</v>
      </c>
      <c r="G2471" s="310">
        <f t="shared" si="77"/>
        <v>650200</v>
      </c>
    </row>
    <row r="2472" spans="1:7">
      <c r="A2472" s="307" t="s">
        <v>143</v>
      </c>
      <c r="B2472" s="307" t="s">
        <v>3298</v>
      </c>
      <c r="C2472" s="308"/>
      <c r="D2472" s="308"/>
      <c r="E2472" s="309">
        <v>33220</v>
      </c>
      <c r="F2472" s="310">
        <f t="shared" si="76"/>
        <v>1661000</v>
      </c>
      <c r="G2472" s="310">
        <f t="shared" si="77"/>
        <v>664400</v>
      </c>
    </row>
    <row r="2473" spans="1:7">
      <c r="A2473" s="307" t="s">
        <v>143</v>
      </c>
      <c r="B2473" s="307" t="s">
        <v>3299</v>
      </c>
      <c r="C2473" s="308"/>
      <c r="D2473" s="308"/>
      <c r="E2473" s="309">
        <v>39120</v>
      </c>
      <c r="F2473" s="310">
        <f t="shared" si="76"/>
        <v>1956000</v>
      </c>
      <c r="G2473" s="310">
        <f t="shared" si="77"/>
        <v>782400</v>
      </c>
    </row>
    <row r="2474" spans="1:7">
      <c r="A2474" s="307" t="s">
        <v>143</v>
      </c>
      <c r="B2474" s="307" t="s">
        <v>3300</v>
      </c>
      <c r="C2474" s="308"/>
      <c r="D2474" s="308"/>
      <c r="E2474" s="309">
        <v>24620</v>
      </c>
      <c r="F2474" s="310">
        <f t="shared" si="76"/>
        <v>1231000</v>
      </c>
      <c r="G2474" s="310">
        <f t="shared" si="77"/>
        <v>492400.00000000006</v>
      </c>
    </row>
    <row r="2475" spans="1:7">
      <c r="A2475" s="307" t="s">
        <v>143</v>
      </c>
      <c r="B2475" s="307" t="s">
        <v>3301</v>
      </c>
      <c r="C2475" s="308"/>
      <c r="D2475" s="308"/>
      <c r="E2475" s="309">
        <v>27190</v>
      </c>
      <c r="F2475" s="310">
        <f t="shared" si="76"/>
        <v>1359500</v>
      </c>
      <c r="G2475" s="310">
        <f t="shared" si="77"/>
        <v>543800</v>
      </c>
    </row>
    <row r="2476" spans="1:7">
      <c r="A2476" s="307" t="s">
        <v>143</v>
      </c>
      <c r="B2476" s="307" t="s">
        <v>3302</v>
      </c>
      <c r="C2476" s="308"/>
      <c r="D2476" s="308"/>
      <c r="E2476" s="309">
        <v>29090</v>
      </c>
      <c r="F2476" s="310">
        <f t="shared" si="76"/>
        <v>1454500</v>
      </c>
      <c r="G2476" s="310">
        <f t="shared" si="77"/>
        <v>581800.00000000012</v>
      </c>
    </row>
    <row r="2477" spans="1:7">
      <c r="A2477" s="307" t="s">
        <v>143</v>
      </c>
      <c r="B2477" s="307" t="s">
        <v>3303</v>
      </c>
      <c r="C2477" s="308"/>
      <c r="D2477" s="308"/>
      <c r="E2477" s="309">
        <v>33450</v>
      </c>
      <c r="F2477" s="310">
        <f t="shared" si="76"/>
        <v>1672500</v>
      </c>
      <c r="G2477" s="310">
        <f t="shared" si="77"/>
        <v>669000</v>
      </c>
    </row>
    <row r="2478" spans="1:7">
      <c r="A2478" s="307" t="s">
        <v>143</v>
      </c>
      <c r="B2478" s="307" t="s">
        <v>3304</v>
      </c>
      <c r="C2478" s="308"/>
      <c r="D2478" s="308"/>
      <c r="E2478" s="309">
        <v>25900</v>
      </c>
      <c r="F2478" s="310">
        <f t="shared" si="76"/>
        <v>1295000</v>
      </c>
      <c r="G2478" s="310">
        <f t="shared" si="77"/>
        <v>518000</v>
      </c>
    </row>
    <row r="2479" spans="1:7">
      <c r="A2479" s="307" t="s">
        <v>143</v>
      </c>
      <c r="B2479" s="307" t="s">
        <v>3305</v>
      </c>
      <c r="C2479" s="308"/>
      <c r="D2479" s="308"/>
      <c r="E2479" s="309">
        <v>25900</v>
      </c>
      <c r="F2479" s="310">
        <f t="shared" si="76"/>
        <v>1295000</v>
      </c>
      <c r="G2479" s="310">
        <f t="shared" si="77"/>
        <v>518000</v>
      </c>
    </row>
    <row r="2480" spans="1:7">
      <c r="A2480" s="307" t="s">
        <v>143</v>
      </c>
      <c r="B2480" s="307" t="s">
        <v>3306</v>
      </c>
      <c r="C2480" s="308"/>
      <c r="D2480" s="308"/>
      <c r="E2480" s="309">
        <v>30450</v>
      </c>
      <c r="F2480" s="310">
        <f t="shared" si="76"/>
        <v>1522500</v>
      </c>
      <c r="G2480" s="310">
        <f t="shared" si="77"/>
        <v>609000</v>
      </c>
    </row>
    <row r="2481" spans="1:7">
      <c r="A2481" s="307" t="s">
        <v>143</v>
      </c>
      <c r="B2481" s="307" t="s">
        <v>3307</v>
      </c>
      <c r="C2481" s="308"/>
      <c r="D2481" s="308"/>
      <c r="E2481" s="309">
        <v>30450</v>
      </c>
      <c r="F2481" s="310">
        <f t="shared" si="76"/>
        <v>1522500</v>
      </c>
      <c r="G2481" s="310">
        <f t="shared" si="77"/>
        <v>609000</v>
      </c>
    </row>
    <row r="2482" spans="1:7">
      <c r="A2482" s="307" t="s">
        <v>143</v>
      </c>
      <c r="B2482" s="307" t="s">
        <v>3308</v>
      </c>
      <c r="C2482" s="308"/>
      <c r="D2482" s="308"/>
      <c r="E2482" s="309">
        <v>36000</v>
      </c>
      <c r="F2482" s="310">
        <f t="shared" si="76"/>
        <v>1800000</v>
      </c>
      <c r="G2482" s="310">
        <f t="shared" si="77"/>
        <v>720000</v>
      </c>
    </row>
    <row r="2483" spans="1:7">
      <c r="A2483" s="307" t="s">
        <v>143</v>
      </c>
      <c r="B2483" s="307" t="s">
        <v>3309</v>
      </c>
      <c r="C2483" s="308"/>
      <c r="D2483" s="308"/>
      <c r="E2483" s="309">
        <v>33450</v>
      </c>
      <c r="F2483" s="310">
        <f t="shared" si="76"/>
        <v>1672500</v>
      </c>
      <c r="G2483" s="310">
        <f t="shared" si="77"/>
        <v>669000</v>
      </c>
    </row>
    <row r="2484" spans="1:7">
      <c r="A2484" s="307" t="s">
        <v>143</v>
      </c>
      <c r="B2484" s="307" t="s">
        <v>3310</v>
      </c>
      <c r="C2484" s="308"/>
      <c r="D2484" s="308"/>
      <c r="E2484" s="309">
        <v>45000</v>
      </c>
      <c r="F2484" s="310">
        <f t="shared" si="76"/>
        <v>2250000</v>
      </c>
      <c r="G2484" s="310">
        <f t="shared" si="77"/>
        <v>900000</v>
      </c>
    </row>
    <row r="2485" spans="1:7">
      <c r="A2485" s="307" t="s">
        <v>143</v>
      </c>
      <c r="B2485" s="307" t="s">
        <v>3311</v>
      </c>
      <c r="C2485" s="308"/>
      <c r="D2485" s="308"/>
      <c r="E2485" s="309">
        <v>52720</v>
      </c>
      <c r="F2485" s="310">
        <f t="shared" si="76"/>
        <v>2636000</v>
      </c>
      <c r="G2485" s="310">
        <f t="shared" si="77"/>
        <v>1054400</v>
      </c>
    </row>
    <row r="2486" spans="1:7">
      <c r="A2486" s="307" t="s">
        <v>143</v>
      </c>
      <c r="B2486" s="307" t="s">
        <v>3312</v>
      </c>
      <c r="C2486" s="308"/>
      <c r="D2486" s="308"/>
      <c r="E2486" s="309">
        <v>54180</v>
      </c>
      <c r="F2486" s="310">
        <f t="shared" si="76"/>
        <v>2709000</v>
      </c>
      <c r="G2486" s="310">
        <f t="shared" si="77"/>
        <v>1083600</v>
      </c>
    </row>
    <row r="2487" spans="1:7">
      <c r="A2487" s="307" t="s">
        <v>143</v>
      </c>
      <c r="B2487" s="307" t="s">
        <v>3313</v>
      </c>
      <c r="C2487" s="308"/>
      <c r="D2487" s="308"/>
      <c r="E2487" s="309">
        <v>54180</v>
      </c>
      <c r="F2487" s="310">
        <f t="shared" si="76"/>
        <v>2709000</v>
      </c>
      <c r="G2487" s="310">
        <f t="shared" si="77"/>
        <v>1083600</v>
      </c>
    </row>
    <row r="2488" spans="1:7">
      <c r="A2488" s="307" t="s">
        <v>143</v>
      </c>
      <c r="B2488" s="307" t="s">
        <v>3314</v>
      </c>
      <c r="C2488" s="308"/>
      <c r="D2488" s="308"/>
      <c r="E2488" s="309">
        <v>45000</v>
      </c>
      <c r="F2488" s="310">
        <f t="shared" si="76"/>
        <v>2250000</v>
      </c>
      <c r="G2488" s="310">
        <f t="shared" si="77"/>
        <v>900000</v>
      </c>
    </row>
    <row r="2489" spans="1:7">
      <c r="A2489" s="307" t="s">
        <v>143</v>
      </c>
      <c r="B2489" s="307" t="s">
        <v>3315</v>
      </c>
      <c r="C2489" s="308"/>
      <c r="D2489" s="308"/>
      <c r="E2489" s="309">
        <v>52720</v>
      </c>
      <c r="F2489" s="310">
        <f t="shared" si="76"/>
        <v>2636000</v>
      </c>
      <c r="G2489" s="310">
        <f t="shared" si="77"/>
        <v>1054400</v>
      </c>
    </row>
    <row r="2490" spans="1:7">
      <c r="A2490" s="307" t="s">
        <v>143</v>
      </c>
      <c r="B2490" s="307" t="s">
        <v>3316</v>
      </c>
      <c r="C2490" s="308"/>
      <c r="D2490" s="308"/>
      <c r="E2490" s="309">
        <v>26000</v>
      </c>
      <c r="F2490" s="310">
        <f t="shared" si="76"/>
        <v>1300000</v>
      </c>
      <c r="G2490" s="310">
        <f t="shared" si="77"/>
        <v>520000</v>
      </c>
    </row>
    <row r="2491" spans="1:7">
      <c r="A2491" s="307" t="s">
        <v>143</v>
      </c>
      <c r="B2491" s="307" t="s">
        <v>3317</v>
      </c>
      <c r="C2491" s="308"/>
      <c r="D2491" s="308"/>
      <c r="E2491" s="309">
        <v>36000</v>
      </c>
      <c r="F2491" s="310">
        <f t="shared" si="76"/>
        <v>1800000</v>
      </c>
      <c r="G2491" s="310">
        <f t="shared" si="77"/>
        <v>720000</v>
      </c>
    </row>
    <row r="2492" spans="1:7">
      <c r="A2492" s="307" t="s">
        <v>143</v>
      </c>
      <c r="B2492" s="307" t="s">
        <v>3318</v>
      </c>
      <c r="C2492" s="308"/>
      <c r="D2492" s="308"/>
      <c r="E2492" s="309">
        <v>26000</v>
      </c>
      <c r="F2492" s="310">
        <f t="shared" si="76"/>
        <v>1300000</v>
      </c>
      <c r="G2492" s="310">
        <f t="shared" si="77"/>
        <v>520000</v>
      </c>
    </row>
    <row r="2493" spans="1:7">
      <c r="A2493" s="307" t="s">
        <v>143</v>
      </c>
      <c r="B2493" s="307" t="s">
        <v>3319</v>
      </c>
      <c r="C2493" s="308"/>
      <c r="D2493" s="308"/>
      <c r="E2493" s="309">
        <v>36280</v>
      </c>
      <c r="F2493" s="310">
        <f t="shared" si="76"/>
        <v>1814000</v>
      </c>
      <c r="G2493" s="310">
        <f t="shared" si="77"/>
        <v>725600</v>
      </c>
    </row>
    <row r="2494" spans="1:7">
      <c r="A2494" s="307" t="s">
        <v>143</v>
      </c>
      <c r="B2494" s="307" t="s">
        <v>3320</v>
      </c>
      <c r="C2494" s="308"/>
      <c r="D2494" s="308"/>
      <c r="E2494" s="309">
        <v>37930</v>
      </c>
      <c r="F2494" s="310">
        <f t="shared" si="76"/>
        <v>1896500</v>
      </c>
      <c r="G2494" s="310">
        <f t="shared" si="77"/>
        <v>758600</v>
      </c>
    </row>
    <row r="2495" spans="1:7">
      <c r="A2495" s="311" t="s">
        <v>143</v>
      </c>
      <c r="B2495" s="311" t="s">
        <v>3321</v>
      </c>
      <c r="C2495" s="311" t="s">
        <v>3322</v>
      </c>
      <c r="D2495" s="308"/>
      <c r="E2495" s="315">
        <v>31060</v>
      </c>
      <c r="F2495" s="310">
        <f t="shared" si="76"/>
        <v>1553000</v>
      </c>
      <c r="G2495" s="310">
        <f t="shared" si="77"/>
        <v>621200</v>
      </c>
    </row>
    <row r="2496" spans="1:7">
      <c r="A2496" s="311" t="s">
        <v>143</v>
      </c>
      <c r="B2496" s="311" t="s">
        <v>3323</v>
      </c>
      <c r="C2496" s="311" t="s">
        <v>3324</v>
      </c>
      <c r="D2496" s="308"/>
      <c r="E2496" s="315">
        <v>25370</v>
      </c>
      <c r="F2496" s="310">
        <f t="shared" si="76"/>
        <v>1268500</v>
      </c>
      <c r="G2496" s="310">
        <f t="shared" si="77"/>
        <v>507400.00000000006</v>
      </c>
    </row>
    <row r="2497" spans="1:7">
      <c r="A2497" s="311" t="s">
        <v>143</v>
      </c>
      <c r="B2497" s="311" t="s">
        <v>3325</v>
      </c>
      <c r="C2497" s="311" t="s">
        <v>3326</v>
      </c>
      <c r="D2497" s="308"/>
      <c r="E2497" s="315">
        <v>32630</v>
      </c>
      <c r="F2497" s="310">
        <f t="shared" si="76"/>
        <v>1631500</v>
      </c>
      <c r="G2497" s="310">
        <f t="shared" si="77"/>
        <v>652600</v>
      </c>
    </row>
    <row r="2498" spans="1:7">
      <c r="A2498" s="311" t="s">
        <v>143</v>
      </c>
      <c r="B2498" s="311" t="s">
        <v>3327</v>
      </c>
      <c r="C2498" s="311" t="s">
        <v>3328</v>
      </c>
      <c r="D2498" s="308"/>
      <c r="E2498" s="315">
        <v>27700</v>
      </c>
      <c r="F2498" s="310">
        <f t="shared" si="76"/>
        <v>1385000</v>
      </c>
      <c r="G2498" s="310">
        <f t="shared" si="77"/>
        <v>554000</v>
      </c>
    </row>
    <row r="2499" spans="1:7">
      <c r="A2499" s="311" t="s">
        <v>143</v>
      </c>
      <c r="B2499" s="311" t="s">
        <v>3329</v>
      </c>
      <c r="C2499" s="311" t="s">
        <v>3330</v>
      </c>
      <c r="D2499" s="308"/>
      <c r="E2499" s="315">
        <v>22600</v>
      </c>
      <c r="F2499" s="310">
        <f t="shared" si="76"/>
        <v>1130000</v>
      </c>
      <c r="G2499" s="310">
        <f t="shared" si="77"/>
        <v>452000</v>
      </c>
    </row>
    <row r="2500" spans="1:7">
      <c r="A2500" s="311" t="s">
        <v>143</v>
      </c>
      <c r="B2500" s="311" t="s">
        <v>3331</v>
      </c>
      <c r="C2500" s="311" t="s">
        <v>3332</v>
      </c>
      <c r="D2500" s="308"/>
      <c r="E2500" s="315">
        <v>30190</v>
      </c>
      <c r="F2500" s="310">
        <f t="shared" ref="F2500:F2563" si="78">+E2500*5%*1000</f>
        <v>1509500</v>
      </c>
      <c r="G2500" s="310">
        <f t="shared" ref="G2500:G2563" si="79">+E2500*2%*1000</f>
        <v>603800.00000000012</v>
      </c>
    </row>
    <row r="2501" spans="1:7">
      <c r="A2501" s="311" t="s">
        <v>143</v>
      </c>
      <c r="B2501" s="311" t="s">
        <v>3333</v>
      </c>
      <c r="C2501" s="311" t="s">
        <v>3334</v>
      </c>
      <c r="D2501" s="308"/>
      <c r="E2501" s="315">
        <v>38090</v>
      </c>
      <c r="F2501" s="310">
        <f t="shared" si="78"/>
        <v>1904500</v>
      </c>
      <c r="G2501" s="310">
        <f t="shared" si="79"/>
        <v>761800.00000000012</v>
      </c>
    </row>
    <row r="2502" spans="1:7">
      <c r="A2502" s="311" t="s">
        <v>143</v>
      </c>
      <c r="B2502" s="311" t="s">
        <v>3335</v>
      </c>
      <c r="C2502" s="311" t="s">
        <v>3336</v>
      </c>
      <c r="D2502" s="308"/>
      <c r="E2502" s="315">
        <v>32970</v>
      </c>
      <c r="F2502" s="310">
        <f t="shared" si="78"/>
        <v>1648500</v>
      </c>
      <c r="G2502" s="310">
        <f t="shared" si="79"/>
        <v>659400</v>
      </c>
    </row>
    <row r="2503" spans="1:7">
      <c r="A2503" s="311" t="s">
        <v>143</v>
      </c>
      <c r="B2503" s="311" t="s">
        <v>3337</v>
      </c>
      <c r="C2503" s="311" t="s">
        <v>3338</v>
      </c>
      <c r="D2503" s="308"/>
      <c r="E2503" s="315">
        <v>36280</v>
      </c>
      <c r="F2503" s="310">
        <f t="shared" si="78"/>
        <v>1814000</v>
      </c>
      <c r="G2503" s="310">
        <f t="shared" si="79"/>
        <v>725600</v>
      </c>
    </row>
    <row r="2504" spans="1:7">
      <c r="A2504" s="311" t="s">
        <v>143</v>
      </c>
      <c r="B2504" s="311" t="s">
        <v>3339</v>
      </c>
      <c r="C2504" s="311" t="s">
        <v>3340</v>
      </c>
      <c r="D2504" s="308"/>
      <c r="E2504" s="315">
        <v>36630</v>
      </c>
      <c r="F2504" s="310">
        <f t="shared" si="78"/>
        <v>1831500</v>
      </c>
      <c r="G2504" s="310">
        <f t="shared" si="79"/>
        <v>732600</v>
      </c>
    </row>
    <row r="2505" spans="1:7">
      <c r="A2505" s="311" t="s">
        <v>143</v>
      </c>
      <c r="B2505" s="311" t="s">
        <v>3341</v>
      </c>
      <c r="C2505" s="311" t="s">
        <v>3342</v>
      </c>
      <c r="D2505" s="308"/>
      <c r="E2505" s="315">
        <v>32580</v>
      </c>
      <c r="F2505" s="310">
        <f t="shared" si="78"/>
        <v>1629000</v>
      </c>
      <c r="G2505" s="310">
        <f t="shared" si="79"/>
        <v>651600</v>
      </c>
    </row>
    <row r="2506" spans="1:7">
      <c r="A2506" s="311" t="s">
        <v>143</v>
      </c>
      <c r="B2506" s="311" t="s">
        <v>3343</v>
      </c>
      <c r="C2506" s="311" t="s">
        <v>3344</v>
      </c>
      <c r="D2506" s="308"/>
      <c r="E2506" s="315">
        <v>39120</v>
      </c>
      <c r="F2506" s="310">
        <f t="shared" si="78"/>
        <v>1956000</v>
      </c>
      <c r="G2506" s="310">
        <f t="shared" si="79"/>
        <v>782400</v>
      </c>
    </row>
    <row r="2507" spans="1:7">
      <c r="A2507" s="311" t="s">
        <v>143</v>
      </c>
      <c r="B2507" s="311" t="s">
        <v>3345</v>
      </c>
      <c r="C2507" s="311" t="s">
        <v>3346</v>
      </c>
      <c r="D2507" s="308"/>
      <c r="E2507" s="315">
        <v>26270</v>
      </c>
      <c r="F2507" s="310">
        <f t="shared" si="78"/>
        <v>1313500</v>
      </c>
      <c r="G2507" s="310">
        <f t="shared" si="79"/>
        <v>525400</v>
      </c>
    </row>
    <row r="2508" spans="1:7">
      <c r="A2508" s="311" t="s">
        <v>143</v>
      </c>
      <c r="B2508" s="311" t="s">
        <v>3347</v>
      </c>
      <c r="C2508" s="311" t="s">
        <v>3348</v>
      </c>
      <c r="D2508" s="308"/>
      <c r="E2508" s="315">
        <v>23640</v>
      </c>
      <c r="F2508" s="310">
        <f t="shared" si="78"/>
        <v>1182000</v>
      </c>
      <c r="G2508" s="310">
        <f t="shared" si="79"/>
        <v>472800</v>
      </c>
    </row>
    <row r="2509" spans="1:7">
      <c r="A2509" s="311" t="s">
        <v>143</v>
      </c>
      <c r="B2509" s="311" t="s">
        <v>3349</v>
      </c>
      <c r="C2509" s="311" t="s">
        <v>3350</v>
      </c>
      <c r="D2509" s="308"/>
      <c r="E2509" s="315">
        <v>24200</v>
      </c>
      <c r="F2509" s="310">
        <f t="shared" si="78"/>
        <v>1210000</v>
      </c>
      <c r="G2509" s="310">
        <f t="shared" si="79"/>
        <v>484000</v>
      </c>
    </row>
    <row r="2510" spans="1:7">
      <c r="A2510" s="311" t="s">
        <v>143</v>
      </c>
      <c r="B2510" s="311" t="s">
        <v>3351</v>
      </c>
      <c r="C2510" s="311" t="s">
        <v>3346</v>
      </c>
      <c r="D2510" s="308"/>
      <c r="E2510" s="315">
        <v>25360</v>
      </c>
      <c r="F2510" s="310">
        <f t="shared" si="78"/>
        <v>1268000</v>
      </c>
      <c r="G2510" s="310">
        <f t="shared" si="79"/>
        <v>507200</v>
      </c>
    </row>
    <row r="2511" spans="1:7">
      <c r="A2511" s="311" t="s">
        <v>143</v>
      </c>
      <c r="B2511" s="311" t="s">
        <v>3352</v>
      </c>
      <c r="C2511" s="311" t="s">
        <v>3353</v>
      </c>
      <c r="D2511" s="308"/>
      <c r="E2511" s="315">
        <v>29450</v>
      </c>
      <c r="F2511" s="310">
        <f t="shared" si="78"/>
        <v>1472500</v>
      </c>
      <c r="G2511" s="310">
        <f t="shared" si="79"/>
        <v>589000</v>
      </c>
    </row>
    <row r="2512" spans="1:7">
      <c r="A2512" s="311" t="s">
        <v>143</v>
      </c>
      <c r="B2512" s="311" t="s">
        <v>3354</v>
      </c>
      <c r="C2512" s="311" t="s">
        <v>3355</v>
      </c>
      <c r="D2512" s="308"/>
      <c r="E2512" s="315">
        <v>30080</v>
      </c>
      <c r="F2512" s="310">
        <f t="shared" si="78"/>
        <v>1504000</v>
      </c>
      <c r="G2512" s="310">
        <f t="shared" si="79"/>
        <v>601600</v>
      </c>
    </row>
    <row r="2513" spans="1:7">
      <c r="A2513" s="311" t="s">
        <v>143</v>
      </c>
      <c r="B2513" s="311" t="s">
        <v>3356</v>
      </c>
      <c r="C2513" s="311" t="s">
        <v>3357</v>
      </c>
      <c r="D2513" s="308"/>
      <c r="E2513" s="315">
        <v>27180</v>
      </c>
      <c r="F2513" s="310">
        <f t="shared" si="78"/>
        <v>1359000</v>
      </c>
      <c r="G2513" s="310">
        <f t="shared" si="79"/>
        <v>543600</v>
      </c>
    </row>
    <row r="2514" spans="1:7">
      <c r="A2514" s="311" t="s">
        <v>143</v>
      </c>
      <c r="B2514" s="311" t="s">
        <v>3287</v>
      </c>
      <c r="C2514" s="311" t="s">
        <v>3357</v>
      </c>
      <c r="D2514" s="308"/>
      <c r="E2514" s="315">
        <v>31090</v>
      </c>
      <c r="F2514" s="310">
        <f t="shared" si="78"/>
        <v>1554500</v>
      </c>
      <c r="G2514" s="310">
        <f t="shared" si="79"/>
        <v>621800.00000000012</v>
      </c>
    </row>
    <row r="2515" spans="1:7">
      <c r="A2515" s="311" t="s">
        <v>143</v>
      </c>
      <c r="B2515" s="311" t="s">
        <v>3358</v>
      </c>
      <c r="C2515" s="311" t="s">
        <v>3359</v>
      </c>
      <c r="D2515" s="308"/>
      <c r="E2515" s="315">
        <v>30190</v>
      </c>
      <c r="F2515" s="310">
        <f t="shared" si="78"/>
        <v>1509500</v>
      </c>
      <c r="G2515" s="310">
        <f t="shared" si="79"/>
        <v>603800.00000000012</v>
      </c>
    </row>
    <row r="2516" spans="1:7">
      <c r="A2516" s="311" t="s">
        <v>143</v>
      </c>
      <c r="B2516" s="311" t="s">
        <v>3360</v>
      </c>
      <c r="C2516" s="311" t="s">
        <v>3361</v>
      </c>
      <c r="D2516" s="308"/>
      <c r="E2516" s="315">
        <v>40500</v>
      </c>
      <c r="F2516" s="310">
        <f t="shared" si="78"/>
        <v>2025000</v>
      </c>
      <c r="G2516" s="310">
        <f t="shared" si="79"/>
        <v>810000</v>
      </c>
    </row>
    <row r="2517" spans="1:7">
      <c r="A2517" s="311" t="s">
        <v>143</v>
      </c>
      <c r="B2517" s="311" t="s">
        <v>3290</v>
      </c>
      <c r="C2517" s="311" t="s">
        <v>3362</v>
      </c>
      <c r="D2517" s="308"/>
      <c r="E2517" s="315">
        <v>37550</v>
      </c>
      <c r="F2517" s="310">
        <f t="shared" si="78"/>
        <v>1877500</v>
      </c>
      <c r="G2517" s="310">
        <f t="shared" si="79"/>
        <v>751000</v>
      </c>
    </row>
    <row r="2518" spans="1:7">
      <c r="A2518" s="311" t="s">
        <v>143</v>
      </c>
      <c r="B2518" s="311" t="s">
        <v>3363</v>
      </c>
      <c r="C2518" s="311" t="s">
        <v>3364</v>
      </c>
      <c r="D2518" s="308"/>
      <c r="E2518" s="315">
        <v>52500</v>
      </c>
      <c r="F2518" s="310">
        <f t="shared" si="78"/>
        <v>2625000</v>
      </c>
      <c r="G2518" s="310">
        <f t="shared" si="79"/>
        <v>1050000</v>
      </c>
    </row>
    <row r="2519" spans="1:7">
      <c r="A2519" s="311" t="s">
        <v>143</v>
      </c>
      <c r="B2519" s="311" t="s">
        <v>3365</v>
      </c>
      <c r="C2519" s="311" t="s">
        <v>3336</v>
      </c>
      <c r="D2519" s="308"/>
      <c r="E2519" s="315">
        <v>33300</v>
      </c>
      <c r="F2519" s="310">
        <f t="shared" si="78"/>
        <v>1665000</v>
      </c>
      <c r="G2519" s="310">
        <f t="shared" si="79"/>
        <v>666000</v>
      </c>
    </row>
    <row r="2520" spans="1:7">
      <c r="A2520" s="311" t="s">
        <v>143</v>
      </c>
      <c r="B2520" s="311" t="s">
        <v>3366</v>
      </c>
      <c r="C2520" s="311" t="s">
        <v>3338</v>
      </c>
      <c r="D2520" s="308"/>
      <c r="E2520" s="315">
        <v>40100</v>
      </c>
      <c r="F2520" s="310">
        <f t="shared" si="78"/>
        <v>2005000</v>
      </c>
      <c r="G2520" s="310">
        <f t="shared" si="79"/>
        <v>802000</v>
      </c>
    </row>
    <row r="2521" spans="1:7">
      <c r="A2521" s="311" t="s">
        <v>143</v>
      </c>
      <c r="B2521" s="311" t="s">
        <v>3367</v>
      </c>
      <c r="C2521" s="311" t="s">
        <v>3368</v>
      </c>
      <c r="D2521" s="308"/>
      <c r="E2521" s="315">
        <v>32970</v>
      </c>
      <c r="F2521" s="310">
        <f t="shared" si="78"/>
        <v>1648500</v>
      </c>
      <c r="G2521" s="310">
        <f t="shared" si="79"/>
        <v>659400</v>
      </c>
    </row>
    <row r="2522" spans="1:7">
      <c r="A2522" s="311" t="s">
        <v>143</v>
      </c>
      <c r="B2522" s="311" t="s">
        <v>3369</v>
      </c>
      <c r="C2522" s="311" t="s">
        <v>3370</v>
      </c>
      <c r="D2522" s="308"/>
      <c r="E2522" s="315">
        <v>36280</v>
      </c>
      <c r="F2522" s="310">
        <f t="shared" si="78"/>
        <v>1814000</v>
      </c>
      <c r="G2522" s="310">
        <f t="shared" si="79"/>
        <v>725600</v>
      </c>
    </row>
    <row r="2523" spans="1:7">
      <c r="A2523" s="311" t="s">
        <v>143</v>
      </c>
      <c r="B2523" s="311" t="s">
        <v>3371</v>
      </c>
      <c r="C2523" s="311" t="s">
        <v>3372</v>
      </c>
      <c r="D2523" s="308"/>
      <c r="E2523" s="315">
        <v>30310</v>
      </c>
      <c r="F2523" s="310">
        <f t="shared" si="78"/>
        <v>1515500</v>
      </c>
      <c r="G2523" s="310">
        <f t="shared" si="79"/>
        <v>606200</v>
      </c>
    </row>
    <row r="2524" spans="1:7">
      <c r="A2524" s="311" t="s">
        <v>143</v>
      </c>
      <c r="B2524" s="311" t="s">
        <v>3302</v>
      </c>
      <c r="C2524" s="311" t="s">
        <v>3373</v>
      </c>
      <c r="D2524" s="308"/>
      <c r="E2524" s="315">
        <v>29090</v>
      </c>
      <c r="F2524" s="310">
        <f t="shared" si="78"/>
        <v>1454500</v>
      </c>
      <c r="G2524" s="310">
        <f t="shared" si="79"/>
        <v>581800.00000000012</v>
      </c>
    </row>
    <row r="2525" spans="1:7">
      <c r="A2525" s="311" t="s">
        <v>143</v>
      </c>
      <c r="B2525" s="311" t="s">
        <v>3374</v>
      </c>
      <c r="C2525" s="311" t="s">
        <v>3375</v>
      </c>
      <c r="D2525" s="308"/>
      <c r="E2525" s="315">
        <v>54180</v>
      </c>
      <c r="F2525" s="310">
        <f t="shared" si="78"/>
        <v>2709000</v>
      </c>
      <c r="G2525" s="310">
        <f t="shared" si="79"/>
        <v>1083600</v>
      </c>
    </row>
    <row r="2526" spans="1:7">
      <c r="A2526" s="311" t="s">
        <v>3376</v>
      </c>
      <c r="B2526" s="311" t="s">
        <v>3377</v>
      </c>
      <c r="C2526" s="311" t="s">
        <v>3378</v>
      </c>
      <c r="D2526" s="311" t="s">
        <v>747</v>
      </c>
      <c r="E2526" s="315">
        <v>15990</v>
      </c>
      <c r="F2526" s="310">
        <f t="shared" si="78"/>
        <v>799500</v>
      </c>
      <c r="G2526" s="310">
        <f t="shared" si="79"/>
        <v>319800</v>
      </c>
    </row>
    <row r="2527" spans="1:7">
      <c r="A2527" s="311" t="s">
        <v>3376</v>
      </c>
      <c r="B2527" s="311" t="s">
        <v>3379</v>
      </c>
      <c r="C2527" s="311" t="s">
        <v>3380</v>
      </c>
      <c r="D2527" s="308"/>
      <c r="E2527" s="315">
        <v>27000</v>
      </c>
      <c r="F2527" s="310">
        <f t="shared" si="78"/>
        <v>1350000</v>
      </c>
      <c r="G2527" s="310">
        <f t="shared" si="79"/>
        <v>540000</v>
      </c>
    </row>
    <row r="2528" spans="1:7">
      <c r="A2528" s="311" t="s">
        <v>3376</v>
      </c>
      <c r="B2528" s="311" t="s">
        <v>3381</v>
      </c>
      <c r="C2528" s="311" t="s">
        <v>3382</v>
      </c>
      <c r="D2528" s="308"/>
      <c r="E2528" s="315">
        <v>17720</v>
      </c>
      <c r="F2528" s="310">
        <f t="shared" si="78"/>
        <v>886000</v>
      </c>
      <c r="G2528" s="310">
        <f t="shared" si="79"/>
        <v>354400.00000000006</v>
      </c>
    </row>
    <row r="2529" spans="1:7">
      <c r="A2529" s="311" t="s">
        <v>3376</v>
      </c>
      <c r="B2529" s="311" t="s">
        <v>3383</v>
      </c>
      <c r="C2529" s="311" t="s">
        <v>3384</v>
      </c>
      <c r="D2529" s="308"/>
      <c r="E2529" s="315">
        <v>16960</v>
      </c>
      <c r="F2529" s="310">
        <f t="shared" si="78"/>
        <v>848000</v>
      </c>
      <c r="G2529" s="310">
        <f t="shared" si="79"/>
        <v>339200</v>
      </c>
    </row>
    <row r="2530" spans="1:7">
      <c r="A2530" s="311" t="s">
        <v>3376</v>
      </c>
      <c r="B2530" s="311" t="s">
        <v>3383</v>
      </c>
      <c r="C2530" s="311" t="s">
        <v>3385</v>
      </c>
      <c r="D2530" s="308"/>
      <c r="E2530" s="315">
        <v>26180</v>
      </c>
      <c r="F2530" s="310">
        <f t="shared" si="78"/>
        <v>1309000</v>
      </c>
      <c r="G2530" s="310">
        <f t="shared" si="79"/>
        <v>523600</v>
      </c>
    </row>
    <row r="2531" spans="1:7">
      <c r="A2531" s="311" t="s">
        <v>3376</v>
      </c>
      <c r="B2531" s="311" t="s">
        <v>3383</v>
      </c>
      <c r="C2531" s="311" t="s">
        <v>3386</v>
      </c>
      <c r="D2531" s="308"/>
      <c r="E2531" s="315">
        <v>26000</v>
      </c>
      <c r="F2531" s="310">
        <f t="shared" si="78"/>
        <v>1300000</v>
      </c>
      <c r="G2531" s="310">
        <f t="shared" si="79"/>
        <v>520000</v>
      </c>
    </row>
    <row r="2532" spans="1:7">
      <c r="A2532" s="311" t="s">
        <v>3376</v>
      </c>
      <c r="B2532" s="311" t="s">
        <v>3383</v>
      </c>
      <c r="C2532" s="311" t="s">
        <v>3387</v>
      </c>
      <c r="D2532" s="308"/>
      <c r="E2532" s="315">
        <v>24000</v>
      </c>
      <c r="F2532" s="310">
        <f t="shared" si="78"/>
        <v>1200000</v>
      </c>
      <c r="G2532" s="310">
        <f t="shared" si="79"/>
        <v>480000</v>
      </c>
    </row>
    <row r="2533" spans="1:7">
      <c r="A2533" s="311" t="s">
        <v>3376</v>
      </c>
      <c r="B2533" s="311" t="s">
        <v>3383</v>
      </c>
      <c r="C2533" s="311" t="s">
        <v>3388</v>
      </c>
      <c r="D2533" s="308"/>
      <c r="E2533" s="315">
        <v>25190</v>
      </c>
      <c r="F2533" s="310">
        <f t="shared" si="78"/>
        <v>1259500</v>
      </c>
      <c r="G2533" s="310">
        <f t="shared" si="79"/>
        <v>503800</v>
      </c>
    </row>
    <row r="2534" spans="1:7">
      <c r="A2534" s="311" t="s">
        <v>3376</v>
      </c>
      <c r="B2534" s="311" t="s">
        <v>3389</v>
      </c>
      <c r="C2534" s="311" t="s">
        <v>3390</v>
      </c>
      <c r="D2534" s="308"/>
      <c r="E2534" s="315">
        <v>15300</v>
      </c>
      <c r="F2534" s="310">
        <f t="shared" si="78"/>
        <v>765000</v>
      </c>
      <c r="G2534" s="310">
        <f t="shared" si="79"/>
        <v>306000</v>
      </c>
    </row>
    <row r="2535" spans="1:7">
      <c r="A2535" s="311" t="s">
        <v>3376</v>
      </c>
      <c r="B2535" s="311" t="s">
        <v>3389</v>
      </c>
      <c r="C2535" s="311" t="s">
        <v>3391</v>
      </c>
      <c r="D2535" s="308"/>
      <c r="E2535" s="315">
        <v>15990</v>
      </c>
      <c r="F2535" s="310">
        <f t="shared" si="78"/>
        <v>799500</v>
      </c>
      <c r="G2535" s="310">
        <f t="shared" si="79"/>
        <v>319800</v>
      </c>
    </row>
    <row r="2536" spans="1:7">
      <c r="A2536" s="311" t="s">
        <v>3376</v>
      </c>
      <c r="B2536" s="311" t="s">
        <v>3392</v>
      </c>
      <c r="C2536" s="311" t="s">
        <v>3376</v>
      </c>
      <c r="D2536" s="308"/>
      <c r="E2536" s="315">
        <v>20000</v>
      </c>
      <c r="F2536" s="310">
        <f t="shared" si="78"/>
        <v>1000000</v>
      </c>
      <c r="G2536" s="310">
        <f t="shared" si="79"/>
        <v>400000</v>
      </c>
    </row>
    <row r="2537" spans="1:7">
      <c r="A2537" s="311" t="s">
        <v>3376</v>
      </c>
      <c r="B2537" s="311" t="s">
        <v>3392</v>
      </c>
      <c r="C2537" s="311" t="s">
        <v>3393</v>
      </c>
      <c r="D2537" s="308"/>
      <c r="E2537" s="315">
        <v>22500</v>
      </c>
      <c r="F2537" s="310">
        <f t="shared" si="78"/>
        <v>1125000</v>
      </c>
      <c r="G2537" s="310">
        <f t="shared" si="79"/>
        <v>450000</v>
      </c>
    </row>
    <row r="2538" spans="1:7">
      <c r="A2538" s="311" t="s">
        <v>3376</v>
      </c>
      <c r="B2538" s="311" t="s">
        <v>3394</v>
      </c>
      <c r="C2538" s="311" t="s">
        <v>3395</v>
      </c>
      <c r="D2538" s="308"/>
      <c r="E2538" s="315">
        <v>20000</v>
      </c>
      <c r="F2538" s="310">
        <f t="shared" si="78"/>
        <v>1000000</v>
      </c>
      <c r="G2538" s="310">
        <f t="shared" si="79"/>
        <v>400000</v>
      </c>
    </row>
    <row r="2539" spans="1:7">
      <c r="A2539" s="311" t="s">
        <v>3376</v>
      </c>
      <c r="B2539" s="311" t="s">
        <v>3396</v>
      </c>
      <c r="C2539" s="311" t="s">
        <v>3397</v>
      </c>
      <c r="D2539" s="308"/>
      <c r="E2539" s="315">
        <v>20000</v>
      </c>
      <c r="F2539" s="310">
        <f t="shared" si="78"/>
        <v>1000000</v>
      </c>
      <c r="G2539" s="310">
        <f t="shared" si="79"/>
        <v>400000</v>
      </c>
    </row>
    <row r="2540" spans="1:7">
      <c r="A2540" s="311" t="s">
        <v>3376</v>
      </c>
      <c r="B2540" s="311" t="s">
        <v>3398</v>
      </c>
      <c r="C2540" s="311" t="s">
        <v>3399</v>
      </c>
      <c r="D2540" s="308"/>
      <c r="E2540" s="315">
        <v>15000</v>
      </c>
      <c r="F2540" s="310">
        <f t="shared" si="78"/>
        <v>750000</v>
      </c>
      <c r="G2540" s="310">
        <f t="shared" si="79"/>
        <v>300000</v>
      </c>
    </row>
    <row r="2541" spans="1:7">
      <c r="A2541" s="311" t="s">
        <v>3376</v>
      </c>
      <c r="B2541" s="311" t="s">
        <v>3398</v>
      </c>
      <c r="C2541" s="311" t="s">
        <v>3400</v>
      </c>
      <c r="D2541" s="308"/>
      <c r="E2541" s="315">
        <v>13710</v>
      </c>
      <c r="F2541" s="310">
        <f t="shared" si="78"/>
        <v>685500</v>
      </c>
      <c r="G2541" s="310">
        <f t="shared" si="79"/>
        <v>274200</v>
      </c>
    </row>
    <row r="2542" spans="1:7">
      <c r="A2542" s="311" t="s">
        <v>3376</v>
      </c>
      <c r="B2542" s="311" t="s">
        <v>3401</v>
      </c>
      <c r="C2542" s="311" t="s">
        <v>3402</v>
      </c>
      <c r="D2542" s="308"/>
      <c r="E2542" s="315">
        <v>15510</v>
      </c>
      <c r="F2542" s="310">
        <f t="shared" si="78"/>
        <v>775500</v>
      </c>
      <c r="G2542" s="310">
        <f t="shared" si="79"/>
        <v>310200</v>
      </c>
    </row>
    <row r="2543" spans="1:7">
      <c r="A2543" s="311" t="s">
        <v>3376</v>
      </c>
      <c r="B2543" s="311" t="s">
        <v>3401</v>
      </c>
      <c r="C2543" s="311" t="s">
        <v>3403</v>
      </c>
      <c r="D2543" s="308"/>
      <c r="E2543" s="315">
        <v>15510</v>
      </c>
      <c r="F2543" s="310">
        <f t="shared" si="78"/>
        <v>775500</v>
      </c>
      <c r="G2543" s="310">
        <f t="shared" si="79"/>
        <v>310200</v>
      </c>
    </row>
    <row r="2544" spans="1:7">
      <c r="A2544" s="316" t="s">
        <v>3404</v>
      </c>
      <c r="B2544" s="316" t="s">
        <v>3405</v>
      </c>
      <c r="C2544" s="316" t="s">
        <v>3406</v>
      </c>
      <c r="D2544" s="308"/>
      <c r="E2544" s="317">
        <v>10780</v>
      </c>
      <c r="F2544" s="310">
        <f t="shared" si="78"/>
        <v>539000</v>
      </c>
      <c r="G2544" s="310">
        <f t="shared" si="79"/>
        <v>215600</v>
      </c>
    </row>
    <row r="2545" spans="1:7">
      <c r="A2545" s="307" t="s">
        <v>3407</v>
      </c>
      <c r="B2545" s="307" t="s">
        <v>3408</v>
      </c>
      <c r="C2545" s="308"/>
      <c r="D2545" s="308"/>
      <c r="E2545" s="309">
        <v>254540</v>
      </c>
      <c r="F2545" s="310">
        <f t="shared" si="78"/>
        <v>12727000</v>
      </c>
      <c r="G2545" s="310">
        <f t="shared" si="79"/>
        <v>5090800</v>
      </c>
    </row>
    <row r="2546" spans="1:7">
      <c r="A2546" s="307" t="s">
        <v>3407</v>
      </c>
      <c r="B2546" s="307" t="s">
        <v>3409</v>
      </c>
      <c r="C2546" s="308"/>
      <c r="D2546" s="308"/>
      <c r="E2546" s="309">
        <v>272720</v>
      </c>
      <c r="F2546" s="310">
        <f t="shared" si="78"/>
        <v>13636000</v>
      </c>
      <c r="G2546" s="310">
        <f t="shared" si="79"/>
        <v>5454400.0000000009</v>
      </c>
    </row>
    <row r="2547" spans="1:7">
      <c r="A2547" s="307" t="s">
        <v>3407</v>
      </c>
      <c r="B2547" s="307" t="s">
        <v>3410</v>
      </c>
      <c r="C2547" s="308"/>
      <c r="D2547" s="308"/>
      <c r="E2547" s="309">
        <v>390450</v>
      </c>
      <c r="F2547" s="310">
        <f t="shared" si="78"/>
        <v>19522500</v>
      </c>
      <c r="G2547" s="310">
        <f t="shared" si="79"/>
        <v>7809000</v>
      </c>
    </row>
    <row r="2548" spans="1:7">
      <c r="A2548" s="307" t="s">
        <v>3407</v>
      </c>
      <c r="B2548" s="307" t="s">
        <v>3411</v>
      </c>
      <c r="C2548" s="308"/>
      <c r="D2548" s="308"/>
      <c r="E2548" s="309">
        <v>338180</v>
      </c>
      <c r="F2548" s="310">
        <f t="shared" si="78"/>
        <v>16909000</v>
      </c>
      <c r="G2548" s="310">
        <f t="shared" si="79"/>
        <v>6763600</v>
      </c>
    </row>
    <row r="2549" spans="1:7">
      <c r="A2549" s="307" t="s">
        <v>3407</v>
      </c>
      <c r="B2549" s="307" t="s">
        <v>3412</v>
      </c>
      <c r="C2549" s="308"/>
      <c r="D2549" s="308"/>
      <c r="E2549" s="309">
        <v>392720</v>
      </c>
      <c r="F2549" s="310">
        <f t="shared" si="78"/>
        <v>19636000</v>
      </c>
      <c r="G2549" s="310">
        <f t="shared" si="79"/>
        <v>7854400.0000000009</v>
      </c>
    </row>
    <row r="2550" spans="1:7">
      <c r="A2550" s="307" t="s">
        <v>3407</v>
      </c>
      <c r="B2550" s="307" t="s">
        <v>3413</v>
      </c>
      <c r="C2550" s="308"/>
      <c r="D2550" s="308"/>
      <c r="E2550" s="309">
        <v>381810</v>
      </c>
      <c r="F2550" s="310">
        <f t="shared" si="78"/>
        <v>19090500</v>
      </c>
      <c r="G2550" s="310">
        <f t="shared" si="79"/>
        <v>7636200</v>
      </c>
    </row>
    <row r="2551" spans="1:7">
      <c r="A2551" s="307" t="s">
        <v>3407</v>
      </c>
      <c r="B2551" s="307" t="s">
        <v>3414</v>
      </c>
      <c r="C2551" s="308"/>
      <c r="D2551" s="308"/>
      <c r="E2551" s="309">
        <v>363630</v>
      </c>
      <c r="F2551" s="310">
        <f t="shared" si="78"/>
        <v>18181500</v>
      </c>
      <c r="G2551" s="310">
        <f t="shared" si="79"/>
        <v>7272600</v>
      </c>
    </row>
    <row r="2552" spans="1:7">
      <c r="A2552" s="307" t="s">
        <v>3407</v>
      </c>
      <c r="B2552" s="307" t="s">
        <v>3415</v>
      </c>
      <c r="C2552" s="308"/>
      <c r="D2552" s="308"/>
      <c r="E2552" s="309">
        <v>414540</v>
      </c>
      <c r="F2552" s="310">
        <f t="shared" si="78"/>
        <v>20727000</v>
      </c>
      <c r="G2552" s="310">
        <f t="shared" si="79"/>
        <v>8290799.9999999991</v>
      </c>
    </row>
    <row r="2553" spans="1:7">
      <c r="A2553" s="307" t="s">
        <v>3407</v>
      </c>
      <c r="B2553" s="307" t="s">
        <v>3416</v>
      </c>
      <c r="C2553" s="308"/>
      <c r="D2553" s="308"/>
      <c r="E2553" s="309">
        <v>404540</v>
      </c>
      <c r="F2553" s="310">
        <f t="shared" si="78"/>
        <v>20227000</v>
      </c>
      <c r="G2553" s="310">
        <f t="shared" si="79"/>
        <v>8090800</v>
      </c>
    </row>
    <row r="2554" spans="1:7">
      <c r="A2554" s="307" t="s">
        <v>3417</v>
      </c>
      <c r="B2554" s="307" t="s">
        <v>343</v>
      </c>
      <c r="C2554" s="308"/>
      <c r="D2554" s="308"/>
      <c r="E2554" s="309">
        <v>468130</v>
      </c>
      <c r="F2554" s="310">
        <f t="shared" si="78"/>
        <v>23406500</v>
      </c>
      <c r="G2554" s="310">
        <f t="shared" si="79"/>
        <v>9362600</v>
      </c>
    </row>
    <row r="2555" spans="1:7">
      <c r="A2555" s="307" t="s">
        <v>3407</v>
      </c>
      <c r="B2555" s="307" t="s">
        <v>3418</v>
      </c>
      <c r="C2555" s="308"/>
      <c r="D2555" s="308"/>
      <c r="E2555" s="309">
        <v>252720</v>
      </c>
      <c r="F2555" s="310">
        <f t="shared" si="78"/>
        <v>12636000</v>
      </c>
      <c r="G2555" s="310">
        <f t="shared" si="79"/>
        <v>5054400.0000000009</v>
      </c>
    </row>
    <row r="2556" spans="1:7">
      <c r="A2556" s="307" t="s">
        <v>3407</v>
      </c>
      <c r="B2556" s="307" t="s">
        <v>3419</v>
      </c>
      <c r="C2556" s="308"/>
      <c r="D2556" s="308"/>
      <c r="E2556" s="309">
        <v>454540</v>
      </c>
      <c r="F2556" s="310">
        <f t="shared" si="78"/>
        <v>22727000</v>
      </c>
      <c r="G2556" s="310">
        <f t="shared" si="79"/>
        <v>9090800.0000000019</v>
      </c>
    </row>
    <row r="2557" spans="1:7">
      <c r="A2557" s="307" t="s">
        <v>3407</v>
      </c>
      <c r="B2557" s="307" t="s">
        <v>3420</v>
      </c>
      <c r="C2557" s="308"/>
      <c r="D2557" s="308"/>
      <c r="E2557" s="309">
        <v>172240</v>
      </c>
      <c r="F2557" s="310">
        <f t="shared" si="78"/>
        <v>8612000</v>
      </c>
      <c r="G2557" s="310">
        <f t="shared" si="79"/>
        <v>3444800</v>
      </c>
    </row>
    <row r="2558" spans="1:7">
      <c r="A2558" s="307" t="s">
        <v>3407</v>
      </c>
      <c r="B2558" s="307" t="s">
        <v>3421</v>
      </c>
      <c r="C2558" s="308"/>
      <c r="D2558" s="308"/>
      <c r="E2558" s="309">
        <v>254540</v>
      </c>
      <c r="F2558" s="310">
        <f t="shared" si="78"/>
        <v>12727000</v>
      </c>
      <c r="G2558" s="310">
        <f t="shared" si="79"/>
        <v>5090800</v>
      </c>
    </row>
    <row r="2559" spans="1:7">
      <c r="A2559" s="307" t="s">
        <v>3407</v>
      </c>
      <c r="B2559" s="307" t="s">
        <v>3422</v>
      </c>
      <c r="C2559" s="308"/>
      <c r="D2559" s="308"/>
      <c r="E2559" s="309">
        <v>272720</v>
      </c>
      <c r="F2559" s="310">
        <f t="shared" si="78"/>
        <v>13636000</v>
      </c>
      <c r="G2559" s="310">
        <f t="shared" si="79"/>
        <v>5454400.0000000009</v>
      </c>
    </row>
    <row r="2560" spans="1:7">
      <c r="A2560" s="307" t="s">
        <v>3407</v>
      </c>
      <c r="B2560" s="307" t="s">
        <v>3423</v>
      </c>
      <c r="C2560" s="308"/>
      <c r="D2560" s="308"/>
      <c r="E2560" s="309">
        <v>267720</v>
      </c>
      <c r="F2560" s="310">
        <f t="shared" si="78"/>
        <v>13386000</v>
      </c>
      <c r="G2560" s="310">
        <f t="shared" si="79"/>
        <v>5354400.0000000009</v>
      </c>
    </row>
    <row r="2561" spans="1:7">
      <c r="A2561" s="307" t="s">
        <v>3407</v>
      </c>
      <c r="B2561" s="307" t="s">
        <v>3424</v>
      </c>
      <c r="C2561" s="308"/>
      <c r="D2561" s="308"/>
      <c r="E2561" s="309">
        <v>290900</v>
      </c>
      <c r="F2561" s="310">
        <f t="shared" si="78"/>
        <v>14545000</v>
      </c>
      <c r="G2561" s="310">
        <f t="shared" si="79"/>
        <v>5818000</v>
      </c>
    </row>
    <row r="2562" spans="1:7">
      <c r="A2562" s="307" t="s">
        <v>3407</v>
      </c>
      <c r="B2562" s="307" t="s">
        <v>3425</v>
      </c>
      <c r="C2562" s="308"/>
      <c r="D2562" s="308"/>
      <c r="E2562" s="309">
        <v>290900</v>
      </c>
      <c r="F2562" s="310">
        <f t="shared" si="78"/>
        <v>14545000</v>
      </c>
      <c r="G2562" s="310">
        <f t="shared" si="79"/>
        <v>5818000</v>
      </c>
    </row>
    <row r="2563" spans="1:7">
      <c r="A2563" s="307" t="s">
        <v>3407</v>
      </c>
      <c r="B2563" s="307" t="s">
        <v>3426</v>
      </c>
      <c r="C2563" s="308"/>
      <c r="D2563" s="308"/>
      <c r="E2563" s="309">
        <v>318810</v>
      </c>
      <c r="F2563" s="310">
        <f t="shared" si="78"/>
        <v>15940500</v>
      </c>
      <c r="G2563" s="310">
        <f t="shared" si="79"/>
        <v>6376200</v>
      </c>
    </row>
    <row r="2564" spans="1:7">
      <c r="A2564" s="307" t="s">
        <v>3417</v>
      </c>
      <c r="B2564" s="307" t="s">
        <v>345</v>
      </c>
      <c r="C2564" s="308"/>
      <c r="D2564" s="308"/>
      <c r="E2564" s="309">
        <v>360870</v>
      </c>
      <c r="F2564" s="310">
        <f t="shared" ref="F2564:F2627" si="80">+E2564*5%*1000</f>
        <v>18043500</v>
      </c>
      <c r="G2564" s="310">
        <f t="shared" ref="G2564:G2627" si="81">+E2564*2%*1000</f>
        <v>7217400.0000000009</v>
      </c>
    </row>
    <row r="2565" spans="1:7">
      <c r="A2565" s="311" t="s">
        <v>3417</v>
      </c>
      <c r="B2565" s="311" t="s">
        <v>3427</v>
      </c>
      <c r="C2565" s="308"/>
      <c r="D2565" s="308"/>
      <c r="E2565" s="309">
        <v>319960</v>
      </c>
      <c r="F2565" s="310">
        <f t="shared" si="80"/>
        <v>15998000</v>
      </c>
      <c r="G2565" s="310">
        <f t="shared" si="81"/>
        <v>6399200</v>
      </c>
    </row>
    <row r="2566" spans="1:7">
      <c r="A2566" s="307" t="s">
        <v>3407</v>
      </c>
      <c r="B2566" s="307" t="s">
        <v>3428</v>
      </c>
      <c r="C2566" s="308"/>
      <c r="D2566" s="308"/>
      <c r="E2566" s="309">
        <v>418180</v>
      </c>
      <c r="F2566" s="310">
        <f t="shared" si="80"/>
        <v>20909000</v>
      </c>
      <c r="G2566" s="310">
        <f t="shared" si="81"/>
        <v>8363600</v>
      </c>
    </row>
    <row r="2567" spans="1:7">
      <c r="A2567" s="311" t="s">
        <v>3407</v>
      </c>
      <c r="B2567" s="311" t="s">
        <v>3429</v>
      </c>
      <c r="C2567" s="311" t="s">
        <v>3430</v>
      </c>
      <c r="D2567" s="308"/>
      <c r="E2567" s="315">
        <v>340000</v>
      </c>
      <c r="F2567" s="310">
        <f t="shared" si="80"/>
        <v>17000000</v>
      </c>
      <c r="G2567" s="310">
        <f t="shared" si="81"/>
        <v>6800000</v>
      </c>
    </row>
    <row r="2568" spans="1:7">
      <c r="A2568" s="311" t="s">
        <v>3407</v>
      </c>
      <c r="B2568" s="311" t="s">
        <v>3411</v>
      </c>
      <c r="C2568" s="311" t="s">
        <v>3431</v>
      </c>
      <c r="D2568" s="308"/>
      <c r="E2568" s="315">
        <v>344540</v>
      </c>
      <c r="F2568" s="310">
        <f t="shared" si="80"/>
        <v>17227000</v>
      </c>
      <c r="G2568" s="310">
        <f t="shared" si="81"/>
        <v>6890800</v>
      </c>
    </row>
    <row r="2569" spans="1:7">
      <c r="A2569" s="311" t="s">
        <v>3407</v>
      </c>
      <c r="B2569" s="311" t="s">
        <v>3411</v>
      </c>
      <c r="C2569" s="311" t="s">
        <v>3432</v>
      </c>
      <c r="D2569" s="308"/>
      <c r="E2569" s="315">
        <v>339090</v>
      </c>
      <c r="F2569" s="310">
        <f t="shared" si="80"/>
        <v>16954500</v>
      </c>
      <c r="G2569" s="310">
        <f t="shared" si="81"/>
        <v>6781800</v>
      </c>
    </row>
    <row r="2570" spans="1:7">
      <c r="A2570" s="311" t="s">
        <v>3407</v>
      </c>
      <c r="B2570" s="311" t="s">
        <v>3412</v>
      </c>
      <c r="C2570" s="311" t="s">
        <v>3433</v>
      </c>
      <c r="D2570" s="308"/>
      <c r="E2570" s="315">
        <v>392720</v>
      </c>
      <c r="F2570" s="310">
        <f t="shared" si="80"/>
        <v>19636000</v>
      </c>
      <c r="G2570" s="310">
        <f t="shared" si="81"/>
        <v>7854400.0000000009</v>
      </c>
    </row>
    <row r="2571" spans="1:7">
      <c r="A2571" s="311" t="s">
        <v>3407</v>
      </c>
      <c r="B2571" s="311" t="s">
        <v>3434</v>
      </c>
      <c r="C2571" s="311" t="s">
        <v>3435</v>
      </c>
      <c r="D2571" s="308"/>
      <c r="E2571" s="315">
        <v>440900</v>
      </c>
      <c r="F2571" s="310">
        <f t="shared" si="80"/>
        <v>22045000</v>
      </c>
      <c r="G2571" s="310">
        <f t="shared" si="81"/>
        <v>8818000</v>
      </c>
    </row>
    <row r="2572" spans="1:7">
      <c r="A2572" s="311" t="s">
        <v>3407</v>
      </c>
      <c r="B2572" s="311" t="s">
        <v>3413</v>
      </c>
      <c r="C2572" s="311" t="s">
        <v>3436</v>
      </c>
      <c r="D2572" s="308"/>
      <c r="E2572" s="315">
        <v>420000</v>
      </c>
      <c r="F2572" s="310">
        <f t="shared" si="80"/>
        <v>21000000</v>
      </c>
      <c r="G2572" s="310">
        <f t="shared" si="81"/>
        <v>8400000</v>
      </c>
    </row>
    <row r="2573" spans="1:7">
      <c r="A2573" s="311" t="s">
        <v>3407</v>
      </c>
      <c r="B2573" s="311" t="s">
        <v>3413</v>
      </c>
      <c r="C2573" s="311" t="s">
        <v>3437</v>
      </c>
      <c r="D2573" s="308"/>
      <c r="E2573" s="315">
        <v>409090</v>
      </c>
      <c r="F2573" s="310">
        <f t="shared" si="80"/>
        <v>20454500</v>
      </c>
      <c r="G2573" s="310">
        <f t="shared" si="81"/>
        <v>8181800</v>
      </c>
    </row>
    <row r="2574" spans="1:7">
      <c r="A2574" s="311" t="s">
        <v>3407</v>
      </c>
      <c r="B2574" s="311" t="s">
        <v>3438</v>
      </c>
      <c r="C2574" s="311" t="s">
        <v>3439</v>
      </c>
      <c r="D2574" s="308"/>
      <c r="E2574" s="315">
        <v>311000</v>
      </c>
      <c r="F2574" s="310">
        <f t="shared" si="80"/>
        <v>15550000</v>
      </c>
      <c r="G2574" s="310">
        <f t="shared" si="81"/>
        <v>6220000</v>
      </c>
    </row>
    <row r="2575" spans="1:7">
      <c r="A2575" s="311" t="s">
        <v>3407</v>
      </c>
      <c r="B2575" s="311" t="s">
        <v>3440</v>
      </c>
      <c r="C2575" s="311" t="s">
        <v>3441</v>
      </c>
      <c r="D2575" s="308"/>
      <c r="E2575" s="315">
        <v>396000</v>
      </c>
      <c r="F2575" s="310">
        <f t="shared" si="80"/>
        <v>19800000</v>
      </c>
      <c r="G2575" s="310">
        <f t="shared" si="81"/>
        <v>7920000</v>
      </c>
    </row>
    <row r="2576" spans="1:7">
      <c r="A2576" s="311" t="s">
        <v>3407</v>
      </c>
      <c r="B2576" s="311" t="s">
        <v>3442</v>
      </c>
      <c r="C2576" s="311" t="s">
        <v>3443</v>
      </c>
      <c r="D2576" s="308"/>
      <c r="E2576" s="315">
        <v>503090</v>
      </c>
      <c r="F2576" s="310">
        <f t="shared" si="80"/>
        <v>25154500</v>
      </c>
      <c r="G2576" s="310">
        <f t="shared" si="81"/>
        <v>10061800.000000002</v>
      </c>
    </row>
    <row r="2577" spans="1:7">
      <c r="A2577" s="316" t="s">
        <v>3444</v>
      </c>
      <c r="B2577" s="316" t="s">
        <v>3445</v>
      </c>
      <c r="C2577" s="316" t="s">
        <v>3446</v>
      </c>
      <c r="D2577" s="308"/>
      <c r="E2577" s="317">
        <v>151450</v>
      </c>
      <c r="F2577" s="310">
        <f t="shared" si="80"/>
        <v>7572500</v>
      </c>
      <c r="G2577" s="310">
        <f t="shared" si="81"/>
        <v>3029000</v>
      </c>
    </row>
    <row r="2578" spans="1:7">
      <c r="A2578" s="311" t="s">
        <v>3407</v>
      </c>
      <c r="B2578" s="311" t="s">
        <v>3445</v>
      </c>
      <c r="C2578" s="311" t="s">
        <v>3447</v>
      </c>
      <c r="D2578" s="308"/>
      <c r="E2578" s="315">
        <v>348180</v>
      </c>
      <c r="F2578" s="310">
        <f t="shared" si="80"/>
        <v>17409000</v>
      </c>
      <c r="G2578" s="310">
        <f t="shared" si="81"/>
        <v>6963600</v>
      </c>
    </row>
    <row r="2579" spans="1:7">
      <c r="A2579" s="316" t="s">
        <v>3444</v>
      </c>
      <c r="B2579" s="316" t="s">
        <v>3448</v>
      </c>
      <c r="C2579" s="316" t="s">
        <v>3449</v>
      </c>
      <c r="D2579" s="308"/>
      <c r="E2579" s="317">
        <v>204910</v>
      </c>
      <c r="F2579" s="310">
        <f t="shared" si="80"/>
        <v>10245500</v>
      </c>
      <c r="G2579" s="310">
        <f t="shared" si="81"/>
        <v>4098200</v>
      </c>
    </row>
    <row r="2580" spans="1:7">
      <c r="A2580" s="311" t="s">
        <v>3407</v>
      </c>
      <c r="B2580" s="311" t="s">
        <v>3450</v>
      </c>
      <c r="C2580" s="311" t="s">
        <v>3451</v>
      </c>
      <c r="D2580" s="308"/>
      <c r="E2580" s="315">
        <v>472720</v>
      </c>
      <c r="F2580" s="310">
        <f t="shared" si="80"/>
        <v>23636000</v>
      </c>
      <c r="G2580" s="310">
        <f t="shared" si="81"/>
        <v>9454400</v>
      </c>
    </row>
    <row r="2581" spans="1:7">
      <c r="A2581" s="311" t="s">
        <v>3407</v>
      </c>
      <c r="B2581" s="311" t="s">
        <v>3450</v>
      </c>
      <c r="C2581" s="311" t="s">
        <v>3452</v>
      </c>
      <c r="D2581" s="308"/>
      <c r="E2581" s="315">
        <v>390910</v>
      </c>
      <c r="F2581" s="310">
        <f t="shared" si="80"/>
        <v>19545500</v>
      </c>
      <c r="G2581" s="310">
        <f t="shared" si="81"/>
        <v>7818200</v>
      </c>
    </row>
    <row r="2582" spans="1:7">
      <c r="A2582" s="311" t="s">
        <v>3407</v>
      </c>
      <c r="B2582" s="311" t="s">
        <v>3453</v>
      </c>
      <c r="C2582" s="311" t="s">
        <v>3454</v>
      </c>
      <c r="D2582" s="308"/>
      <c r="E2582" s="315">
        <v>600630</v>
      </c>
      <c r="F2582" s="310">
        <f t="shared" si="80"/>
        <v>30031500</v>
      </c>
      <c r="G2582" s="310">
        <f t="shared" si="81"/>
        <v>12012600</v>
      </c>
    </row>
    <row r="2583" spans="1:7">
      <c r="A2583" s="311" t="s">
        <v>3407</v>
      </c>
      <c r="B2583" s="311" t="s">
        <v>3416</v>
      </c>
      <c r="C2583" s="311" t="s">
        <v>3455</v>
      </c>
      <c r="D2583" s="308"/>
      <c r="E2583" s="315">
        <v>414900</v>
      </c>
      <c r="F2583" s="310">
        <f t="shared" si="80"/>
        <v>20745000</v>
      </c>
      <c r="G2583" s="310">
        <f t="shared" si="81"/>
        <v>8298000</v>
      </c>
    </row>
    <row r="2584" spans="1:7">
      <c r="A2584" s="311" t="s">
        <v>3407</v>
      </c>
      <c r="B2584" s="311" t="s">
        <v>3416</v>
      </c>
      <c r="C2584" s="311" t="s">
        <v>3456</v>
      </c>
      <c r="D2584" s="308"/>
      <c r="E2584" s="315">
        <v>400000</v>
      </c>
      <c r="F2584" s="310">
        <f t="shared" si="80"/>
        <v>20000000</v>
      </c>
      <c r="G2584" s="310">
        <f t="shared" si="81"/>
        <v>8000000</v>
      </c>
    </row>
    <row r="2585" spans="1:7">
      <c r="A2585" s="316" t="s">
        <v>3444</v>
      </c>
      <c r="B2585" s="316" t="s">
        <v>3457</v>
      </c>
      <c r="C2585" s="316" t="s">
        <v>3458</v>
      </c>
      <c r="D2585" s="308"/>
      <c r="E2585" s="317">
        <v>543330</v>
      </c>
      <c r="F2585" s="310">
        <f t="shared" si="80"/>
        <v>27166500</v>
      </c>
      <c r="G2585" s="310">
        <f t="shared" si="81"/>
        <v>10866600</v>
      </c>
    </row>
    <row r="2586" spans="1:7">
      <c r="A2586" s="311" t="s">
        <v>3407</v>
      </c>
      <c r="B2586" s="311" t="s">
        <v>3459</v>
      </c>
      <c r="C2586" s="311" t="s">
        <v>3460</v>
      </c>
      <c r="D2586" s="308"/>
      <c r="E2586" s="315">
        <v>527000</v>
      </c>
      <c r="F2586" s="310">
        <f t="shared" si="80"/>
        <v>26350000</v>
      </c>
      <c r="G2586" s="310">
        <f t="shared" si="81"/>
        <v>10540000</v>
      </c>
    </row>
    <row r="2587" spans="1:7">
      <c r="A2587" s="311" t="s">
        <v>3407</v>
      </c>
      <c r="B2587" s="311" t="s">
        <v>3459</v>
      </c>
      <c r="C2587" s="311" t="s">
        <v>3461</v>
      </c>
      <c r="D2587" s="308"/>
      <c r="E2587" s="315">
        <v>450000</v>
      </c>
      <c r="F2587" s="310">
        <f t="shared" si="80"/>
        <v>22500000</v>
      </c>
      <c r="G2587" s="310">
        <f t="shared" si="81"/>
        <v>9000000</v>
      </c>
    </row>
    <row r="2588" spans="1:7">
      <c r="A2588" s="316" t="s">
        <v>3444</v>
      </c>
      <c r="B2588" s="316" t="s">
        <v>3462</v>
      </c>
      <c r="C2588" s="316" t="s">
        <v>3463</v>
      </c>
      <c r="D2588" s="308"/>
      <c r="E2588" s="317">
        <v>527670</v>
      </c>
      <c r="F2588" s="310">
        <f t="shared" si="80"/>
        <v>26383500</v>
      </c>
      <c r="G2588" s="310">
        <f t="shared" si="81"/>
        <v>10553400</v>
      </c>
    </row>
    <row r="2589" spans="1:7">
      <c r="A2589" s="316" t="s">
        <v>3444</v>
      </c>
      <c r="B2589" s="316" t="s">
        <v>3464</v>
      </c>
      <c r="C2589" s="316" t="s">
        <v>3465</v>
      </c>
      <c r="D2589" s="308"/>
      <c r="E2589" s="317">
        <v>590900</v>
      </c>
      <c r="F2589" s="310">
        <f t="shared" si="80"/>
        <v>29545000</v>
      </c>
      <c r="G2589" s="310">
        <f t="shared" si="81"/>
        <v>11818000</v>
      </c>
    </row>
    <row r="2590" spans="1:7">
      <c r="A2590" s="311" t="s">
        <v>3407</v>
      </c>
      <c r="B2590" s="311" t="s">
        <v>3418</v>
      </c>
      <c r="C2590" s="311" t="s">
        <v>3466</v>
      </c>
      <c r="D2590" s="308"/>
      <c r="E2590" s="315">
        <v>344130</v>
      </c>
      <c r="F2590" s="310">
        <f t="shared" si="80"/>
        <v>17206500</v>
      </c>
      <c r="G2590" s="310">
        <f t="shared" si="81"/>
        <v>6882600</v>
      </c>
    </row>
    <row r="2591" spans="1:7">
      <c r="A2591" s="311" t="s">
        <v>3407</v>
      </c>
      <c r="B2591" s="311" t="s">
        <v>3418</v>
      </c>
      <c r="C2591" s="311" t="s">
        <v>3467</v>
      </c>
      <c r="D2591" s="308"/>
      <c r="E2591" s="315">
        <v>358260</v>
      </c>
      <c r="F2591" s="310">
        <f t="shared" si="80"/>
        <v>17913000</v>
      </c>
      <c r="G2591" s="310">
        <f t="shared" si="81"/>
        <v>7165200</v>
      </c>
    </row>
    <row r="2592" spans="1:7">
      <c r="A2592" s="311" t="s">
        <v>3407</v>
      </c>
      <c r="B2592" s="311" t="s">
        <v>3418</v>
      </c>
      <c r="C2592" s="311" t="s">
        <v>3468</v>
      </c>
      <c r="D2592" s="308"/>
      <c r="E2592" s="315">
        <v>318180</v>
      </c>
      <c r="F2592" s="310">
        <f t="shared" si="80"/>
        <v>15909000</v>
      </c>
      <c r="G2592" s="310">
        <f t="shared" si="81"/>
        <v>6363600</v>
      </c>
    </row>
    <row r="2593" spans="1:7">
      <c r="A2593" s="311" t="s">
        <v>3407</v>
      </c>
      <c r="B2593" s="311" t="s">
        <v>3469</v>
      </c>
      <c r="C2593" s="311" t="s">
        <v>3470</v>
      </c>
      <c r="D2593" s="308"/>
      <c r="E2593" s="315">
        <v>256360</v>
      </c>
      <c r="F2593" s="310">
        <f t="shared" si="80"/>
        <v>12818000</v>
      </c>
      <c r="G2593" s="310">
        <f t="shared" si="81"/>
        <v>5127200</v>
      </c>
    </row>
    <row r="2594" spans="1:7">
      <c r="A2594" s="311" t="s">
        <v>3407</v>
      </c>
      <c r="B2594" s="311" t="s">
        <v>3469</v>
      </c>
      <c r="C2594" s="311" t="s">
        <v>3471</v>
      </c>
      <c r="D2594" s="308"/>
      <c r="E2594" s="315">
        <v>282090</v>
      </c>
      <c r="F2594" s="310">
        <f t="shared" si="80"/>
        <v>14104500</v>
      </c>
      <c r="G2594" s="310">
        <f t="shared" si="81"/>
        <v>5641800</v>
      </c>
    </row>
    <row r="2595" spans="1:7">
      <c r="A2595" s="311" t="s">
        <v>3407</v>
      </c>
      <c r="B2595" s="311" t="s">
        <v>3419</v>
      </c>
      <c r="C2595" s="311" t="s">
        <v>3472</v>
      </c>
      <c r="D2595" s="308"/>
      <c r="E2595" s="315">
        <v>454540</v>
      </c>
      <c r="F2595" s="310">
        <f t="shared" si="80"/>
        <v>22727000</v>
      </c>
      <c r="G2595" s="310">
        <f t="shared" si="81"/>
        <v>9090800.0000000019</v>
      </c>
    </row>
    <row r="2596" spans="1:7">
      <c r="A2596" s="311" t="s">
        <v>3407</v>
      </c>
      <c r="B2596" s="311" t="s">
        <v>3473</v>
      </c>
      <c r="C2596" s="311" t="s">
        <v>3474</v>
      </c>
      <c r="D2596" s="308"/>
      <c r="E2596" s="315">
        <v>628450</v>
      </c>
      <c r="F2596" s="310">
        <f t="shared" si="80"/>
        <v>31422500</v>
      </c>
      <c r="G2596" s="310">
        <f t="shared" si="81"/>
        <v>12569000</v>
      </c>
    </row>
    <row r="2597" spans="1:7">
      <c r="A2597" s="311" t="s">
        <v>3407</v>
      </c>
      <c r="B2597" s="311" t="s">
        <v>3420</v>
      </c>
      <c r="C2597" s="311" t="s">
        <v>3475</v>
      </c>
      <c r="D2597" s="308"/>
      <c r="E2597" s="315">
        <v>172240</v>
      </c>
      <c r="F2597" s="310">
        <f t="shared" si="80"/>
        <v>8612000</v>
      </c>
      <c r="G2597" s="310">
        <f t="shared" si="81"/>
        <v>3444800</v>
      </c>
    </row>
    <row r="2598" spans="1:7">
      <c r="A2598" s="311" t="s">
        <v>3407</v>
      </c>
      <c r="B2598" s="311" t="s">
        <v>3420</v>
      </c>
      <c r="C2598" s="311" t="s">
        <v>3476</v>
      </c>
      <c r="D2598" s="308"/>
      <c r="E2598" s="315">
        <v>172240</v>
      </c>
      <c r="F2598" s="310">
        <f t="shared" si="80"/>
        <v>8612000</v>
      </c>
      <c r="G2598" s="310">
        <f t="shared" si="81"/>
        <v>3444800</v>
      </c>
    </row>
    <row r="2599" spans="1:7">
      <c r="A2599" s="311" t="s">
        <v>3407</v>
      </c>
      <c r="B2599" s="311" t="s">
        <v>3477</v>
      </c>
      <c r="C2599" s="311" t="s">
        <v>3478</v>
      </c>
      <c r="D2599" s="308"/>
      <c r="E2599" s="315">
        <v>254540</v>
      </c>
      <c r="F2599" s="310">
        <f t="shared" si="80"/>
        <v>12727000</v>
      </c>
      <c r="G2599" s="310">
        <f t="shared" si="81"/>
        <v>5090800</v>
      </c>
    </row>
    <row r="2600" spans="1:7">
      <c r="A2600" s="311" t="s">
        <v>3407</v>
      </c>
      <c r="B2600" s="311" t="s">
        <v>3423</v>
      </c>
      <c r="C2600" s="311" t="s">
        <v>3479</v>
      </c>
      <c r="D2600" s="308"/>
      <c r="E2600" s="315">
        <v>264460</v>
      </c>
      <c r="F2600" s="310">
        <f t="shared" si="80"/>
        <v>13223000</v>
      </c>
      <c r="G2600" s="310">
        <f t="shared" si="81"/>
        <v>5289200</v>
      </c>
    </row>
    <row r="2601" spans="1:7">
      <c r="A2601" s="311" t="s">
        <v>3407</v>
      </c>
      <c r="B2601" s="311" t="s">
        <v>3423</v>
      </c>
      <c r="C2601" s="311" t="s">
        <v>3423</v>
      </c>
      <c r="D2601" s="308"/>
      <c r="E2601" s="315">
        <v>267270</v>
      </c>
      <c r="F2601" s="310">
        <f t="shared" si="80"/>
        <v>13363500</v>
      </c>
      <c r="G2601" s="310">
        <f t="shared" si="81"/>
        <v>5345400.0000000009</v>
      </c>
    </row>
    <row r="2602" spans="1:7">
      <c r="A2602" s="311" t="s">
        <v>3407</v>
      </c>
      <c r="B2602" s="311" t="s">
        <v>3480</v>
      </c>
      <c r="C2602" s="311" t="s">
        <v>3481</v>
      </c>
      <c r="D2602" s="308"/>
      <c r="E2602" s="315">
        <v>428310</v>
      </c>
      <c r="F2602" s="310">
        <f t="shared" si="80"/>
        <v>21415500</v>
      </c>
      <c r="G2602" s="310">
        <f t="shared" si="81"/>
        <v>8566200</v>
      </c>
    </row>
    <row r="2603" spans="1:7">
      <c r="A2603" s="311" t="s">
        <v>3407</v>
      </c>
      <c r="B2603" s="311" t="s">
        <v>3425</v>
      </c>
      <c r="C2603" s="311" t="s">
        <v>3482</v>
      </c>
      <c r="D2603" s="308"/>
      <c r="E2603" s="315">
        <v>313630</v>
      </c>
      <c r="F2603" s="310">
        <f t="shared" si="80"/>
        <v>15681500</v>
      </c>
      <c r="G2603" s="310">
        <f t="shared" si="81"/>
        <v>6272600</v>
      </c>
    </row>
    <row r="2604" spans="1:7">
      <c r="A2604" s="318" t="s">
        <v>3444</v>
      </c>
      <c r="B2604" s="318" t="s">
        <v>3483</v>
      </c>
      <c r="C2604" s="318" t="s">
        <v>3484</v>
      </c>
      <c r="D2604" s="308"/>
      <c r="E2604" s="319">
        <v>422620</v>
      </c>
      <c r="F2604" s="310">
        <f t="shared" si="80"/>
        <v>21131000</v>
      </c>
      <c r="G2604" s="310">
        <f t="shared" si="81"/>
        <v>8452400</v>
      </c>
    </row>
    <row r="2605" spans="1:7">
      <c r="A2605" s="311" t="s">
        <v>3417</v>
      </c>
      <c r="B2605" s="311" t="s">
        <v>3427</v>
      </c>
      <c r="C2605" s="311" t="s">
        <v>3485</v>
      </c>
      <c r="D2605" s="308"/>
      <c r="E2605" s="315">
        <v>313570</v>
      </c>
      <c r="F2605" s="310">
        <f t="shared" si="80"/>
        <v>15678500</v>
      </c>
      <c r="G2605" s="310">
        <f t="shared" si="81"/>
        <v>6271400.0000000009</v>
      </c>
    </row>
    <row r="2606" spans="1:7">
      <c r="A2606" s="311" t="s">
        <v>3407</v>
      </c>
      <c r="B2606" s="311" t="s">
        <v>3428</v>
      </c>
      <c r="C2606" s="311" t="s">
        <v>3486</v>
      </c>
      <c r="D2606" s="308"/>
      <c r="E2606" s="315">
        <v>422720</v>
      </c>
      <c r="F2606" s="310">
        <f t="shared" si="80"/>
        <v>21136000</v>
      </c>
      <c r="G2606" s="310">
        <f t="shared" si="81"/>
        <v>8454400</v>
      </c>
    </row>
    <row r="2607" spans="1:7">
      <c r="A2607" s="311" t="s">
        <v>3407</v>
      </c>
      <c r="B2607" s="311" t="s">
        <v>3487</v>
      </c>
      <c r="C2607" s="311" t="s">
        <v>3488</v>
      </c>
      <c r="D2607" s="308"/>
      <c r="E2607" s="315">
        <v>432720</v>
      </c>
      <c r="F2607" s="310">
        <f t="shared" si="80"/>
        <v>21636000</v>
      </c>
      <c r="G2607" s="310">
        <f t="shared" si="81"/>
        <v>8654400</v>
      </c>
    </row>
    <row r="2608" spans="1:7">
      <c r="A2608" s="311" t="s">
        <v>3407</v>
      </c>
      <c r="B2608" s="311" t="s">
        <v>3489</v>
      </c>
      <c r="C2608" s="311" t="s">
        <v>3490</v>
      </c>
      <c r="D2608" s="308"/>
      <c r="E2608" s="315">
        <v>350000</v>
      </c>
      <c r="F2608" s="310">
        <f t="shared" si="80"/>
        <v>17500000</v>
      </c>
      <c r="G2608" s="310">
        <f t="shared" si="81"/>
        <v>7000000</v>
      </c>
    </row>
    <row r="2609" spans="1:7">
      <c r="A2609" s="316" t="s">
        <v>3444</v>
      </c>
      <c r="B2609" s="316" t="s">
        <v>3491</v>
      </c>
      <c r="C2609" s="316" t="s">
        <v>3492</v>
      </c>
      <c r="D2609" s="308"/>
      <c r="E2609" s="317">
        <v>115260</v>
      </c>
      <c r="F2609" s="310">
        <f t="shared" si="80"/>
        <v>5763000</v>
      </c>
      <c r="G2609" s="310">
        <f t="shared" si="81"/>
        <v>2305200.0000000005</v>
      </c>
    </row>
    <row r="2610" spans="1:7">
      <c r="A2610" s="311" t="s">
        <v>3407</v>
      </c>
      <c r="B2610" s="311" t="s">
        <v>3493</v>
      </c>
      <c r="C2610" s="311" t="s">
        <v>3494</v>
      </c>
      <c r="D2610" s="308"/>
      <c r="E2610" s="315">
        <v>256000</v>
      </c>
      <c r="F2610" s="310">
        <f t="shared" si="80"/>
        <v>12800000</v>
      </c>
      <c r="G2610" s="310">
        <f t="shared" si="81"/>
        <v>5120000</v>
      </c>
    </row>
    <row r="2611" spans="1:7">
      <c r="A2611" s="318" t="s">
        <v>3444</v>
      </c>
      <c r="B2611" s="318" t="s">
        <v>3495</v>
      </c>
      <c r="C2611" s="318" t="s">
        <v>3496</v>
      </c>
      <c r="D2611" s="308"/>
      <c r="E2611" s="319">
        <v>335800</v>
      </c>
      <c r="F2611" s="310">
        <f t="shared" si="80"/>
        <v>16790000</v>
      </c>
      <c r="G2611" s="310">
        <f t="shared" si="81"/>
        <v>6716000</v>
      </c>
    </row>
    <row r="2612" spans="1:7">
      <c r="A2612" s="316" t="s">
        <v>3444</v>
      </c>
      <c r="B2612" s="316" t="s">
        <v>3497</v>
      </c>
      <c r="C2612" s="316" t="s">
        <v>3498</v>
      </c>
      <c r="D2612" s="308"/>
      <c r="E2612" s="317">
        <v>383090</v>
      </c>
      <c r="F2612" s="310">
        <f t="shared" si="80"/>
        <v>19154500</v>
      </c>
      <c r="G2612" s="310">
        <f t="shared" si="81"/>
        <v>7661800</v>
      </c>
    </row>
    <row r="2613" spans="1:7">
      <c r="A2613" s="316" t="s">
        <v>3444</v>
      </c>
      <c r="B2613" s="316" t="s">
        <v>3499</v>
      </c>
      <c r="C2613" s="316" t="s">
        <v>3500</v>
      </c>
      <c r="D2613" s="308"/>
      <c r="E2613" s="317">
        <v>309430</v>
      </c>
      <c r="F2613" s="310">
        <f t="shared" si="80"/>
        <v>15471500</v>
      </c>
      <c r="G2613" s="310">
        <f t="shared" si="81"/>
        <v>6188600</v>
      </c>
    </row>
    <row r="2614" spans="1:7">
      <c r="A2614" s="316" t="s">
        <v>3444</v>
      </c>
      <c r="B2614" s="316" t="s">
        <v>3501</v>
      </c>
      <c r="C2614" s="316" t="s">
        <v>3502</v>
      </c>
      <c r="D2614" s="308"/>
      <c r="E2614" s="317">
        <v>95940</v>
      </c>
      <c r="F2614" s="310">
        <f t="shared" si="80"/>
        <v>4797000</v>
      </c>
      <c r="G2614" s="310">
        <f t="shared" si="81"/>
        <v>1918800</v>
      </c>
    </row>
    <row r="2615" spans="1:7">
      <c r="A2615" s="307" t="s">
        <v>141</v>
      </c>
      <c r="B2615" s="307" t="s">
        <v>3503</v>
      </c>
      <c r="C2615" s="308"/>
      <c r="D2615" s="308"/>
      <c r="E2615" s="309">
        <v>12210</v>
      </c>
      <c r="F2615" s="310">
        <f t="shared" si="80"/>
        <v>610500</v>
      </c>
      <c r="G2615" s="310">
        <f t="shared" si="81"/>
        <v>244200.00000000003</v>
      </c>
    </row>
    <row r="2616" spans="1:7">
      <c r="A2616" s="307" t="s">
        <v>141</v>
      </c>
      <c r="B2616" s="307" t="s">
        <v>3504</v>
      </c>
      <c r="C2616" s="308"/>
      <c r="D2616" s="308"/>
      <c r="E2616" s="309">
        <v>21720</v>
      </c>
      <c r="F2616" s="310">
        <f t="shared" si="80"/>
        <v>1086000</v>
      </c>
      <c r="G2616" s="310">
        <f t="shared" si="81"/>
        <v>434400.00000000006</v>
      </c>
    </row>
    <row r="2617" spans="1:7">
      <c r="A2617" s="307" t="s">
        <v>141</v>
      </c>
      <c r="B2617" s="307" t="s">
        <v>3505</v>
      </c>
      <c r="C2617" s="308"/>
      <c r="D2617" s="308"/>
      <c r="E2617" s="309">
        <v>21810</v>
      </c>
      <c r="F2617" s="310">
        <f t="shared" si="80"/>
        <v>1090500</v>
      </c>
      <c r="G2617" s="310">
        <f t="shared" si="81"/>
        <v>436200</v>
      </c>
    </row>
    <row r="2618" spans="1:7">
      <c r="A2618" s="307" t="s">
        <v>141</v>
      </c>
      <c r="B2618" s="307" t="s">
        <v>3506</v>
      </c>
      <c r="C2618" s="308"/>
      <c r="D2618" s="308"/>
      <c r="E2618" s="309">
        <v>21720</v>
      </c>
      <c r="F2618" s="310">
        <f t="shared" si="80"/>
        <v>1086000</v>
      </c>
      <c r="G2618" s="310">
        <f t="shared" si="81"/>
        <v>434400.00000000006</v>
      </c>
    </row>
    <row r="2619" spans="1:7">
      <c r="A2619" s="307" t="s">
        <v>141</v>
      </c>
      <c r="B2619" s="307" t="s">
        <v>3507</v>
      </c>
      <c r="C2619" s="308"/>
      <c r="D2619" s="308"/>
      <c r="E2619" s="309">
        <v>19000</v>
      </c>
      <c r="F2619" s="310">
        <f t="shared" si="80"/>
        <v>950000</v>
      </c>
      <c r="G2619" s="310">
        <f t="shared" si="81"/>
        <v>380000</v>
      </c>
    </row>
    <row r="2620" spans="1:7">
      <c r="A2620" s="307" t="s">
        <v>141</v>
      </c>
      <c r="B2620" s="307" t="s">
        <v>3508</v>
      </c>
      <c r="C2620" s="308"/>
      <c r="D2620" s="308"/>
      <c r="E2620" s="309">
        <v>24430</v>
      </c>
      <c r="F2620" s="310">
        <f t="shared" si="80"/>
        <v>1221500</v>
      </c>
      <c r="G2620" s="310">
        <f t="shared" si="81"/>
        <v>488600</v>
      </c>
    </row>
    <row r="2621" spans="1:7">
      <c r="A2621" s="307" t="s">
        <v>141</v>
      </c>
      <c r="B2621" s="307" t="s">
        <v>3509</v>
      </c>
      <c r="C2621" s="308"/>
      <c r="D2621" s="308"/>
      <c r="E2621" s="309">
        <v>20160</v>
      </c>
      <c r="F2621" s="310">
        <f t="shared" si="80"/>
        <v>1008000</v>
      </c>
      <c r="G2621" s="310">
        <f t="shared" si="81"/>
        <v>403200</v>
      </c>
    </row>
    <row r="2622" spans="1:7">
      <c r="A2622" s="307" t="s">
        <v>141</v>
      </c>
      <c r="B2622" s="307" t="s">
        <v>3510</v>
      </c>
      <c r="C2622" s="308"/>
      <c r="D2622" s="308"/>
      <c r="E2622" s="309">
        <v>35000</v>
      </c>
      <c r="F2622" s="310">
        <f t="shared" si="80"/>
        <v>1750000</v>
      </c>
      <c r="G2622" s="310">
        <f t="shared" si="81"/>
        <v>700000</v>
      </c>
    </row>
    <row r="2623" spans="1:7">
      <c r="A2623" s="307" t="s">
        <v>141</v>
      </c>
      <c r="B2623" s="307" t="s">
        <v>3511</v>
      </c>
      <c r="C2623" s="308"/>
      <c r="D2623" s="308"/>
      <c r="E2623" s="309">
        <v>35000</v>
      </c>
      <c r="F2623" s="310">
        <f t="shared" si="80"/>
        <v>1750000</v>
      </c>
      <c r="G2623" s="310">
        <f t="shared" si="81"/>
        <v>700000</v>
      </c>
    </row>
    <row r="2624" spans="1:7">
      <c r="A2624" s="307" t="s">
        <v>141</v>
      </c>
      <c r="B2624" s="307" t="s">
        <v>3512</v>
      </c>
      <c r="C2624" s="308"/>
      <c r="D2624" s="308"/>
      <c r="E2624" s="309">
        <v>33400</v>
      </c>
      <c r="F2624" s="310">
        <f t="shared" si="80"/>
        <v>1670000</v>
      </c>
      <c r="G2624" s="310">
        <f t="shared" si="81"/>
        <v>668000</v>
      </c>
    </row>
    <row r="2625" spans="1:7">
      <c r="A2625" s="307" t="s">
        <v>141</v>
      </c>
      <c r="B2625" s="307" t="s">
        <v>3513</v>
      </c>
      <c r="C2625" s="308"/>
      <c r="D2625" s="308"/>
      <c r="E2625" s="309">
        <v>24720</v>
      </c>
      <c r="F2625" s="310">
        <f t="shared" si="80"/>
        <v>1236000</v>
      </c>
      <c r="G2625" s="310">
        <f t="shared" si="81"/>
        <v>494400.00000000006</v>
      </c>
    </row>
    <row r="2626" spans="1:7">
      <c r="A2626" s="307" t="s">
        <v>141</v>
      </c>
      <c r="B2626" s="307" t="s">
        <v>3514</v>
      </c>
      <c r="C2626" s="308"/>
      <c r="D2626" s="308"/>
      <c r="E2626" s="309">
        <v>28630</v>
      </c>
      <c r="F2626" s="310">
        <f t="shared" si="80"/>
        <v>1431500</v>
      </c>
      <c r="G2626" s="310">
        <f t="shared" si="81"/>
        <v>572600</v>
      </c>
    </row>
    <row r="2627" spans="1:7">
      <c r="A2627" s="307" t="s">
        <v>141</v>
      </c>
      <c r="B2627" s="307" t="s">
        <v>3515</v>
      </c>
      <c r="C2627" s="308"/>
      <c r="D2627" s="308"/>
      <c r="E2627" s="309">
        <v>40810</v>
      </c>
      <c r="F2627" s="310">
        <f t="shared" si="80"/>
        <v>2040500</v>
      </c>
      <c r="G2627" s="310">
        <f t="shared" si="81"/>
        <v>816200</v>
      </c>
    </row>
    <row r="2628" spans="1:7">
      <c r="A2628" s="307" t="s">
        <v>141</v>
      </c>
      <c r="B2628" s="307" t="s">
        <v>3516</v>
      </c>
      <c r="C2628" s="308"/>
      <c r="D2628" s="308"/>
      <c r="E2628" s="309">
        <v>21660</v>
      </c>
      <c r="F2628" s="310">
        <f t="shared" ref="F2628:F2691" si="82">+E2628*5%*1000</f>
        <v>1083000</v>
      </c>
      <c r="G2628" s="310">
        <f t="shared" ref="G2628:G2691" si="83">+E2628*2%*1000</f>
        <v>433200</v>
      </c>
    </row>
    <row r="2629" spans="1:7">
      <c r="A2629" s="307" t="s">
        <v>141</v>
      </c>
      <c r="B2629" s="307" t="s">
        <v>3517</v>
      </c>
      <c r="C2629" s="308"/>
      <c r="D2629" s="308"/>
      <c r="E2629" s="309">
        <v>30350</v>
      </c>
      <c r="F2629" s="310">
        <f t="shared" si="82"/>
        <v>1517500</v>
      </c>
      <c r="G2629" s="310">
        <f t="shared" si="83"/>
        <v>607000</v>
      </c>
    </row>
    <row r="2630" spans="1:7">
      <c r="A2630" s="307" t="s">
        <v>141</v>
      </c>
      <c r="B2630" s="307" t="s">
        <v>3518</v>
      </c>
      <c r="C2630" s="308"/>
      <c r="D2630" s="308"/>
      <c r="E2630" s="309">
        <v>28630</v>
      </c>
      <c r="F2630" s="310">
        <f t="shared" si="82"/>
        <v>1431500</v>
      </c>
      <c r="G2630" s="310">
        <f t="shared" si="83"/>
        <v>572600</v>
      </c>
    </row>
    <row r="2631" spans="1:7">
      <c r="A2631" s="307" t="s">
        <v>141</v>
      </c>
      <c r="B2631" s="307" t="s">
        <v>3519</v>
      </c>
      <c r="C2631" s="308"/>
      <c r="D2631" s="308"/>
      <c r="E2631" s="309">
        <v>34360</v>
      </c>
      <c r="F2631" s="310">
        <f t="shared" si="82"/>
        <v>1718000</v>
      </c>
      <c r="G2631" s="310">
        <f t="shared" si="83"/>
        <v>687200</v>
      </c>
    </row>
    <row r="2632" spans="1:7">
      <c r="A2632" s="307" t="s">
        <v>141</v>
      </c>
      <c r="B2632" s="307" t="s">
        <v>3520</v>
      </c>
      <c r="C2632" s="308"/>
      <c r="D2632" s="308"/>
      <c r="E2632" s="309">
        <v>43400</v>
      </c>
      <c r="F2632" s="310">
        <f t="shared" si="82"/>
        <v>2170000</v>
      </c>
      <c r="G2632" s="310">
        <f t="shared" si="83"/>
        <v>868000</v>
      </c>
    </row>
    <row r="2633" spans="1:7">
      <c r="A2633" s="307" t="s">
        <v>141</v>
      </c>
      <c r="B2633" s="307" t="s">
        <v>3521</v>
      </c>
      <c r="C2633" s="308"/>
      <c r="D2633" s="308"/>
      <c r="E2633" s="309">
        <v>30250</v>
      </c>
      <c r="F2633" s="310">
        <f t="shared" si="82"/>
        <v>1512500</v>
      </c>
      <c r="G2633" s="310">
        <f t="shared" si="83"/>
        <v>605000</v>
      </c>
    </row>
    <row r="2634" spans="1:7">
      <c r="A2634" s="307" t="s">
        <v>141</v>
      </c>
      <c r="B2634" s="307" t="s">
        <v>3522</v>
      </c>
      <c r="C2634" s="308"/>
      <c r="D2634" s="308"/>
      <c r="E2634" s="309">
        <v>35570</v>
      </c>
      <c r="F2634" s="310">
        <f t="shared" si="82"/>
        <v>1778500</v>
      </c>
      <c r="G2634" s="310">
        <f t="shared" si="83"/>
        <v>711400</v>
      </c>
    </row>
    <row r="2635" spans="1:7">
      <c r="A2635" s="307" t="s">
        <v>141</v>
      </c>
      <c r="B2635" s="307" t="s">
        <v>3523</v>
      </c>
      <c r="C2635" s="308"/>
      <c r="D2635" s="308"/>
      <c r="E2635" s="309">
        <v>10700</v>
      </c>
      <c r="F2635" s="310">
        <f t="shared" si="82"/>
        <v>535000</v>
      </c>
      <c r="G2635" s="310">
        <f t="shared" si="83"/>
        <v>214000</v>
      </c>
    </row>
    <row r="2636" spans="1:7">
      <c r="A2636" s="307" t="s">
        <v>141</v>
      </c>
      <c r="B2636" s="307" t="s">
        <v>3524</v>
      </c>
      <c r="C2636" s="308"/>
      <c r="D2636" s="308"/>
      <c r="E2636" s="309">
        <v>22700</v>
      </c>
      <c r="F2636" s="310">
        <f t="shared" si="82"/>
        <v>1135000</v>
      </c>
      <c r="G2636" s="310">
        <f t="shared" si="83"/>
        <v>454000</v>
      </c>
    </row>
    <row r="2637" spans="1:7">
      <c r="A2637" s="307" t="s">
        <v>141</v>
      </c>
      <c r="B2637" s="307" t="s">
        <v>3525</v>
      </c>
      <c r="C2637" s="308"/>
      <c r="D2637" s="308"/>
      <c r="E2637" s="309">
        <v>22700</v>
      </c>
      <c r="F2637" s="310">
        <f t="shared" si="82"/>
        <v>1135000</v>
      </c>
      <c r="G2637" s="310">
        <f t="shared" si="83"/>
        <v>454000</v>
      </c>
    </row>
    <row r="2638" spans="1:7">
      <c r="A2638" s="316" t="s">
        <v>3526</v>
      </c>
      <c r="B2638" s="316">
        <v>500</v>
      </c>
      <c r="C2638" s="316" t="s">
        <v>3527</v>
      </c>
      <c r="D2638" s="308"/>
      <c r="E2638" s="317">
        <v>14750</v>
      </c>
      <c r="F2638" s="310">
        <f t="shared" si="82"/>
        <v>737500</v>
      </c>
      <c r="G2638" s="310">
        <f t="shared" si="83"/>
        <v>295000</v>
      </c>
    </row>
    <row r="2639" spans="1:7">
      <c r="A2639" s="311" t="s">
        <v>141</v>
      </c>
      <c r="B2639" s="311" t="s">
        <v>3528</v>
      </c>
      <c r="C2639" s="311" t="s">
        <v>3529</v>
      </c>
      <c r="D2639" s="308"/>
      <c r="E2639" s="315">
        <v>22000</v>
      </c>
      <c r="F2639" s="310">
        <f t="shared" si="82"/>
        <v>1100000</v>
      </c>
      <c r="G2639" s="310">
        <f t="shared" si="83"/>
        <v>440000</v>
      </c>
    </row>
    <row r="2640" spans="1:7">
      <c r="A2640" s="316" t="s">
        <v>3526</v>
      </c>
      <c r="B2640" s="316" t="s">
        <v>3528</v>
      </c>
      <c r="C2640" s="316" t="s">
        <v>3530</v>
      </c>
      <c r="D2640" s="308"/>
      <c r="E2640" s="317">
        <v>33910</v>
      </c>
      <c r="F2640" s="310">
        <f t="shared" si="82"/>
        <v>1695500</v>
      </c>
      <c r="G2640" s="310">
        <f t="shared" si="83"/>
        <v>678200</v>
      </c>
    </row>
    <row r="2641" spans="1:7">
      <c r="A2641" s="316" t="s">
        <v>3526</v>
      </c>
      <c r="B2641" s="316" t="s">
        <v>3528</v>
      </c>
      <c r="C2641" s="316" t="s">
        <v>3531</v>
      </c>
      <c r="D2641" s="308"/>
      <c r="E2641" s="317">
        <v>16980</v>
      </c>
      <c r="F2641" s="310">
        <f t="shared" si="82"/>
        <v>849000</v>
      </c>
      <c r="G2641" s="310">
        <f t="shared" si="83"/>
        <v>339600</v>
      </c>
    </row>
    <row r="2642" spans="1:7">
      <c r="A2642" s="316" t="s">
        <v>3526</v>
      </c>
      <c r="B2642" s="316" t="s">
        <v>3528</v>
      </c>
      <c r="C2642" s="316" t="s">
        <v>3532</v>
      </c>
      <c r="D2642" s="308"/>
      <c r="E2642" s="317">
        <v>35280</v>
      </c>
      <c r="F2642" s="310">
        <f t="shared" si="82"/>
        <v>1764000</v>
      </c>
      <c r="G2642" s="310">
        <f t="shared" si="83"/>
        <v>705600</v>
      </c>
    </row>
    <row r="2643" spans="1:7">
      <c r="A2643" s="311" t="s">
        <v>141</v>
      </c>
      <c r="B2643" s="311" t="s">
        <v>3504</v>
      </c>
      <c r="C2643" s="311" t="s">
        <v>3533</v>
      </c>
      <c r="D2643" s="308"/>
      <c r="E2643" s="315">
        <v>27270</v>
      </c>
      <c r="F2643" s="310">
        <f t="shared" si="82"/>
        <v>1363500</v>
      </c>
      <c r="G2643" s="310">
        <f t="shared" si="83"/>
        <v>545400</v>
      </c>
    </row>
    <row r="2644" spans="1:7">
      <c r="A2644" s="311" t="s">
        <v>141</v>
      </c>
      <c r="B2644" s="311" t="s">
        <v>3504</v>
      </c>
      <c r="C2644" s="311" t="s">
        <v>3534</v>
      </c>
      <c r="D2644" s="308"/>
      <c r="E2644" s="315">
        <v>39090</v>
      </c>
      <c r="F2644" s="310">
        <f t="shared" si="82"/>
        <v>1954500</v>
      </c>
      <c r="G2644" s="310">
        <f t="shared" si="83"/>
        <v>781800.00000000012</v>
      </c>
    </row>
    <row r="2645" spans="1:7">
      <c r="A2645" s="311" t="s">
        <v>141</v>
      </c>
      <c r="B2645" s="311" t="s">
        <v>3504</v>
      </c>
      <c r="C2645" s="311" t="s">
        <v>3535</v>
      </c>
      <c r="D2645" s="308"/>
      <c r="E2645" s="315">
        <v>24700</v>
      </c>
      <c r="F2645" s="310">
        <f t="shared" si="82"/>
        <v>1235000</v>
      </c>
      <c r="G2645" s="310">
        <f t="shared" si="83"/>
        <v>494000</v>
      </c>
    </row>
    <row r="2646" spans="1:7">
      <c r="A2646" s="311" t="s">
        <v>141</v>
      </c>
      <c r="B2646" s="311" t="s">
        <v>3504</v>
      </c>
      <c r="C2646" s="311" t="s">
        <v>3428</v>
      </c>
      <c r="D2646" s="308"/>
      <c r="E2646" s="315">
        <v>21700</v>
      </c>
      <c r="F2646" s="310">
        <f t="shared" si="82"/>
        <v>1085000</v>
      </c>
      <c r="G2646" s="310">
        <f t="shared" si="83"/>
        <v>434000</v>
      </c>
    </row>
    <row r="2647" spans="1:7">
      <c r="A2647" s="311" t="s">
        <v>141</v>
      </c>
      <c r="B2647" s="311" t="s">
        <v>3536</v>
      </c>
      <c r="C2647" s="311" t="s">
        <v>3537</v>
      </c>
      <c r="D2647" s="308"/>
      <c r="E2647" s="315">
        <v>25000</v>
      </c>
      <c r="F2647" s="310">
        <f t="shared" si="82"/>
        <v>1250000</v>
      </c>
      <c r="G2647" s="310">
        <f t="shared" si="83"/>
        <v>500000</v>
      </c>
    </row>
    <row r="2648" spans="1:7">
      <c r="A2648" s="311" t="s">
        <v>141</v>
      </c>
      <c r="B2648" s="311" t="s">
        <v>3538</v>
      </c>
      <c r="C2648" s="311" t="s">
        <v>3539</v>
      </c>
      <c r="D2648" s="308"/>
      <c r="E2648" s="315">
        <v>23000</v>
      </c>
      <c r="F2648" s="310">
        <f t="shared" si="82"/>
        <v>1150000</v>
      </c>
      <c r="G2648" s="310">
        <f t="shared" si="83"/>
        <v>460000</v>
      </c>
    </row>
    <row r="2649" spans="1:7">
      <c r="A2649" s="311" t="s">
        <v>141</v>
      </c>
      <c r="B2649" s="311" t="s">
        <v>3538</v>
      </c>
      <c r="C2649" s="311" t="s">
        <v>3428</v>
      </c>
      <c r="D2649" s="308"/>
      <c r="E2649" s="315">
        <v>24450</v>
      </c>
      <c r="F2649" s="310">
        <f t="shared" si="82"/>
        <v>1222500</v>
      </c>
      <c r="G2649" s="310">
        <f t="shared" si="83"/>
        <v>489000</v>
      </c>
    </row>
    <row r="2650" spans="1:7">
      <c r="A2650" s="311" t="s">
        <v>141</v>
      </c>
      <c r="B2650" s="311" t="s">
        <v>3540</v>
      </c>
      <c r="C2650" s="311" t="s">
        <v>3541</v>
      </c>
      <c r="D2650" s="308"/>
      <c r="E2650" s="315">
        <v>36360</v>
      </c>
      <c r="F2650" s="310">
        <f t="shared" si="82"/>
        <v>1818000</v>
      </c>
      <c r="G2650" s="310">
        <f t="shared" si="83"/>
        <v>727200</v>
      </c>
    </row>
    <row r="2651" spans="1:7">
      <c r="A2651" s="311" t="s">
        <v>141</v>
      </c>
      <c r="B2651" s="311" t="s">
        <v>3542</v>
      </c>
      <c r="C2651" s="311" t="s">
        <v>3543</v>
      </c>
      <c r="D2651" s="308"/>
      <c r="E2651" s="315">
        <v>30480</v>
      </c>
      <c r="F2651" s="310">
        <f t="shared" si="82"/>
        <v>1524000</v>
      </c>
      <c r="G2651" s="310">
        <f t="shared" si="83"/>
        <v>609600</v>
      </c>
    </row>
    <row r="2652" spans="1:7">
      <c r="A2652" s="311" t="s">
        <v>141</v>
      </c>
      <c r="B2652" s="311" t="s">
        <v>3544</v>
      </c>
      <c r="C2652" s="311" t="s">
        <v>3543</v>
      </c>
      <c r="D2652" s="308"/>
      <c r="E2652" s="315">
        <v>27180</v>
      </c>
      <c r="F2652" s="310">
        <f t="shared" si="82"/>
        <v>1359000</v>
      </c>
      <c r="G2652" s="310">
        <f t="shared" si="83"/>
        <v>543600</v>
      </c>
    </row>
    <row r="2653" spans="1:7">
      <c r="A2653" s="311" t="s">
        <v>141</v>
      </c>
      <c r="B2653" s="311" t="s">
        <v>3545</v>
      </c>
      <c r="C2653" s="311" t="s">
        <v>3546</v>
      </c>
      <c r="D2653" s="308"/>
      <c r="E2653" s="315">
        <v>32630</v>
      </c>
      <c r="F2653" s="310">
        <f t="shared" si="82"/>
        <v>1631500</v>
      </c>
      <c r="G2653" s="310">
        <f t="shared" si="83"/>
        <v>652600</v>
      </c>
    </row>
    <row r="2654" spans="1:7">
      <c r="A2654" s="316" t="s">
        <v>3526</v>
      </c>
      <c r="B2654" s="316" t="s">
        <v>3547</v>
      </c>
      <c r="C2654" s="316" t="s">
        <v>3548</v>
      </c>
      <c r="D2654" s="308"/>
      <c r="E2654" s="317">
        <v>19600</v>
      </c>
      <c r="F2654" s="310">
        <f t="shared" si="82"/>
        <v>980000</v>
      </c>
      <c r="G2654" s="310">
        <f t="shared" si="83"/>
        <v>392000</v>
      </c>
    </row>
    <row r="2655" spans="1:7">
      <c r="A2655" s="318" t="s">
        <v>3549</v>
      </c>
      <c r="B2655" s="318" t="s">
        <v>3550</v>
      </c>
      <c r="C2655" s="318" t="s">
        <v>3551</v>
      </c>
      <c r="D2655" s="318" t="s">
        <v>747</v>
      </c>
      <c r="E2655" s="319">
        <v>65070</v>
      </c>
      <c r="F2655" s="310">
        <f t="shared" si="82"/>
        <v>3253500</v>
      </c>
      <c r="G2655" s="310">
        <f t="shared" si="83"/>
        <v>1301400</v>
      </c>
    </row>
    <row r="2656" spans="1:7">
      <c r="A2656" s="318" t="s">
        <v>3549</v>
      </c>
      <c r="B2656" s="318" t="s">
        <v>3552</v>
      </c>
      <c r="C2656" s="318" t="s">
        <v>3553</v>
      </c>
      <c r="D2656" s="318" t="s">
        <v>747</v>
      </c>
      <c r="E2656" s="319">
        <v>87980</v>
      </c>
      <c r="F2656" s="310">
        <f t="shared" si="82"/>
        <v>4399000</v>
      </c>
      <c r="G2656" s="310">
        <f t="shared" si="83"/>
        <v>1759600.0000000002</v>
      </c>
    </row>
    <row r="2657" spans="1:7">
      <c r="A2657" s="311" t="s">
        <v>371</v>
      </c>
      <c r="B2657" s="311" t="s">
        <v>3554</v>
      </c>
      <c r="C2657" s="311" t="s">
        <v>3555</v>
      </c>
      <c r="D2657" s="311" t="s">
        <v>747</v>
      </c>
      <c r="E2657" s="315">
        <v>142720</v>
      </c>
      <c r="F2657" s="310">
        <f t="shared" si="82"/>
        <v>7136000</v>
      </c>
      <c r="G2657" s="310">
        <f t="shared" si="83"/>
        <v>2854400</v>
      </c>
    </row>
    <row r="2658" spans="1:7">
      <c r="A2658" s="311" t="s">
        <v>371</v>
      </c>
      <c r="B2658" s="311" t="s">
        <v>3556</v>
      </c>
      <c r="C2658" s="311" t="s">
        <v>3557</v>
      </c>
      <c r="D2658" s="311" t="s">
        <v>747</v>
      </c>
      <c r="E2658" s="315">
        <v>30160</v>
      </c>
      <c r="F2658" s="310">
        <f t="shared" si="82"/>
        <v>1508000</v>
      </c>
      <c r="G2658" s="310">
        <f t="shared" si="83"/>
        <v>603200</v>
      </c>
    </row>
    <row r="2659" spans="1:7">
      <c r="A2659" s="311" t="s">
        <v>371</v>
      </c>
      <c r="B2659" s="311" t="s">
        <v>3558</v>
      </c>
      <c r="C2659" s="308"/>
      <c r="D2659" s="311" t="s">
        <v>747</v>
      </c>
      <c r="E2659" s="320">
        <v>42400</v>
      </c>
      <c r="F2659" s="310">
        <f t="shared" si="82"/>
        <v>2120000</v>
      </c>
      <c r="G2659" s="310">
        <f t="shared" si="83"/>
        <v>848000</v>
      </c>
    </row>
    <row r="2660" spans="1:7">
      <c r="A2660" s="311" t="s">
        <v>371</v>
      </c>
      <c r="B2660" s="311" t="s">
        <v>3559</v>
      </c>
      <c r="C2660" s="308"/>
      <c r="D2660" s="311" t="s">
        <v>747</v>
      </c>
      <c r="E2660" s="320">
        <v>42400</v>
      </c>
      <c r="F2660" s="310">
        <f t="shared" si="82"/>
        <v>2120000</v>
      </c>
      <c r="G2660" s="310">
        <f t="shared" si="83"/>
        <v>848000</v>
      </c>
    </row>
    <row r="2661" spans="1:7">
      <c r="A2661" s="311" t="s">
        <v>371</v>
      </c>
      <c r="B2661" s="311" t="s">
        <v>3560</v>
      </c>
      <c r="C2661" s="308"/>
      <c r="D2661" s="311" t="s">
        <v>747</v>
      </c>
      <c r="E2661" s="320">
        <v>50630</v>
      </c>
      <c r="F2661" s="310">
        <f t="shared" si="82"/>
        <v>2531500</v>
      </c>
      <c r="G2661" s="310">
        <f t="shared" si="83"/>
        <v>1012600</v>
      </c>
    </row>
    <row r="2662" spans="1:7">
      <c r="A2662" s="307" t="s">
        <v>371</v>
      </c>
      <c r="B2662" s="307" t="s">
        <v>3561</v>
      </c>
      <c r="C2662" s="308"/>
      <c r="D2662" s="308"/>
      <c r="E2662" s="309">
        <v>55530</v>
      </c>
      <c r="F2662" s="310">
        <f t="shared" si="82"/>
        <v>2776500</v>
      </c>
      <c r="G2662" s="310">
        <f t="shared" si="83"/>
        <v>1110600.0000000002</v>
      </c>
    </row>
    <row r="2663" spans="1:7">
      <c r="A2663" s="307" t="s">
        <v>371</v>
      </c>
      <c r="B2663" s="307" t="s">
        <v>3562</v>
      </c>
      <c r="C2663" s="308"/>
      <c r="D2663" s="308"/>
      <c r="E2663" s="309">
        <v>41810</v>
      </c>
      <c r="F2663" s="310">
        <f t="shared" si="82"/>
        <v>2090500</v>
      </c>
      <c r="G2663" s="310">
        <f t="shared" si="83"/>
        <v>836200</v>
      </c>
    </row>
    <row r="2664" spans="1:7">
      <c r="A2664" s="307" t="s">
        <v>371</v>
      </c>
      <c r="B2664" s="307" t="s">
        <v>3563</v>
      </c>
      <c r="C2664" s="308"/>
      <c r="D2664" s="308"/>
      <c r="E2664" s="309">
        <v>17580</v>
      </c>
      <c r="F2664" s="310">
        <f t="shared" si="82"/>
        <v>879000</v>
      </c>
      <c r="G2664" s="310">
        <f t="shared" si="83"/>
        <v>351600</v>
      </c>
    </row>
    <row r="2665" spans="1:7">
      <c r="A2665" s="307" t="s">
        <v>371</v>
      </c>
      <c r="B2665" s="307" t="s">
        <v>3564</v>
      </c>
      <c r="C2665" s="308"/>
      <c r="D2665" s="308"/>
      <c r="E2665" s="309">
        <v>25160</v>
      </c>
      <c r="F2665" s="310">
        <f t="shared" si="82"/>
        <v>1258000</v>
      </c>
      <c r="G2665" s="310">
        <f t="shared" si="83"/>
        <v>503200</v>
      </c>
    </row>
    <row r="2666" spans="1:7">
      <c r="A2666" s="307" t="s">
        <v>371</v>
      </c>
      <c r="B2666" s="307" t="s">
        <v>3565</v>
      </c>
      <c r="C2666" s="308"/>
      <c r="D2666" s="308"/>
      <c r="E2666" s="309">
        <v>29900</v>
      </c>
      <c r="F2666" s="310">
        <f t="shared" si="82"/>
        <v>1495000</v>
      </c>
      <c r="G2666" s="310">
        <f t="shared" si="83"/>
        <v>598000</v>
      </c>
    </row>
    <row r="2667" spans="1:7">
      <c r="A2667" s="307" t="s">
        <v>371</v>
      </c>
      <c r="B2667" s="307" t="s">
        <v>3566</v>
      </c>
      <c r="C2667" s="308"/>
      <c r="D2667" s="308"/>
      <c r="E2667" s="309">
        <v>33450</v>
      </c>
      <c r="F2667" s="310">
        <f t="shared" si="82"/>
        <v>1672500</v>
      </c>
      <c r="G2667" s="310">
        <f t="shared" si="83"/>
        <v>669000</v>
      </c>
    </row>
    <row r="2668" spans="1:7">
      <c r="A2668" s="307" t="s">
        <v>371</v>
      </c>
      <c r="B2668" s="307" t="s">
        <v>3567</v>
      </c>
      <c r="C2668" s="308"/>
      <c r="D2668" s="308"/>
      <c r="E2668" s="309">
        <v>33450</v>
      </c>
      <c r="F2668" s="310">
        <f t="shared" si="82"/>
        <v>1672500</v>
      </c>
      <c r="G2668" s="310">
        <f t="shared" si="83"/>
        <v>669000</v>
      </c>
    </row>
    <row r="2669" spans="1:7">
      <c r="A2669" s="307" t="s">
        <v>371</v>
      </c>
      <c r="B2669" s="307" t="s">
        <v>3568</v>
      </c>
      <c r="C2669" s="308"/>
      <c r="D2669" s="308"/>
      <c r="E2669" s="309">
        <v>35720</v>
      </c>
      <c r="F2669" s="310">
        <f t="shared" si="82"/>
        <v>1786000</v>
      </c>
      <c r="G2669" s="310">
        <f t="shared" si="83"/>
        <v>714400</v>
      </c>
    </row>
    <row r="2670" spans="1:7">
      <c r="A2670" s="307" t="s">
        <v>371</v>
      </c>
      <c r="B2670" s="307" t="s">
        <v>3569</v>
      </c>
      <c r="C2670" s="308"/>
      <c r="D2670" s="308"/>
      <c r="E2670" s="309">
        <v>33450</v>
      </c>
      <c r="F2670" s="310">
        <f t="shared" si="82"/>
        <v>1672500</v>
      </c>
      <c r="G2670" s="310">
        <f t="shared" si="83"/>
        <v>669000</v>
      </c>
    </row>
    <row r="2671" spans="1:7">
      <c r="A2671" s="307" t="s">
        <v>371</v>
      </c>
      <c r="B2671" s="307" t="s">
        <v>3570</v>
      </c>
      <c r="C2671" s="308"/>
      <c r="D2671" s="308"/>
      <c r="E2671" s="309">
        <v>27090</v>
      </c>
      <c r="F2671" s="310">
        <f t="shared" si="82"/>
        <v>1354500</v>
      </c>
      <c r="G2671" s="310">
        <f t="shared" si="83"/>
        <v>541800</v>
      </c>
    </row>
    <row r="2672" spans="1:7">
      <c r="A2672" s="307" t="s">
        <v>371</v>
      </c>
      <c r="B2672" s="307" t="s">
        <v>3571</v>
      </c>
      <c r="C2672" s="308"/>
      <c r="D2672" s="308"/>
      <c r="E2672" s="309">
        <v>27090</v>
      </c>
      <c r="F2672" s="310">
        <f t="shared" si="82"/>
        <v>1354500</v>
      </c>
      <c r="G2672" s="310">
        <f t="shared" si="83"/>
        <v>541800</v>
      </c>
    </row>
    <row r="2673" spans="1:7">
      <c r="A2673" s="307" t="s">
        <v>371</v>
      </c>
      <c r="B2673" s="307" t="s">
        <v>3572</v>
      </c>
      <c r="C2673" s="308"/>
      <c r="D2673" s="308"/>
      <c r="E2673" s="309">
        <v>27000</v>
      </c>
      <c r="F2673" s="310">
        <f t="shared" si="82"/>
        <v>1350000</v>
      </c>
      <c r="G2673" s="310">
        <f t="shared" si="83"/>
        <v>540000</v>
      </c>
    </row>
    <row r="2674" spans="1:7">
      <c r="A2674" s="307" t="s">
        <v>371</v>
      </c>
      <c r="B2674" s="307" t="s">
        <v>3573</v>
      </c>
      <c r="C2674" s="308"/>
      <c r="D2674" s="308"/>
      <c r="E2674" s="309">
        <v>27000</v>
      </c>
      <c r="F2674" s="310">
        <f t="shared" si="82"/>
        <v>1350000</v>
      </c>
      <c r="G2674" s="310">
        <f t="shared" si="83"/>
        <v>540000</v>
      </c>
    </row>
    <row r="2675" spans="1:7">
      <c r="A2675" s="307" t="s">
        <v>371</v>
      </c>
      <c r="B2675" s="307" t="s">
        <v>3574</v>
      </c>
      <c r="C2675" s="308"/>
      <c r="D2675" s="308"/>
      <c r="E2675" s="309">
        <v>29360</v>
      </c>
      <c r="F2675" s="310">
        <f t="shared" si="82"/>
        <v>1468000</v>
      </c>
      <c r="G2675" s="310">
        <f t="shared" si="83"/>
        <v>587200</v>
      </c>
    </row>
    <row r="2676" spans="1:7">
      <c r="A2676" s="307" t="s">
        <v>371</v>
      </c>
      <c r="B2676" s="307" t="s">
        <v>3575</v>
      </c>
      <c r="C2676" s="308"/>
      <c r="D2676" s="308"/>
      <c r="E2676" s="309">
        <v>29720</v>
      </c>
      <c r="F2676" s="310">
        <f t="shared" si="82"/>
        <v>1486000</v>
      </c>
      <c r="G2676" s="310">
        <f t="shared" si="83"/>
        <v>594400</v>
      </c>
    </row>
    <row r="2677" spans="1:7">
      <c r="A2677" s="307" t="s">
        <v>371</v>
      </c>
      <c r="B2677" s="307" t="s">
        <v>3576</v>
      </c>
      <c r="C2677" s="308"/>
      <c r="D2677" s="308"/>
      <c r="E2677" s="309">
        <v>37000</v>
      </c>
      <c r="F2677" s="310">
        <f t="shared" si="82"/>
        <v>1850000</v>
      </c>
      <c r="G2677" s="310">
        <f t="shared" si="83"/>
        <v>740000</v>
      </c>
    </row>
    <row r="2678" spans="1:7">
      <c r="A2678" s="307" t="s">
        <v>371</v>
      </c>
      <c r="B2678" s="307" t="s">
        <v>3577</v>
      </c>
      <c r="C2678" s="308"/>
      <c r="D2678" s="308"/>
      <c r="E2678" s="309">
        <v>33160</v>
      </c>
      <c r="F2678" s="310">
        <f t="shared" si="82"/>
        <v>1658000</v>
      </c>
      <c r="G2678" s="310">
        <f t="shared" si="83"/>
        <v>663200</v>
      </c>
    </row>
    <row r="2679" spans="1:7">
      <c r="A2679" s="307" t="s">
        <v>371</v>
      </c>
      <c r="B2679" s="307" t="s">
        <v>3578</v>
      </c>
      <c r="C2679" s="308"/>
      <c r="D2679" s="308"/>
      <c r="E2679" s="309">
        <v>38620</v>
      </c>
      <c r="F2679" s="310">
        <f t="shared" si="82"/>
        <v>1931000</v>
      </c>
      <c r="G2679" s="310">
        <f t="shared" si="83"/>
        <v>772400</v>
      </c>
    </row>
    <row r="2680" spans="1:7">
      <c r="A2680" s="307" t="s">
        <v>371</v>
      </c>
      <c r="B2680" s="307" t="s">
        <v>3579</v>
      </c>
      <c r="C2680" s="308"/>
      <c r="D2680" s="308"/>
      <c r="E2680" s="309">
        <v>30090</v>
      </c>
      <c r="F2680" s="310">
        <f t="shared" si="82"/>
        <v>1504500</v>
      </c>
      <c r="G2680" s="310">
        <f t="shared" si="83"/>
        <v>601800.00000000012</v>
      </c>
    </row>
    <row r="2681" spans="1:7">
      <c r="A2681" s="307" t="s">
        <v>371</v>
      </c>
      <c r="B2681" s="307" t="s">
        <v>3580</v>
      </c>
      <c r="C2681" s="308"/>
      <c r="D2681" s="308"/>
      <c r="E2681" s="309">
        <v>33100</v>
      </c>
      <c r="F2681" s="310">
        <f t="shared" si="82"/>
        <v>1655000</v>
      </c>
      <c r="G2681" s="310">
        <f t="shared" si="83"/>
        <v>662000</v>
      </c>
    </row>
    <row r="2682" spans="1:7">
      <c r="A2682" s="307" t="s">
        <v>371</v>
      </c>
      <c r="B2682" s="307" t="s">
        <v>3581</v>
      </c>
      <c r="C2682" s="308"/>
      <c r="D2682" s="308"/>
      <c r="E2682" s="309">
        <v>35840</v>
      </c>
      <c r="F2682" s="310">
        <f t="shared" si="82"/>
        <v>1792000</v>
      </c>
      <c r="G2682" s="310">
        <f t="shared" si="83"/>
        <v>716800.00000000012</v>
      </c>
    </row>
    <row r="2683" spans="1:7">
      <c r="A2683" s="307" t="s">
        <v>371</v>
      </c>
      <c r="B2683" s="307" t="s">
        <v>3582</v>
      </c>
      <c r="C2683" s="308"/>
      <c r="D2683" s="308"/>
      <c r="E2683" s="309">
        <v>16140</v>
      </c>
      <c r="F2683" s="310">
        <f t="shared" si="82"/>
        <v>807000</v>
      </c>
      <c r="G2683" s="310">
        <f t="shared" si="83"/>
        <v>322800</v>
      </c>
    </row>
    <row r="2684" spans="1:7">
      <c r="A2684" s="307" t="s">
        <v>371</v>
      </c>
      <c r="B2684" s="307" t="s">
        <v>3583</v>
      </c>
      <c r="C2684" s="308"/>
      <c r="D2684" s="308"/>
      <c r="E2684" s="309">
        <v>18460</v>
      </c>
      <c r="F2684" s="310">
        <f t="shared" si="82"/>
        <v>923000</v>
      </c>
      <c r="G2684" s="310">
        <f t="shared" si="83"/>
        <v>369200</v>
      </c>
    </row>
    <row r="2685" spans="1:7">
      <c r="A2685" s="307" t="s">
        <v>371</v>
      </c>
      <c r="B2685" s="307" t="s">
        <v>3584</v>
      </c>
      <c r="C2685" s="308"/>
      <c r="D2685" s="308"/>
      <c r="E2685" s="309">
        <v>58500</v>
      </c>
      <c r="F2685" s="310">
        <f t="shared" si="82"/>
        <v>2925000</v>
      </c>
      <c r="G2685" s="310">
        <f t="shared" si="83"/>
        <v>1170000</v>
      </c>
    </row>
    <row r="2686" spans="1:7">
      <c r="A2686" s="307" t="s">
        <v>371</v>
      </c>
      <c r="B2686" s="307" t="s">
        <v>3585</v>
      </c>
      <c r="C2686" s="308"/>
      <c r="D2686" s="308"/>
      <c r="E2686" s="309">
        <v>43450</v>
      </c>
      <c r="F2686" s="310">
        <f t="shared" si="82"/>
        <v>2172500</v>
      </c>
      <c r="G2686" s="310">
        <f t="shared" si="83"/>
        <v>869000</v>
      </c>
    </row>
    <row r="2687" spans="1:7">
      <c r="A2687" s="307" t="s">
        <v>371</v>
      </c>
      <c r="B2687" s="311" t="s">
        <v>3586</v>
      </c>
      <c r="C2687" s="308"/>
      <c r="D2687" s="308"/>
      <c r="E2687" s="309">
        <v>53810</v>
      </c>
      <c r="F2687" s="310">
        <f t="shared" si="82"/>
        <v>2690500</v>
      </c>
      <c r="G2687" s="310">
        <f t="shared" si="83"/>
        <v>1076200</v>
      </c>
    </row>
    <row r="2688" spans="1:7">
      <c r="A2688" s="307" t="s">
        <v>371</v>
      </c>
      <c r="B2688" s="307" t="s">
        <v>3587</v>
      </c>
      <c r="C2688" s="308"/>
      <c r="D2688" s="308"/>
      <c r="E2688" s="309">
        <v>49630</v>
      </c>
      <c r="F2688" s="310">
        <f t="shared" si="82"/>
        <v>2481500</v>
      </c>
      <c r="G2688" s="310">
        <f t="shared" si="83"/>
        <v>992600</v>
      </c>
    </row>
    <row r="2689" spans="1:7">
      <c r="A2689" s="307" t="s">
        <v>371</v>
      </c>
      <c r="B2689" s="307" t="s">
        <v>3588</v>
      </c>
      <c r="C2689" s="308"/>
      <c r="D2689" s="308"/>
      <c r="E2689" s="309">
        <v>50360</v>
      </c>
      <c r="F2689" s="310">
        <f t="shared" si="82"/>
        <v>2518000</v>
      </c>
      <c r="G2689" s="310">
        <f t="shared" si="83"/>
        <v>1007200</v>
      </c>
    </row>
    <row r="2690" spans="1:7">
      <c r="A2690" s="307" t="s">
        <v>371</v>
      </c>
      <c r="B2690" s="307" t="s">
        <v>3589</v>
      </c>
      <c r="C2690" s="308"/>
      <c r="D2690" s="308"/>
      <c r="E2690" s="309">
        <v>49630</v>
      </c>
      <c r="F2690" s="310">
        <f t="shared" si="82"/>
        <v>2481500</v>
      </c>
      <c r="G2690" s="310">
        <f t="shared" si="83"/>
        <v>992600</v>
      </c>
    </row>
    <row r="2691" spans="1:7">
      <c r="A2691" s="307" t="s">
        <v>371</v>
      </c>
      <c r="B2691" s="307" t="s">
        <v>3590</v>
      </c>
      <c r="C2691" s="308"/>
      <c r="D2691" s="308"/>
      <c r="E2691" s="309">
        <v>50900</v>
      </c>
      <c r="F2691" s="310">
        <f t="shared" si="82"/>
        <v>2545000</v>
      </c>
      <c r="G2691" s="310">
        <f t="shared" si="83"/>
        <v>1018000</v>
      </c>
    </row>
    <row r="2692" spans="1:7">
      <c r="A2692" s="307" t="s">
        <v>371</v>
      </c>
      <c r="B2692" s="307" t="s">
        <v>3591</v>
      </c>
      <c r="C2692" s="308"/>
      <c r="D2692" s="308"/>
      <c r="E2692" s="309">
        <v>51720</v>
      </c>
      <c r="F2692" s="310">
        <f t="shared" ref="F2692:F2755" si="84">+E2692*5%*1000</f>
        <v>2586000</v>
      </c>
      <c r="G2692" s="310">
        <f t="shared" ref="G2692:G2755" si="85">+E2692*2%*1000</f>
        <v>1034400.0000000001</v>
      </c>
    </row>
    <row r="2693" spans="1:7">
      <c r="A2693" s="307" t="s">
        <v>371</v>
      </c>
      <c r="B2693" s="307" t="s">
        <v>3592</v>
      </c>
      <c r="C2693" s="308"/>
      <c r="D2693" s="308"/>
      <c r="E2693" s="309">
        <v>35270</v>
      </c>
      <c r="F2693" s="310">
        <f t="shared" si="84"/>
        <v>1763500</v>
      </c>
      <c r="G2693" s="310">
        <f t="shared" si="85"/>
        <v>705400</v>
      </c>
    </row>
    <row r="2694" spans="1:7">
      <c r="A2694" s="307" t="s">
        <v>371</v>
      </c>
      <c r="B2694" s="307" t="s">
        <v>3593</v>
      </c>
      <c r="C2694" s="308"/>
      <c r="D2694" s="308"/>
      <c r="E2694" s="309">
        <v>41090</v>
      </c>
      <c r="F2694" s="310">
        <f t="shared" si="84"/>
        <v>2054500</v>
      </c>
      <c r="G2694" s="310">
        <f t="shared" si="85"/>
        <v>821800.00000000012</v>
      </c>
    </row>
    <row r="2695" spans="1:7">
      <c r="A2695" s="307" t="s">
        <v>371</v>
      </c>
      <c r="B2695" s="307" t="s">
        <v>3594</v>
      </c>
      <c r="C2695" s="308"/>
      <c r="D2695" s="308"/>
      <c r="E2695" s="309">
        <v>41650</v>
      </c>
      <c r="F2695" s="310">
        <f t="shared" si="84"/>
        <v>2082500</v>
      </c>
      <c r="G2695" s="310">
        <f t="shared" si="85"/>
        <v>833000</v>
      </c>
    </row>
    <row r="2696" spans="1:7">
      <c r="A2696" s="307" t="s">
        <v>371</v>
      </c>
      <c r="B2696" s="307" t="s">
        <v>3595</v>
      </c>
      <c r="C2696" s="308"/>
      <c r="D2696" s="308"/>
      <c r="E2696" s="309">
        <v>43180</v>
      </c>
      <c r="F2696" s="310">
        <f t="shared" si="84"/>
        <v>2159000</v>
      </c>
      <c r="G2696" s="310">
        <f t="shared" si="85"/>
        <v>863600</v>
      </c>
    </row>
    <row r="2697" spans="1:7">
      <c r="A2697" s="307" t="s">
        <v>371</v>
      </c>
      <c r="B2697" s="307" t="s">
        <v>3596</v>
      </c>
      <c r="C2697" s="308"/>
      <c r="D2697" s="308"/>
      <c r="E2697" s="309">
        <v>43180</v>
      </c>
      <c r="F2697" s="310">
        <f t="shared" si="84"/>
        <v>2159000</v>
      </c>
      <c r="G2697" s="310">
        <f t="shared" si="85"/>
        <v>863600</v>
      </c>
    </row>
    <row r="2698" spans="1:7">
      <c r="A2698" s="307" t="s">
        <v>371</v>
      </c>
      <c r="B2698" s="307" t="s">
        <v>3597</v>
      </c>
      <c r="C2698" s="308"/>
      <c r="D2698" s="308"/>
      <c r="E2698" s="309">
        <v>36180</v>
      </c>
      <c r="F2698" s="310">
        <f t="shared" si="84"/>
        <v>1809000</v>
      </c>
      <c r="G2698" s="310">
        <f t="shared" si="85"/>
        <v>723600</v>
      </c>
    </row>
    <row r="2699" spans="1:7">
      <c r="A2699" s="307" t="s">
        <v>371</v>
      </c>
      <c r="B2699" s="307" t="s">
        <v>3598</v>
      </c>
      <c r="C2699" s="308"/>
      <c r="D2699" s="308"/>
      <c r="E2699" s="309">
        <v>30360</v>
      </c>
      <c r="F2699" s="310">
        <f t="shared" si="84"/>
        <v>1518000</v>
      </c>
      <c r="G2699" s="310">
        <f t="shared" si="85"/>
        <v>607200</v>
      </c>
    </row>
    <row r="2700" spans="1:7">
      <c r="A2700" s="307" t="s">
        <v>371</v>
      </c>
      <c r="B2700" s="307" t="s">
        <v>3599</v>
      </c>
      <c r="C2700" s="308"/>
      <c r="D2700" s="308"/>
      <c r="E2700" s="309">
        <v>29090</v>
      </c>
      <c r="F2700" s="310">
        <f t="shared" si="84"/>
        <v>1454500</v>
      </c>
      <c r="G2700" s="310">
        <f t="shared" si="85"/>
        <v>581800.00000000012</v>
      </c>
    </row>
    <row r="2701" spans="1:7">
      <c r="A2701" s="307" t="s">
        <v>371</v>
      </c>
      <c r="B2701" s="307" t="s">
        <v>3600</v>
      </c>
      <c r="C2701" s="308"/>
      <c r="D2701" s="308"/>
      <c r="E2701" s="309">
        <v>30360</v>
      </c>
      <c r="F2701" s="310">
        <f t="shared" si="84"/>
        <v>1518000</v>
      </c>
      <c r="G2701" s="310">
        <f t="shared" si="85"/>
        <v>607200</v>
      </c>
    </row>
    <row r="2702" spans="1:7">
      <c r="A2702" s="307" t="s">
        <v>371</v>
      </c>
      <c r="B2702" s="307" t="s">
        <v>3601</v>
      </c>
      <c r="C2702" s="308"/>
      <c r="D2702" s="308"/>
      <c r="E2702" s="309">
        <v>30360</v>
      </c>
      <c r="F2702" s="310">
        <f t="shared" si="84"/>
        <v>1518000</v>
      </c>
      <c r="G2702" s="310">
        <f t="shared" si="85"/>
        <v>607200</v>
      </c>
    </row>
    <row r="2703" spans="1:7">
      <c r="A2703" s="307" t="s">
        <v>371</v>
      </c>
      <c r="B2703" s="307" t="s">
        <v>3602</v>
      </c>
      <c r="C2703" s="308"/>
      <c r="D2703" s="308"/>
      <c r="E2703" s="309">
        <v>30360</v>
      </c>
      <c r="F2703" s="310">
        <f t="shared" si="84"/>
        <v>1518000</v>
      </c>
      <c r="G2703" s="310">
        <f t="shared" si="85"/>
        <v>607200</v>
      </c>
    </row>
    <row r="2704" spans="1:7">
      <c r="A2704" s="307" t="s">
        <v>371</v>
      </c>
      <c r="B2704" s="307" t="s">
        <v>3603</v>
      </c>
      <c r="C2704" s="308"/>
      <c r="D2704" s="308"/>
      <c r="E2704" s="309">
        <v>27180</v>
      </c>
      <c r="F2704" s="310">
        <f t="shared" si="84"/>
        <v>1359000</v>
      </c>
      <c r="G2704" s="310">
        <f t="shared" si="85"/>
        <v>543600</v>
      </c>
    </row>
    <row r="2705" spans="1:7">
      <c r="A2705" s="307" t="s">
        <v>371</v>
      </c>
      <c r="B2705" s="307" t="s">
        <v>3604</v>
      </c>
      <c r="C2705" s="308"/>
      <c r="D2705" s="308"/>
      <c r="E2705" s="309">
        <v>44810</v>
      </c>
      <c r="F2705" s="310">
        <f t="shared" si="84"/>
        <v>2240500</v>
      </c>
      <c r="G2705" s="310">
        <f t="shared" si="85"/>
        <v>896200</v>
      </c>
    </row>
    <row r="2706" spans="1:7">
      <c r="A2706" s="307" t="s">
        <v>371</v>
      </c>
      <c r="B2706" s="307" t="s">
        <v>3605</v>
      </c>
      <c r="C2706" s="308"/>
      <c r="D2706" s="308"/>
      <c r="E2706" s="309">
        <v>33590</v>
      </c>
      <c r="F2706" s="310">
        <f t="shared" si="84"/>
        <v>1679500</v>
      </c>
      <c r="G2706" s="310">
        <f t="shared" si="85"/>
        <v>671800.00000000012</v>
      </c>
    </row>
    <row r="2707" spans="1:7">
      <c r="A2707" s="307" t="s">
        <v>371</v>
      </c>
      <c r="B2707" s="307" t="s">
        <v>3606</v>
      </c>
      <c r="C2707" s="308"/>
      <c r="D2707" s="308"/>
      <c r="E2707" s="309">
        <v>36310</v>
      </c>
      <c r="F2707" s="310">
        <f t="shared" si="84"/>
        <v>1815500</v>
      </c>
      <c r="G2707" s="310">
        <f t="shared" si="85"/>
        <v>726200</v>
      </c>
    </row>
    <row r="2708" spans="1:7">
      <c r="A2708" s="307" t="s">
        <v>371</v>
      </c>
      <c r="B2708" s="307" t="s">
        <v>3607</v>
      </c>
      <c r="C2708" s="308"/>
      <c r="D2708" s="308"/>
      <c r="E2708" s="309">
        <v>36310</v>
      </c>
      <c r="F2708" s="310">
        <f t="shared" si="84"/>
        <v>1815500</v>
      </c>
      <c r="G2708" s="310">
        <f t="shared" si="85"/>
        <v>726200</v>
      </c>
    </row>
    <row r="2709" spans="1:7">
      <c r="A2709" s="307" t="s">
        <v>371</v>
      </c>
      <c r="B2709" s="307" t="s">
        <v>3608</v>
      </c>
      <c r="C2709" s="308"/>
      <c r="D2709" s="308"/>
      <c r="E2709" s="309">
        <v>19020</v>
      </c>
      <c r="F2709" s="310">
        <f t="shared" si="84"/>
        <v>951000</v>
      </c>
      <c r="G2709" s="310">
        <f t="shared" si="85"/>
        <v>380400.00000000006</v>
      </c>
    </row>
    <row r="2710" spans="1:7">
      <c r="A2710" s="307" t="s">
        <v>371</v>
      </c>
      <c r="B2710" s="307" t="s">
        <v>3609</v>
      </c>
      <c r="C2710" s="308"/>
      <c r="D2710" s="308"/>
      <c r="E2710" s="309">
        <v>41960</v>
      </c>
      <c r="F2710" s="310">
        <f t="shared" si="84"/>
        <v>2098000</v>
      </c>
      <c r="G2710" s="310">
        <f t="shared" si="85"/>
        <v>839200</v>
      </c>
    </row>
    <row r="2711" spans="1:7">
      <c r="A2711" s="307" t="s">
        <v>371</v>
      </c>
      <c r="B2711" s="307" t="s">
        <v>3610</v>
      </c>
      <c r="C2711" s="308"/>
      <c r="D2711" s="308"/>
      <c r="E2711" s="309">
        <v>43350</v>
      </c>
      <c r="F2711" s="310">
        <f t="shared" si="84"/>
        <v>2167500</v>
      </c>
      <c r="G2711" s="310">
        <f t="shared" si="85"/>
        <v>867000</v>
      </c>
    </row>
    <row r="2712" spans="1:7">
      <c r="A2712" s="307" t="s">
        <v>371</v>
      </c>
      <c r="B2712" s="307" t="s">
        <v>3611</v>
      </c>
      <c r="C2712" s="308"/>
      <c r="D2712" s="308"/>
      <c r="E2712" s="309">
        <v>16580</v>
      </c>
      <c r="F2712" s="310">
        <f t="shared" si="84"/>
        <v>829000</v>
      </c>
      <c r="G2712" s="310">
        <f t="shared" si="85"/>
        <v>331600</v>
      </c>
    </row>
    <row r="2713" spans="1:7">
      <c r="A2713" s="307" t="s">
        <v>371</v>
      </c>
      <c r="B2713" s="307" t="s">
        <v>3612</v>
      </c>
      <c r="C2713" s="308"/>
      <c r="D2713" s="308"/>
      <c r="E2713" s="309">
        <v>40720</v>
      </c>
      <c r="F2713" s="310">
        <f t="shared" si="84"/>
        <v>2036000</v>
      </c>
      <c r="G2713" s="310">
        <f t="shared" si="85"/>
        <v>814400</v>
      </c>
    </row>
    <row r="2714" spans="1:7">
      <c r="A2714" s="307" t="s">
        <v>371</v>
      </c>
      <c r="B2714" s="307" t="s">
        <v>3613</v>
      </c>
      <c r="C2714" s="308"/>
      <c r="D2714" s="308"/>
      <c r="E2714" s="309">
        <v>35720</v>
      </c>
      <c r="F2714" s="310">
        <f t="shared" si="84"/>
        <v>1786000</v>
      </c>
      <c r="G2714" s="310">
        <f t="shared" si="85"/>
        <v>714400</v>
      </c>
    </row>
    <row r="2715" spans="1:7">
      <c r="A2715" s="307" t="s">
        <v>371</v>
      </c>
      <c r="B2715" s="307" t="s">
        <v>2861</v>
      </c>
      <c r="C2715" s="308"/>
      <c r="D2715" s="308"/>
      <c r="E2715" s="309">
        <v>71110</v>
      </c>
      <c r="F2715" s="310">
        <f t="shared" si="84"/>
        <v>3555500</v>
      </c>
      <c r="G2715" s="310">
        <f t="shared" si="85"/>
        <v>1422200</v>
      </c>
    </row>
    <row r="2716" spans="1:7">
      <c r="A2716" s="307" t="s">
        <v>371</v>
      </c>
      <c r="B2716" s="307" t="s">
        <v>3614</v>
      </c>
      <c r="C2716" s="308"/>
      <c r="D2716" s="308"/>
      <c r="E2716" s="309">
        <v>68630</v>
      </c>
      <c r="F2716" s="310">
        <f t="shared" si="84"/>
        <v>3431500</v>
      </c>
      <c r="G2716" s="310">
        <f t="shared" si="85"/>
        <v>1372600.0000000002</v>
      </c>
    </row>
    <row r="2717" spans="1:7">
      <c r="A2717" s="307" t="s">
        <v>371</v>
      </c>
      <c r="B2717" s="311" t="s">
        <v>3615</v>
      </c>
      <c r="C2717" s="308"/>
      <c r="D2717" s="308"/>
      <c r="E2717" s="309">
        <v>75620</v>
      </c>
      <c r="F2717" s="310">
        <f t="shared" si="84"/>
        <v>3781000</v>
      </c>
      <c r="G2717" s="310">
        <f t="shared" si="85"/>
        <v>1512400</v>
      </c>
    </row>
    <row r="2718" spans="1:7">
      <c r="A2718" s="307" t="s">
        <v>371</v>
      </c>
      <c r="B2718" s="307" t="s">
        <v>3616</v>
      </c>
      <c r="C2718" s="308"/>
      <c r="D2718" s="308"/>
      <c r="E2718" s="309">
        <v>42440</v>
      </c>
      <c r="F2718" s="310">
        <f t="shared" si="84"/>
        <v>2122000</v>
      </c>
      <c r="G2718" s="310">
        <f t="shared" si="85"/>
        <v>848800.00000000012</v>
      </c>
    </row>
    <row r="2719" spans="1:7">
      <c r="A2719" s="307" t="s">
        <v>371</v>
      </c>
      <c r="B2719" s="307" t="s">
        <v>3617</v>
      </c>
      <c r="C2719" s="308"/>
      <c r="D2719" s="308"/>
      <c r="E2719" s="309">
        <v>49630</v>
      </c>
      <c r="F2719" s="310">
        <f t="shared" si="84"/>
        <v>2481500</v>
      </c>
      <c r="G2719" s="310">
        <f t="shared" si="85"/>
        <v>992600</v>
      </c>
    </row>
    <row r="2720" spans="1:7">
      <c r="A2720" s="307" t="s">
        <v>371</v>
      </c>
      <c r="B2720" s="307" t="s">
        <v>3618</v>
      </c>
      <c r="C2720" s="308"/>
      <c r="D2720" s="308"/>
      <c r="E2720" s="309">
        <v>54010</v>
      </c>
      <c r="F2720" s="310">
        <f t="shared" si="84"/>
        <v>2700500</v>
      </c>
      <c r="G2720" s="310">
        <f t="shared" si="85"/>
        <v>1080200</v>
      </c>
    </row>
    <row r="2721" spans="1:7">
      <c r="A2721" s="307" t="s">
        <v>371</v>
      </c>
      <c r="B2721" s="307" t="s">
        <v>3619</v>
      </c>
      <c r="C2721" s="308"/>
      <c r="D2721" s="308"/>
      <c r="E2721" s="309">
        <v>53360</v>
      </c>
      <c r="F2721" s="310">
        <f t="shared" si="84"/>
        <v>2668000</v>
      </c>
      <c r="G2721" s="310">
        <f t="shared" si="85"/>
        <v>1067200</v>
      </c>
    </row>
    <row r="2722" spans="1:7">
      <c r="A2722" s="307" t="s">
        <v>371</v>
      </c>
      <c r="B2722" s="307" t="s">
        <v>3620</v>
      </c>
      <c r="C2722" s="308"/>
      <c r="D2722" s="308"/>
      <c r="E2722" s="309">
        <v>55810</v>
      </c>
      <c r="F2722" s="310">
        <f t="shared" si="84"/>
        <v>2790500</v>
      </c>
      <c r="G2722" s="310">
        <f t="shared" si="85"/>
        <v>1116200</v>
      </c>
    </row>
    <row r="2723" spans="1:7">
      <c r="A2723" s="307" t="s">
        <v>371</v>
      </c>
      <c r="B2723" s="307" t="s">
        <v>3621</v>
      </c>
      <c r="C2723" s="308"/>
      <c r="D2723" s="308"/>
      <c r="E2723" s="309">
        <v>55810</v>
      </c>
      <c r="F2723" s="310">
        <f t="shared" si="84"/>
        <v>2790500</v>
      </c>
      <c r="G2723" s="310">
        <f t="shared" si="85"/>
        <v>1116200</v>
      </c>
    </row>
    <row r="2724" spans="1:7">
      <c r="A2724" s="307" t="s">
        <v>371</v>
      </c>
      <c r="B2724" s="307" t="s">
        <v>3622</v>
      </c>
      <c r="C2724" s="308"/>
      <c r="D2724" s="308"/>
      <c r="E2724" s="309">
        <v>48810</v>
      </c>
      <c r="F2724" s="310">
        <f t="shared" si="84"/>
        <v>2440500</v>
      </c>
      <c r="G2724" s="310">
        <f t="shared" si="85"/>
        <v>976200</v>
      </c>
    </row>
    <row r="2725" spans="1:7">
      <c r="A2725" s="307" t="s">
        <v>371</v>
      </c>
      <c r="B2725" s="307" t="s">
        <v>3623</v>
      </c>
      <c r="C2725" s="308"/>
      <c r="D2725" s="308"/>
      <c r="E2725" s="309">
        <v>53360</v>
      </c>
      <c r="F2725" s="310">
        <f t="shared" si="84"/>
        <v>2668000</v>
      </c>
      <c r="G2725" s="310">
        <f t="shared" si="85"/>
        <v>1067200</v>
      </c>
    </row>
    <row r="2726" spans="1:7">
      <c r="A2726" s="307" t="s">
        <v>371</v>
      </c>
      <c r="B2726" s="307" t="s">
        <v>3624</v>
      </c>
      <c r="C2726" s="308"/>
      <c r="D2726" s="308"/>
      <c r="E2726" s="309">
        <v>55810</v>
      </c>
      <c r="F2726" s="310">
        <f t="shared" si="84"/>
        <v>2790500</v>
      </c>
      <c r="G2726" s="310">
        <f t="shared" si="85"/>
        <v>1116200</v>
      </c>
    </row>
    <row r="2727" spans="1:7">
      <c r="A2727" s="307" t="s">
        <v>371</v>
      </c>
      <c r="B2727" s="307" t="s">
        <v>3625</v>
      </c>
      <c r="C2727" s="308"/>
      <c r="D2727" s="308"/>
      <c r="E2727" s="309">
        <v>53360</v>
      </c>
      <c r="F2727" s="310">
        <f t="shared" si="84"/>
        <v>2668000</v>
      </c>
      <c r="G2727" s="310">
        <f t="shared" si="85"/>
        <v>1067200</v>
      </c>
    </row>
    <row r="2728" spans="1:7">
      <c r="A2728" s="307" t="s">
        <v>371</v>
      </c>
      <c r="B2728" s="307" t="s">
        <v>3626</v>
      </c>
      <c r="C2728" s="308"/>
      <c r="D2728" s="308"/>
      <c r="E2728" s="309">
        <v>52140</v>
      </c>
      <c r="F2728" s="310">
        <f t="shared" si="84"/>
        <v>2607000</v>
      </c>
      <c r="G2728" s="310">
        <f t="shared" si="85"/>
        <v>1042800</v>
      </c>
    </row>
    <row r="2729" spans="1:7">
      <c r="A2729" s="307" t="s">
        <v>371</v>
      </c>
      <c r="B2729" s="307" t="s">
        <v>3627</v>
      </c>
      <c r="C2729" s="308"/>
      <c r="D2729" s="308"/>
      <c r="E2729" s="309">
        <v>48180</v>
      </c>
      <c r="F2729" s="310">
        <f t="shared" si="84"/>
        <v>2409000</v>
      </c>
      <c r="G2729" s="310">
        <f t="shared" si="85"/>
        <v>963600</v>
      </c>
    </row>
    <row r="2730" spans="1:7">
      <c r="A2730" s="307" t="s">
        <v>371</v>
      </c>
      <c r="B2730" s="307" t="s">
        <v>3628</v>
      </c>
      <c r="C2730" s="308"/>
      <c r="D2730" s="308"/>
      <c r="E2730" s="309">
        <v>50810</v>
      </c>
      <c r="F2730" s="310">
        <f t="shared" si="84"/>
        <v>2540500</v>
      </c>
      <c r="G2730" s="310">
        <f t="shared" si="85"/>
        <v>1016200</v>
      </c>
    </row>
    <row r="2731" spans="1:7">
      <c r="A2731" s="307" t="s">
        <v>371</v>
      </c>
      <c r="B2731" s="307" t="s">
        <v>3629</v>
      </c>
      <c r="C2731" s="308"/>
      <c r="D2731" s="308"/>
      <c r="E2731" s="309">
        <v>54810</v>
      </c>
      <c r="F2731" s="310">
        <f t="shared" si="84"/>
        <v>2740500</v>
      </c>
      <c r="G2731" s="310">
        <f t="shared" si="85"/>
        <v>1096200</v>
      </c>
    </row>
    <row r="2732" spans="1:7">
      <c r="A2732" s="307" t="s">
        <v>371</v>
      </c>
      <c r="B2732" s="307" t="s">
        <v>3630</v>
      </c>
      <c r="C2732" s="308"/>
      <c r="D2732" s="308"/>
      <c r="E2732" s="309">
        <v>58360</v>
      </c>
      <c r="F2732" s="310">
        <f t="shared" si="84"/>
        <v>2918000</v>
      </c>
      <c r="G2732" s="310">
        <f t="shared" si="85"/>
        <v>1167200</v>
      </c>
    </row>
    <row r="2733" spans="1:7">
      <c r="A2733" s="307" t="s">
        <v>371</v>
      </c>
      <c r="B2733" s="307" t="s">
        <v>3631</v>
      </c>
      <c r="C2733" s="308"/>
      <c r="D2733" s="308"/>
      <c r="E2733" s="309">
        <v>49720</v>
      </c>
      <c r="F2733" s="310">
        <f t="shared" si="84"/>
        <v>2486000</v>
      </c>
      <c r="G2733" s="310">
        <f t="shared" si="85"/>
        <v>994400</v>
      </c>
    </row>
    <row r="2734" spans="1:7">
      <c r="A2734" s="307" t="s">
        <v>371</v>
      </c>
      <c r="B2734" s="311" t="s">
        <v>3632</v>
      </c>
      <c r="C2734" s="308"/>
      <c r="D2734" s="308"/>
      <c r="E2734" s="309">
        <v>54350</v>
      </c>
      <c r="F2734" s="310">
        <f t="shared" si="84"/>
        <v>2717500</v>
      </c>
      <c r="G2734" s="310">
        <f t="shared" si="85"/>
        <v>1087000</v>
      </c>
    </row>
    <row r="2735" spans="1:7">
      <c r="A2735" s="307" t="s">
        <v>371</v>
      </c>
      <c r="B2735" s="307" t="s">
        <v>3633</v>
      </c>
      <c r="C2735" s="308"/>
      <c r="D2735" s="308"/>
      <c r="E2735" s="309">
        <v>69090</v>
      </c>
      <c r="F2735" s="310">
        <f t="shared" si="84"/>
        <v>3454500</v>
      </c>
      <c r="G2735" s="310">
        <f t="shared" si="85"/>
        <v>1381800</v>
      </c>
    </row>
    <row r="2736" spans="1:7">
      <c r="A2736" s="307" t="s">
        <v>371</v>
      </c>
      <c r="B2736" s="307" t="s">
        <v>3634</v>
      </c>
      <c r="C2736" s="308"/>
      <c r="D2736" s="308"/>
      <c r="E2736" s="309">
        <v>63180</v>
      </c>
      <c r="F2736" s="310">
        <f t="shared" si="84"/>
        <v>3159000</v>
      </c>
      <c r="G2736" s="310">
        <f t="shared" si="85"/>
        <v>1263600.0000000002</v>
      </c>
    </row>
    <row r="2737" spans="1:7">
      <c r="A2737" s="307" t="s">
        <v>371</v>
      </c>
      <c r="B2737" s="307" t="s">
        <v>3635</v>
      </c>
      <c r="C2737" s="308"/>
      <c r="D2737" s="308"/>
      <c r="E2737" s="309">
        <v>69090</v>
      </c>
      <c r="F2737" s="310">
        <f t="shared" si="84"/>
        <v>3454500</v>
      </c>
      <c r="G2737" s="310">
        <f t="shared" si="85"/>
        <v>1381800</v>
      </c>
    </row>
    <row r="2738" spans="1:7">
      <c r="A2738" s="307" t="s">
        <v>371</v>
      </c>
      <c r="B2738" s="307" t="s">
        <v>3636</v>
      </c>
      <c r="C2738" s="308"/>
      <c r="D2738" s="308"/>
      <c r="E2738" s="309">
        <v>69090</v>
      </c>
      <c r="F2738" s="310">
        <f t="shared" si="84"/>
        <v>3454500</v>
      </c>
      <c r="G2738" s="310">
        <f t="shared" si="85"/>
        <v>1381800</v>
      </c>
    </row>
    <row r="2739" spans="1:7">
      <c r="A2739" s="307" t="s">
        <v>371</v>
      </c>
      <c r="B2739" s="307" t="s">
        <v>3637</v>
      </c>
      <c r="C2739" s="308"/>
      <c r="D2739" s="308"/>
      <c r="E2739" s="309">
        <v>64840</v>
      </c>
      <c r="F2739" s="310">
        <f t="shared" si="84"/>
        <v>3242000</v>
      </c>
      <c r="G2739" s="310">
        <f t="shared" si="85"/>
        <v>1296800</v>
      </c>
    </row>
    <row r="2740" spans="1:7">
      <c r="A2740" s="307" t="s">
        <v>371</v>
      </c>
      <c r="B2740" s="307" t="s">
        <v>3638</v>
      </c>
      <c r="C2740" s="308"/>
      <c r="D2740" s="308"/>
      <c r="E2740" s="309">
        <v>70900</v>
      </c>
      <c r="F2740" s="310">
        <f t="shared" si="84"/>
        <v>3545000</v>
      </c>
      <c r="G2740" s="310">
        <f t="shared" si="85"/>
        <v>1418000</v>
      </c>
    </row>
    <row r="2741" spans="1:7">
      <c r="A2741" s="307" t="s">
        <v>371</v>
      </c>
      <c r="B2741" s="307" t="s">
        <v>3639</v>
      </c>
      <c r="C2741" s="308"/>
      <c r="D2741" s="308"/>
      <c r="E2741" s="309">
        <v>63640</v>
      </c>
      <c r="F2741" s="310">
        <f t="shared" si="84"/>
        <v>3182000</v>
      </c>
      <c r="G2741" s="310">
        <f t="shared" si="85"/>
        <v>1272800</v>
      </c>
    </row>
    <row r="2742" spans="1:7">
      <c r="A2742" s="307" t="s">
        <v>371</v>
      </c>
      <c r="B2742" s="307" t="s">
        <v>3640</v>
      </c>
      <c r="C2742" s="308"/>
      <c r="D2742" s="308"/>
      <c r="E2742" s="309">
        <v>62270</v>
      </c>
      <c r="F2742" s="310">
        <f t="shared" si="84"/>
        <v>3113500</v>
      </c>
      <c r="G2742" s="310">
        <f t="shared" si="85"/>
        <v>1245400</v>
      </c>
    </row>
    <row r="2743" spans="1:7">
      <c r="A2743" s="307" t="s">
        <v>371</v>
      </c>
      <c r="B2743" s="307" t="s">
        <v>3641</v>
      </c>
      <c r="C2743" s="308"/>
      <c r="D2743" s="308"/>
      <c r="E2743" s="309">
        <v>53000</v>
      </c>
      <c r="F2743" s="310">
        <f t="shared" si="84"/>
        <v>2650000</v>
      </c>
      <c r="G2743" s="310">
        <f t="shared" si="85"/>
        <v>1060000</v>
      </c>
    </row>
    <row r="2744" spans="1:7">
      <c r="A2744" s="307" t="s">
        <v>371</v>
      </c>
      <c r="B2744" s="307" t="s">
        <v>3642</v>
      </c>
      <c r="C2744" s="308"/>
      <c r="D2744" s="308"/>
      <c r="E2744" s="309">
        <v>52610</v>
      </c>
      <c r="F2744" s="310">
        <f t="shared" si="84"/>
        <v>2630500</v>
      </c>
      <c r="G2744" s="310">
        <f t="shared" si="85"/>
        <v>1052200</v>
      </c>
    </row>
    <row r="2745" spans="1:7">
      <c r="A2745" s="307" t="s">
        <v>371</v>
      </c>
      <c r="B2745" s="307" t="s">
        <v>3643</v>
      </c>
      <c r="C2745" s="308"/>
      <c r="D2745" s="308"/>
      <c r="E2745" s="309">
        <v>17540</v>
      </c>
      <c r="F2745" s="310">
        <f t="shared" si="84"/>
        <v>877000</v>
      </c>
      <c r="G2745" s="310">
        <f t="shared" si="85"/>
        <v>350800</v>
      </c>
    </row>
    <row r="2746" spans="1:7">
      <c r="A2746" s="307" t="s">
        <v>371</v>
      </c>
      <c r="B2746" s="307" t="s">
        <v>3644</v>
      </c>
      <c r="C2746" s="308"/>
      <c r="D2746" s="308"/>
      <c r="E2746" s="309">
        <v>24530</v>
      </c>
      <c r="F2746" s="310">
        <f t="shared" si="84"/>
        <v>1226500</v>
      </c>
      <c r="G2746" s="310">
        <f t="shared" si="85"/>
        <v>490600</v>
      </c>
    </row>
    <row r="2747" spans="1:7">
      <c r="A2747" s="307" t="s">
        <v>371</v>
      </c>
      <c r="B2747" s="307" t="s">
        <v>3645</v>
      </c>
      <c r="C2747" s="308"/>
      <c r="D2747" s="308"/>
      <c r="E2747" s="309">
        <v>15400</v>
      </c>
      <c r="F2747" s="310">
        <f t="shared" si="84"/>
        <v>770000</v>
      </c>
      <c r="G2747" s="310">
        <f t="shared" si="85"/>
        <v>308000</v>
      </c>
    </row>
    <row r="2748" spans="1:7">
      <c r="A2748" s="307" t="s">
        <v>371</v>
      </c>
      <c r="B2748" s="307" t="s">
        <v>3646</v>
      </c>
      <c r="C2748" s="308"/>
      <c r="D2748" s="308"/>
      <c r="E2748" s="309">
        <v>22870</v>
      </c>
      <c r="F2748" s="310">
        <f t="shared" si="84"/>
        <v>1143500</v>
      </c>
      <c r="G2748" s="310">
        <f t="shared" si="85"/>
        <v>457400.00000000006</v>
      </c>
    </row>
    <row r="2749" spans="1:7">
      <c r="A2749" s="307" t="s">
        <v>371</v>
      </c>
      <c r="B2749" s="307" t="s">
        <v>3647</v>
      </c>
      <c r="C2749" s="308"/>
      <c r="D2749" s="308"/>
      <c r="E2749" s="309">
        <v>24540</v>
      </c>
      <c r="F2749" s="310">
        <f t="shared" si="84"/>
        <v>1227000</v>
      </c>
      <c r="G2749" s="310">
        <f t="shared" si="85"/>
        <v>490800</v>
      </c>
    </row>
    <row r="2750" spans="1:7">
      <c r="A2750" s="307" t="s">
        <v>371</v>
      </c>
      <c r="B2750" s="307" t="s">
        <v>3648</v>
      </c>
      <c r="C2750" s="308"/>
      <c r="D2750" s="308"/>
      <c r="E2750" s="309">
        <v>28720</v>
      </c>
      <c r="F2750" s="310">
        <f t="shared" si="84"/>
        <v>1436000</v>
      </c>
      <c r="G2750" s="310">
        <f t="shared" si="85"/>
        <v>574400</v>
      </c>
    </row>
    <row r="2751" spans="1:7">
      <c r="A2751" s="307" t="s">
        <v>371</v>
      </c>
      <c r="B2751" s="307" t="s">
        <v>3649</v>
      </c>
      <c r="C2751" s="308"/>
      <c r="D2751" s="308"/>
      <c r="E2751" s="309">
        <v>37620</v>
      </c>
      <c r="F2751" s="310">
        <f t="shared" si="84"/>
        <v>1881000</v>
      </c>
      <c r="G2751" s="310">
        <f t="shared" si="85"/>
        <v>752400</v>
      </c>
    </row>
    <row r="2752" spans="1:7">
      <c r="A2752" s="307" t="s">
        <v>371</v>
      </c>
      <c r="B2752" s="307" t="s">
        <v>3650</v>
      </c>
      <c r="C2752" s="308"/>
      <c r="D2752" s="308"/>
      <c r="E2752" s="309">
        <v>28540</v>
      </c>
      <c r="F2752" s="310">
        <f t="shared" si="84"/>
        <v>1427000</v>
      </c>
      <c r="G2752" s="310">
        <f t="shared" si="85"/>
        <v>570800.00000000012</v>
      </c>
    </row>
    <row r="2753" spans="1:7">
      <c r="A2753" s="307" t="s">
        <v>371</v>
      </c>
      <c r="B2753" s="311" t="s">
        <v>3651</v>
      </c>
      <c r="C2753" s="308"/>
      <c r="D2753" s="308"/>
      <c r="E2753" s="309">
        <v>38540</v>
      </c>
      <c r="F2753" s="310">
        <f t="shared" si="84"/>
        <v>1927000</v>
      </c>
      <c r="G2753" s="310">
        <f t="shared" si="85"/>
        <v>770800.00000000012</v>
      </c>
    </row>
    <row r="2754" spans="1:7">
      <c r="A2754" s="307" t="s">
        <v>371</v>
      </c>
      <c r="B2754" s="307" t="s">
        <v>3652</v>
      </c>
      <c r="C2754" s="308"/>
      <c r="D2754" s="308"/>
      <c r="E2754" s="309">
        <v>39360</v>
      </c>
      <c r="F2754" s="310">
        <f t="shared" si="84"/>
        <v>1968000</v>
      </c>
      <c r="G2754" s="310">
        <f t="shared" si="85"/>
        <v>787200</v>
      </c>
    </row>
    <row r="2755" spans="1:7">
      <c r="A2755" s="307" t="s">
        <v>371</v>
      </c>
      <c r="B2755" s="307" t="s">
        <v>3653</v>
      </c>
      <c r="C2755" s="308"/>
      <c r="D2755" s="308"/>
      <c r="E2755" s="309">
        <v>27170</v>
      </c>
      <c r="F2755" s="310">
        <f t="shared" si="84"/>
        <v>1358500</v>
      </c>
      <c r="G2755" s="310">
        <f t="shared" si="85"/>
        <v>543400</v>
      </c>
    </row>
    <row r="2756" spans="1:7">
      <c r="A2756" s="307" t="s">
        <v>371</v>
      </c>
      <c r="B2756" s="307" t="s">
        <v>3654</v>
      </c>
      <c r="C2756" s="308"/>
      <c r="D2756" s="308"/>
      <c r="E2756" s="309">
        <v>29900</v>
      </c>
      <c r="F2756" s="310">
        <f t="shared" ref="F2756:F2819" si="86">+E2756*5%*1000</f>
        <v>1495000</v>
      </c>
      <c r="G2756" s="310">
        <f t="shared" ref="G2756:G2819" si="87">+E2756*2%*1000</f>
        <v>598000</v>
      </c>
    </row>
    <row r="2757" spans="1:7">
      <c r="A2757" s="307" t="s">
        <v>371</v>
      </c>
      <c r="B2757" s="307" t="s">
        <v>3655</v>
      </c>
      <c r="C2757" s="308"/>
      <c r="D2757" s="308"/>
      <c r="E2757" s="309">
        <v>33550</v>
      </c>
      <c r="F2757" s="310">
        <f t="shared" si="86"/>
        <v>1677500</v>
      </c>
      <c r="G2757" s="310">
        <f t="shared" si="87"/>
        <v>671000</v>
      </c>
    </row>
    <row r="2758" spans="1:7">
      <c r="A2758" s="307" t="s">
        <v>371</v>
      </c>
      <c r="B2758" s="307" t="s">
        <v>3656</v>
      </c>
      <c r="C2758" s="308"/>
      <c r="D2758" s="308"/>
      <c r="E2758" s="309">
        <v>34360</v>
      </c>
      <c r="F2758" s="310">
        <f t="shared" si="86"/>
        <v>1718000</v>
      </c>
      <c r="G2758" s="310">
        <f t="shared" si="87"/>
        <v>687200</v>
      </c>
    </row>
    <row r="2759" spans="1:7">
      <c r="A2759" s="307" t="s">
        <v>371</v>
      </c>
      <c r="B2759" s="307" t="s">
        <v>3657</v>
      </c>
      <c r="C2759" s="308"/>
      <c r="D2759" s="308"/>
      <c r="E2759" s="309">
        <v>14540</v>
      </c>
      <c r="F2759" s="310">
        <f t="shared" si="86"/>
        <v>727000</v>
      </c>
      <c r="G2759" s="310">
        <f t="shared" si="87"/>
        <v>290800</v>
      </c>
    </row>
    <row r="2760" spans="1:7">
      <c r="A2760" s="307" t="s">
        <v>371</v>
      </c>
      <c r="B2760" s="307" t="s">
        <v>3658</v>
      </c>
      <c r="C2760" s="308"/>
      <c r="D2760" s="308"/>
      <c r="E2760" s="309">
        <v>15450</v>
      </c>
      <c r="F2760" s="310">
        <f t="shared" si="86"/>
        <v>772500</v>
      </c>
      <c r="G2760" s="310">
        <f t="shared" si="87"/>
        <v>309000</v>
      </c>
    </row>
    <row r="2761" spans="1:7">
      <c r="A2761" s="307" t="s">
        <v>371</v>
      </c>
      <c r="B2761" s="307" t="s">
        <v>3659</v>
      </c>
      <c r="C2761" s="308"/>
      <c r="D2761" s="308"/>
      <c r="E2761" s="309">
        <v>21590</v>
      </c>
      <c r="F2761" s="310">
        <f t="shared" si="86"/>
        <v>1079500</v>
      </c>
      <c r="G2761" s="310">
        <f t="shared" si="87"/>
        <v>431800</v>
      </c>
    </row>
    <row r="2762" spans="1:7">
      <c r="A2762" s="307" t="s">
        <v>371</v>
      </c>
      <c r="B2762" s="307" t="s">
        <v>3660</v>
      </c>
      <c r="C2762" s="308"/>
      <c r="D2762" s="308"/>
      <c r="E2762" s="309">
        <v>22500</v>
      </c>
      <c r="F2762" s="310">
        <f t="shared" si="86"/>
        <v>1125000</v>
      </c>
      <c r="G2762" s="310">
        <f t="shared" si="87"/>
        <v>450000</v>
      </c>
    </row>
    <row r="2763" spans="1:7">
      <c r="A2763" s="307" t="s">
        <v>371</v>
      </c>
      <c r="B2763" s="307" t="s">
        <v>3661</v>
      </c>
      <c r="C2763" s="308"/>
      <c r="D2763" s="308"/>
      <c r="E2763" s="309">
        <v>18590</v>
      </c>
      <c r="F2763" s="310">
        <f t="shared" si="86"/>
        <v>929500</v>
      </c>
      <c r="G2763" s="310">
        <f t="shared" si="87"/>
        <v>371800</v>
      </c>
    </row>
    <row r="2764" spans="1:7">
      <c r="A2764" s="307" t="s">
        <v>371</v>
      </c>
      <c r="B2764" s="307" t="s">
        <v>3662</v>
      </c>
      <c r="C2764" s="308"/>
      <c r="D2764" s="308"/>
      <c r="E2764" s="309">
        <v>19500</v>
      </c>
      <c r="F2764" s="310">
        <f t="shared" si="86"/>
        <v>975000</v>
      </c>
      <c r="G2764" s="310">
        <f t="shared" si="87"/>
        <v>390000</v>
      </c>
    </row>
    <row r="2765" spans="1:7">
      <c r="A2765" s="307" t="s">
        <v>371</v>
      </c>
      <c r="B2765" s="307" t="s">
        <v>3663</v>
      </c>
      <c r="C2765" s="308"/>
      <c r="D2765" s="308"/>
      <c r="E2765" s="309">
        <v>38810</v>
      </c>
      <c r="F2765" s="310">
        <f t="shared" si="86"/>
        <v>1940500</v>
      </c>
      <c r="G2765" s="310">
        <f t="shared" si="87"/>
        <v>776200</v>
      </c>
    </row>
    <row r="2766" spans="1:7">
      <c r="A2766" s="307" t="s">
        <v>371</v>
      </c>
      <c r="B2766" s="307" t="s">
        <v>3664</v>
      </c>
      <c r="C2766" s="308"/>
      <c r="D2766" s="308"/>
      <c r="E2766" s="309">
        <v>35720</v>
      </c>
      <c r="F2766" s="310">
        <f t="shared" si="86"/>
        <v>1786000</v>
      </c>
      <c r="G2766" s="310">
        <f t="shared" si="87"/>
        <v>714400</v>
      </c>
    </row>
    <row r="2767" spans="1:7">
      <c r="A2767" s="307" t="s">
        <v>371</v>
      </c>
      <c r="B2767" s="307" t="s">
        <v>3665</v>
      </c>
      <c r="C2767" s="308"/>
      <c r="D2767" s="308"/>
      <c r="E2767" s="309">
        <v>28530</v>
      </c>
      <c r="F2767" s="310">
        <f t="shared" si="86"/>
        <v>1426500</v>
      </c>
      <c r="G2767" s="310">
        <f t="shared" si="87"/>
        <v>570600</v>
      </c>
    </row>
    <row r="2768" spans="1:7">
      <c r="A2768" s="307" t="s">
        <v>371</v>
      </c>
      <c r="B2768" s="307" t="s">
        <v>3666</v>
      </c>
      <c r="C2768" s="308"/>
      <c r="D2768" s="308"/>
      <c r="E2768" s="309">
        <v>25900</v>
      </c>
      <c r="F2768" s="310">
        <f t="shared" si="86"/>
        <v>1295000</v>
      </c>
      <c r="G2768" s="310">
        <f t="shared" si="87"/>
        <v>518000</v>
      </c>
    </row>
    <row r="2769" spans="1:7">
      <c r="A2769" s="307" t="s">
        <v>371</v>
      </c>
      <c r="B2769" s="307" t="s">
        <v>3667</v>
      </c>
      <c r="C2769" s="308"/>
      <c r="D2769" s="308"/>
      <c r="E2769" s="309">
        <v>39500</v>
      </c>
      <c r="F2769" s="310">
        <f t="shared" si="86"/>
        <v>1975000</v>
      </c>
      <c r="G2769" s="310">
        <f t="shared" si="87"/>
        <v>790000</v>
      </c>
    </row>
    <row r="2770" spans="1:7">
      <c r="A2770" s="307" t="s">
        <v>371</v>
      </c>
      <c r="B2770" s="307" t="s">
        <v>3668</v>
      </c>
      <c r="C2770" s="308"/>
      <c r="D2770" s="308"/>
      <c r="E2770" s="309">
        <v>32720</v>
      </c>
      <c r="F2770" s="310">
        <f t="shared" si="86"/>
        <v>1636000</v>
      </c>
      <c r="G2770" s="310">
        <f t="shared" si="87"/>
        <v>654400</v>
      </c>
    </row>
    <row r="2771" spans="1:7">
      <c r="A2771" s="307" t="s">
        <v>371</v>
      </c>
      <c r="B2771" s="307" t="s">
        <v>3669</v>
      </c>
      <c r="C2771" s="308"/>
      <c r="D2771" s="308"/>
      <c r="E2771" s="309">
        <v>45770</v>
      </c>
      <c r="F2771" s="310">
        <f t="shared" si="86"/>
        <v>2288500</v>
      </c>
      <c r="G2771" s="310">
        <f t="shared" si="87"/>
        <v>915400</v>
      </c>
    </row>
    <row r="2772" spans="1:7">
      <c r="A2772" s="307" t="s">
        <v>371</v>
      </c>
      <c r="B2772" s="307" t="s">
        <v>3670</v>
      </c>
      <c r="C2772" s="308"/>
      <c r="D2772" s="308"/>
      <c r="E2772" s="309">
        <v>45770</v>
      </c>
      <c r="F2772" s="310">
        <f t="shared" si="86"/>
        <v>2288500</v>
      </c>
      <c r="G2772" s="310">
        <f t="shared" si="87"/>
        <v>915400</v>
      </c>
    </row>
    <row r="2773" spans="1:7">
      <c r="A2773" s="307" t="s">
        <v>371</v>
      </c>
      <c r="B2773" s="307" t="s">
        <v>3671</v>
      </c>
      <c r="C2773" s="308"/>
      <c r="D2773" s="308"/>
      <c r="E2773" s="309">
        <v>41220</v>
      </c>
      <c r="F2773" s="310">
        <f t="shared" si="86"/>
        <v>2061000</v>
      </c>
      <c r="G2773" s="310">
        <f t="shared" si="87"/>
        <v>824400</v>
      </c>
    </row>
    <row r="2774" spans="1:7">
      <c r="A2774" s="307" t="s">
        <v>371</v>
      </c>
      <c r="B2774" s="307" t="s">
        <v>3672</v>
      </c>
      <c r="C2774" s="308"/>
      <c r="D2774" s="308"/>
      <c r="E2774" s="309">
        <v>59400</v>
      </c>
      <c r="F2774" s="310">
        <f t="shared" si="86"/>
        <v>2970000</v>
      </c>
      <c r="G2774" s="310">
        <f t="shared" si="87"/>
        <v>1188000</v>
      </c>
    </row>
    <row r="2775" spans="1:7">
      <c r="A2775" s="307" t="s">
        <v>371</v>
      </c>
      <c r="B2775" s="307" t="s">
        <v>3673</v>
      </c>
      <c r="C2775" s="308"/>
      <c r="D2775" s="308"/>
      <c r="E2775" s="309">
        <v>54860</v>
      </c>
      <c r="F2775" s="310">
        <f t="shared" si="86"/>
        <v>2743000</v>
      </c>
      <c r="G2775" s="310">
        <f t="shared" si="87"/>
        <v>1097200</v>
      </c>
    </row>
    <row r="2776" spans="1:7">
      <c r="A2776" s="307" t="s">
        <v>371</v>
      </c>
      <c r="B2776" s="307" t="s">
        <v>3674</v>
      </c>
      <c r="C2776" s="308"/>
      <c r="D2776" s="308"/>
      <c r="E2776" s="309">
        <v>48630</v>
      </c>
      <c r="F2776" s="310">
        <f t="shared" si="86"/>
        <v>2431500</v>
      </c>
      <c r="G2776" s="310">
        <f t="shared" si="87"/>
        <v>972600</v>
      </c>
    </row>
    <row r="2777" spans="1:7">
      <c r="A2777" s="307" t="s">
        <v>371</v>
      </c>
      <c r="B2777" s="307" t="s">
        <v>3675</v>
      </c>
      <c r="C2777" s="308"/>
      <c r="D2777" s="308"/>
      <c r="E2777" s="309">
        <v>43450</v>
      </c>
      <c r="F2777" s="310">
        <f t="shared" si="86"/>
        <v>2172500</v>
      </c>
      <c r="G2777" s="310">
        <f t="shared" si="87"/>
        <v>869000</v>
      </c>
    </row>
    <row r="2778" spans="1:7">
      <c r="A2778" s="307" t="s">
        <v>371</v>
      </c>
      <c r="B2778" s="307" t="s">
        <v>3676</v>
      </c>
      <c r="C2778" s="308"/>
      <c r="D2778" s="308"/>
      <c r="E2778" s="309">
        <v>62630</v>
      </c>
      <c r="F2778" s="310">
        <f t="shared" si="86"/>
        <v>3131500</v>
      </c>
      <c r="G2778" s="310">
        <f t="shared" si="87"/>
        <v>1252600.0000000002</v>
      </c>
    </row>
    <row r="2779" spans="1:7">
      <c r="A2779" s="307" t="s">
        <v>371</v>
      </c>
      <c r="B2779" s="307" t="s">
        <v>3677</v>
      </c>
      <c r="C2779" s="308"/>
      <c r="D2779" s="308"/>
      <c r="E2779" s="309">
        <v>58180</v>
      </c>
      <c r="F2779" s="310">
        <f t="shared" si="86"/>
        <v>2909000</v>
      </c>
      <c r="G2779" s="310">
        <f t="shared" si="87"/>
        <v>1163600.0000000002</v>
      </c>
    </row>
    <row r="2780" spans="1:7">
      <c r="A2780" s="307" t="s">
        <v>371</v>
      </c>
      <c r="B2780" s="307" t="s">
        <v>3678</v>
      </c>
      <c r="C2780" s="308"/>
      <c r="D2780" s="308"/>
      <c r="E2780" s="309">
        <v>41220</v>
      </c>
      <c r="F2780" s="310">
        <f t="shared" si="86"/>
        <v>2061000</v>
      </c>
      <c r="G2780" s="310">
        <f t="shared" si="87"/>
        <v>824400</v>
      </c>
    </row>
    <row r="2781" spans="1:7">
      <c r="A2781" s="307" t="s">
        <v>371</v>
      </c>
      <c r="B2781" s="307" t="s">
        <v>3679</v>
      </c>
      <c r="C2781" s="308"/>
      <c r="D2781" s="308"/>
      <c r="E2781" s="309">
        <v>54860</v>
      </c>
      <c r="F2781" s="310">
        <f t="shared" si="86"/>
        <v>2743000</v>
      </c>
      <c r="G2781" s="310">
        <f t="shared" si="87"/>
        <v>1097200</v>
      </c>
    </row>
    <row r="2782" spans="1:7">
      <c r="A2782" s="307" t="s">
        <v>371</v>
      </c>
      <c r="B2782" s="307" t="s">
        <v>3680</v>
      </c>
      <c r="C2782" s="308"/>
      <c r="D2782" s="308"/>
      <c r="E2782" s="309">
        <v>21480</v>
      </c>
      <c r="F2782" s="310">
        <f t="shared" si="86"/>
        <v>1074000</v>
      </c>
      <c r="G2782" s="310">
        <f t="shared" si="87"/>
        <v>429600</v>
      </c>
    </row>
    <row r="2783" spans="1:7">
      <c r="A2783" s="307" t="s">
        <v>371</v>
      </c>
      <c r="B2783" s="307" t="s">
        <v>3681</v>
      </c>
      <c r="C2783" s="308"/>
      <c r="D2783" s="308"/>
      <c r="E2783" s="309">
        <v>20400</v>
      </c>
      <c r="F2783" s="310">
        <f t="shared" si="86"/>
        <v>1020000</v>
      </c>
      <c r="G2783" s="310">
        <f t="shared" si="87"/>
        <v>408000</v>
      </c>
    </row>
    <row r="2784" spans="1:7">
      <c r="A2784" s="307" t="s">
        <v>371</v>
      </c>
      <c r="B2784" s="307" t="s">
        <v>3682</v>
      </c>
      <c r="C2784" s="308"/>
      <c r="D2784" s="308"/>
      <c r="E2784" s="309">
        <v>58360</v>
      </c>
      <c r="F2784" s="310">
        <f t="shared" si="86"/>
        <v>2918000</v>
      </c>
      <c r="G2784" s="310">
        <f t="shared" si="87"/>
        <v>1167200</v>
      </c>
    </row>
    <row r="2785" spans="1:7">
      <c r="A2785" s="307" t="s">
        <v>371</v>
      </c>
      <c r="B2785" s="307" t="s">
        <v>3683</v>
      </c>
      <c r="C2785" s="308"/>
      <c r="D2785" s="308"/>
      <c r="E2785" s="309">
        <v>36270</v>
      </c>
      <c r="F2785" s="310">
        <f t="shared" si="86"/>
        <v>1813500</v>
      </c>
      <c r="G2785" s="310">
        <f t="shared" si="87"/>
        <v>725400</v>
      </c>
    </row>
    <row r="2786" spans="1:7">
      <c r="A2786" s="307" t="s">
        <v>371</v>
      </c>
      <c r="B2786" s="307" t="s">
        <v>3684</v>
      </c>
      <c r="C2786" s="308"/>
      <c r="D2786" s="308"/>
      <c r="E2786" s="309">
        <v>42400</v>
      </c>
      <c r="F2786" s="310">
        <f t="shared" si="86"/>
        <v>2120000</v>
      </c>
      <c r="G2786" s="310">
        <f t="shared" si="87"/>
        <v>848000</v>
      </c>
    </row>
    <row r="2787" spans="1:7">
      <c r="A2787" s="307" t="s">
        <v>371</v>
      </c>
      <c r="B2787" s="307" t="s">
        <v>3685</v>
      </c>
      <c r="C2787" s="308"/>
      <c r="D2787" s="308"/>
      <c r="E2787" s="309">
        <v>12570</v>
      </c>
      <c r="F2787" s="310">
        <f t="shared" si="86"/>
        <v>628500</v>
      </c>
      <c r="G2787" s="310">
        <f t="shared" si="87"/>
        <v>251400</v>
      </c>
    </row>
    <row r="2788" spans="1:7">
      <c r="A2788" s="307" t="s">
        <v>371</v>
      </c>
      <c r="B2788" s="307" t="s">
        <v>3686</v>
      </c>
      <c r="C2788" s="308"/>
      <c r="D2788" s="308"/>
      <c r="E2788" s="309">
        <v>11440</v>
      </c>
      <c r="F2788" s="310">
        <f t="shared" si="86"/>
        <v>572000</v>
      </c>
      <c r="G2788" s="310">
        <f t="shared" si="87"/>
        <v>228800</v>
      </c>
    </row>
    <row r="2789" spans="1:7">
      <c r="A2789" s="307" t="s">
        <v>371</v>
      </c>
      <c r="B2789" s="307" t="s">
        <v>3687</v>
      </c>
      <c r="C2789" s="308"/>
      <c r="D2789" s="308"/>
      <c r="E2789" s="309">
        <v>33760</v>
      </c>
      <c r="F2789" s="310">
        <f t="shared" si="86"/>
        <v>1688000</v>
      </c>
      <c r="G2789" s="310">
        <f t="shared" si="87"/>
        <v>675200</v>
      </c>
    </row>
    <row r="2790" spans="1:7">
      <c r="A2790" s="307" t="s">
        <v>371</v>
      </c>
      <c r="B2790" s="307" t="s">
        <v>3688</v>
      </c>
      <c r="C2790" s="308"/>
      <c r="D2790" s="308"/>
      <c r="E2790" s="309">
        <v>24540</v>
      </c>
      <c r="F2790" s="310">
        <f t="shared" si="86"/>
        <v>1227000</v>
      </c>
      <c r="G2790" s="310">
        <f t="shared" si="87"/>
        <v>490800</v>
      </c>
    </row>
    <row r="2791" spans="1:7">
      <c r="A2791" s="307" t="s">
        <v>371</v>
      </c>
      <c r="B2791" s="307" t="s">
        <v>3689</v>
      </c>
      <c r="C2791" s="308"/>
      <c r="D2791" s="308"/>
      <c r="E2791" s="309">
        <v>28720</v>
      </c>
      <c r="F2791" s="310">
        <f t="shared" si="86"/>
        <v>1436000</v>
      </c>
      <c r="G2791" s="310">
        <f t="shared" si="87"/>
        <v>574400</v>
      </c>
    </row>
    <row r="2792" spans="1:7">
      <c r="A2792" s="307" t="s">
        <v>371</v>
      </c>
      <c r="B2792" s="307" t="s">
        <v>3690</v>
      </c>
      <c r="C2792" s="308"/>
      <c r="D2792" s="308"/>
      <c r="E2792" s="309">
        <v>38090</v>
      </c>
      <c r="F2792" s="310">
        <f t="shared" si="86"/>
        <v>1904500</v>
      </c>
      <c r="G2792" s="310">
        <f t="shared" si="87"/>
        <v>761800.00000000012</v>
      </c>
    </row>
    <row r="2793" spans="1:7">
      <c r="A2793" s="307" t="s">
        <v>371</v>
      </c>
      <c r="B2793" s="307" t="s">
        <v>3691</v>
      </c>
      <c r="C2793" s="308"/>
      <c r="D2793" s="308"/>
      <c r="E2793" s="309">
        <v>41090</v>
      </c>
      <c r="F2793" s="310">
        <f t="shared" si="86"/>
        <v>2054500</v>
      </c>
      <c r="G2793" s="310">
        <f t="shared" si="87"/>
        <v>821800.00000000012</v>
      </c>
    </row>
    <row r="2794" spans="1:7">
      <c r="A2794" s="307" t="s">
        <v>371</v>
      </c>
      <c r="B2794" s="307" t="s">
        <v>3692</v>
      </c>
      <c r="C2794" s="308"/>
      <c r="D2794" s="308"/>
      <c r="E2794" s="309">
        <v>16610</v>
      </c>
      <c r="F2794" s="310">
        <f t="shared" si="86"/>
        <v>830500</v>
      </c>
      <c r="G2794" s="310">
        <f t="shared" si="87"/>
        <v>332200</v>
      </c>
    </row>
    <row r="2795" spans="1:7">
      <c r="A2795" s="307" t="s">
        <v>371</v>
      </c>
      <c r="B2795" s="307" t="s">
        <v>3693</v>
      </c>
      <c r="C2795" s="308"/>
      <c r="D2795" s="308"/>
      <c r="E2795" s="309">
        <v>40360</v>
      </c>
      <c r="F2795" s="310">
        <f t="shared" si="86"/>
        <v>2018000</v>
      </c>
      <c r="G2795" s="310">
        <f t="shared" si="87"/>
        <v>807200</v>
      </c>
    </row>
    <row r="2796" spans="1:7">
      <c r="A2796" s="307" t="s">
        <v>371</v>
      </c>
      <c r="B2796" s="307" t="s">
        <v>3694</v>
      </c>
      <c r="C2796" s="308"/>
      <c r="D2796" s="308"/>
      <c r="E2796" s="309">
        <v>35900</v>
      </c>
      <c r="F2796" s="310">
        <f t="shared" si="86"/>
        <v>1795000</v>
      </c>
      <c r="G2796" s="310">
        <f t="shared" si="87"/>
        <v>718000</v>
      </c>
    </row>
    <row r="2797" spans="1:7">
      <c r="A2797" s="307" t="s">
        <v>371</v>
      </c>
      <c r="B2797" s="307" t="s">
        <v>3695</v>
      </c>
      <c r="C2797" s="308"/>
      <c r="D2797" s="308"/>
      <c r="E2797" s="309">
        <v>40900</v>
      </c>
      <c r="F2797" s="310">
        <f t="shared" si="86"/>
        <v>2045000</v>
      </c>
      <c r="G2797" s="310">
        <f t="shared" si="87"/>
        <v>818000</v>
      </c>
    </row>
    <row r="2798" spans="1:7">
      <c r="A2798" s="307" t="s">
        <v>371</v>
      </c>
      <c r="B2798" s="307" t="s">
        <v>3696</v>
      </c>
      <c r="C2798" s="308"/>
      <c r="D2798" s="308"/>
      <c r="E2798" s="309">
        <v>34280</v>
      </c>
      <c r="F2798" s="310">
        <f t="shared" si="86"/>
        <v>1714000</v>
      </c>
      <c r="G2798" s="310">
        <f t="shared" si="87"/>
        <v>685600</v>
      </c>
    </row>
    <row r="2799" spans="1:7">
      <c r="A2799" s="307" t="s">
        <v>371</v>
      </c>
      <c r="B2799" s="307" t="s">
        <v>3697</v>
      </c>
      <c r="C2799" s="308"/>
      <c r="D2799" s="308"/>
      <c r="E2799" s="309">
        <v>34370</v>
      </c>
      <c r="F2799" s="310">
        <f t="shared" si="86"/>
        <v>1718500</v>
      </c>
      <c r="G2799" s="310">
        <f t="shared" si="87"/>
        <v>687400</v>
      </c>
    </row>
    <row r="2800" spans="1:7">
      <c r="A2800" s="307" t="s">
        <v>371</v>
      </c>
      <c r="B2800" s="307" t="s">
        <v>3698</v>
      </c>
      <c r="C2800" s="308"/>
      <c r="D2800" s="308"/>
      <c r="E2800" s="309">
        <v>36620</v>
      </c>
      <c r="F2800" s="310">
        <f t="shared" si="86"/>
        <v>1831000</v>
      </c>
      <c r="G2800" s="310">
        <f t="shared" si="87"/>
        <v>732400</v>
      </c>
    </row>
    <row r="2801" spans="1:7">
      <c r="A2801" s="307" t="s">
        <v>371</v>
      </c>
      <c r="B2801" s="307" t="s">
        <v>3699</v>
      </c>
      <c r="C2801" s="308"/>
      <c r="D2801" s="308"/>
      <c r="E2801" s="309">
        <v>40900</v>
      </c>
      <c r="F2801" s="310">
        <f t="shared" si="86"/>
        <v>2045000</v>
      </c>
      <c r="G2801" s="310">
        <f t="shared" si="87"/>
        <v>818000</v>
      </c>
    </row>
    <row r="2802" spans="1:7">
      <c r="A2802" s="307" t="s">
        <v>371</v>
      </c>
      <c r="B2802" s="307" t="s">
        <v>3700</v>
      </c>
      <c r="C2802" s="308"/>
      <c r="D2802" s="308"/>
      <c r="E2802" s="309">
        <v>38700</v>
      </c>
      <c r="F2802" s="310">
        <f t="shared" si="86"/>
        <v>1935000</v>
      </c>
      <c r="G2802" s="310">
        <f t="shared" si="87"/>
        <v>774000</v>
      </c>
    </row>
    <row r="2803" spans="1:7">
      <c r="A2803" s="307" t="s">
        <v>371</v>
      </c>
      <c r="B2803" s="307" t="s">
        <v>3701</v>
      </c>
      <c r="C2803" s="308"/>
      <c r="D2803" s="308"/>
      <c r="E2803" s="309">
        <v>40900</v>
      </c>
      <c r="F2803" s="310">
        <f t="shared" si="86"/>
        <v>2045000</v>
      </c>
      <c r="G2803" s="310">
        <f t="shared" si="87"/>
        <v>818000</v>
      </c>
    </row>
    <row r="2804" spans="1:7">
      <c r="A2804" s="307" t="s">
        <v>371</v>
      </c>
      <c r="B2804" s="307" t="s">
        <v>3702</v>
      </c>
      <c r="C2804" s="308"/>
      <c r="D2804" s="308"/>
      <c r="E2804" s="309">
        <v>40900</v>
      </c>
      <c r="F2804" s="310">
        <f t="shared" si="86"/>
        <v>2045000</v>
      </c>
      <c r="G2804" s="310">
        <f t="shared" si="87"/>
        <v>818000</v>
      </c>
    </row>
    <row r="2805" spans="1:7">
      <c r="A2805" s="307" t="s">
        <v>371</v>
      </c>
      <c r="B2805" s="307" t="s">
        <v>3703</v>
      </c>
      <c r="C2805" s="308"/>
      <c r="D2805" s="308"/>
      <c r="E2805" s="309">
        <v>35900</v>
      </c>
      <c r="F2805" s="310">
        <f t="shared" si="86"/>
        <v>1795000</v>
      </c>
      <c r="G2805" s="310">
        <f t="shared" si="87"/>
        <v>718000</v>
      </c>
    </row>
    <row r="2806" spans="1:7">
      <c r="A2806" s="307" t="s">
        <v>371</v>
      </c>
      <c r="B2806" s="307" t="s">
        <v>3704</v>
      </c>
      <c r="C2806" s="308"/>
      <c r="D2806" s="308"/>
      <c r="E2806" s="309">
        <v>33170</v>
      </c>
      <c r="F2806" s="310">
        <f t="shared" si="86"/>
        <v>1658500</v>
      </c>
      <c r="G2806" s="310">
        <f t="shared" si="87"/>
        <v>663400</v>
      </c>
    </row>
    <row r="2807" spans="1:7">
      <c r="A2807" s="307" t="s">
        <v>371</v>
      </c>
      <c r="B2807" s="307" t="s">
        <v>3705</v>
      </c>
      <c r="C2807" s="308"/>
      <c r="D2807" s="308"/>
      <c r="E2807" s="309">
        <v>29630</v>
      </c>
      <c r="F2807" s="310">
        <f t="shared" si="86"/>
        <v>1481500</v>
      </c>
      <c r="G2807" s="310">
        <f t="shared" si="87"/>
        <v>592600</v>
      </c>
    </row>
    <row r="2808" spans="1:7">
      <c r="A2808" s="307" t="s">
        <v>371</v>
      </c>
      <c r="B2808" s="307" t="s">
        <v>3706</v>
      </c>
      <c r="C2808" s="308"/>
      <c r="D2808" s="308"/>
      <c r="E2808" s="309">
        <v>36270</v>
      </c>
      <c r="F2808" s="310">
        <f t="shared" si="86"/>
        <v>1813500</v>
      </c>
      <c r="G2808" s="310">
        <f t="shared" si="87"/>
        <v>725400</v>
      </c>
    </row>
    <row r="2809" spans="1:7">
      <c r="A2809" s="307" t="s">
        <v>371</v>
      </c>
      <c r="B2809" s="307" t="s">
        <v>3707</v>
      </c>
      <c r="C2809" s="308"/>
      <c r="D2809" s="308"/>
      <c r="E2809" s="309">
        <v>36270</v>
      </c>
      <c r="F2809" s="310">
        <f t="shared" si="86"/>
        <v>1813500</v>
      </c>
      <c r="G2809" s="310">
        <f t="shared" si="87"/>
        <v>725400</v>
      </c>
    </row>
    <row r="2810" spans="1:7">
      <c r="A2810" s="307" t="s">
        <v>371</v>
      </c>
      <c r="B2810" s="307" t="s">
        <v>3708</v>
      </c>
      <c r="C2810" s="308"/>
      <c r="D2810" s="308"/>
      <c r="E2810" s="309">
        <v>35350</v>
      </c>
      <c r="F2810" s="310">
        <f t="shared" si="86"/>
        <v>1767500</v>
      </c>
      <c r="G2810" s="310">
        <f t="shared" si="87"/>
        <v>707000</v>
      </c>
    </row>
    <row r="2811" spans="1:7">
      <c r="A2811" s="307" t="s">
        <v>371</v>
      </c>
      <c r="B2811" s="307" t="s">
        <v>3709</v>
      </c>
      <c r="C2811" s="308"/>
      <c r="D2811" s="308"/>
      <c r="E2811" s="309">
        <v>34180</v>
      </c>
      <c r="F2811" s="310">
        <f t="shared" si="86"/>
        <v>1709000</v>
      </c>
      <c r="G2811" s="310">
        <f t="shared" si="87"/>
        <v>683600</v>
      </c>
    </row>
    <row r="2812" spans="1:7">
      <c r="A2812" s="307" t="s">
        <v>371</v>
      </c>
      <c r="B2812" s="307" t="s">
        <v>3710</v>
      </c>
      <c r="C2812" s="308"/>
      <c r="D2812" s="308"/>
      <c r="E2812" s="309">
        <v>33170</v>
      </c>
      <c r="F2812" s="310">
        <f t="shared" si="86"/>
        <v>1658500</v>
      </c>
      <c r="G2812" s="310">
        <f t="shared" si="87"/>
        <v>663400</v>
      </c>
    </row>
    <row r="2813" spans="1:7">
      <c r="A2813" s="307" t="s">
        <v>371</v>
      </c>
      <c r="B2813" s="307" t="s">
        <v>3711</v>
      </c>
      <c r="C2813" s="308"/>
      <c r="D2813" s="308"/>
      <c r="E2813" s="309">
        <v>34180</v>
      </c>
      <c r="F2813" s="310">
        <f t="shared" si="86"/>
        <v>1709000</v>
      </c>
      <c r="G2813" s="310">
        <f t="shared" si="87"/>
        <v>683600</v>
      </c>
    </row>
    <row r="2814" spans="1:7">
      <c r="A2814" s="307" t="s">
        <v>371</v>
      </c>
      <c r="B2814" s="307" t="s">
        <v>3712</v>
      </c>
      <c r="C2814" s="308"/>
      <c r="D2814" s="308"/>
      <c r="E2814" s="309">
        <v>46720</v>
      </c>
      <c r="F2814" s="310">
        <f t="shared" si="86"/>
        <v>2336000</v>
      </c>
      <c r="G2814" s="310">
        <f t="shared" si="87"/>
        <v>934400</v>
      </c>
    </row>
    <row r="2815" spans="1:7">
      <c r="A2815" s="307" t="s">
        <v>371</v>
      </c>
      <c r="B2815" s="307" t="s">
        <v>3713</v>
      </c>
      <c r="C2815" s="308"/>
      <c r="D2815" s="308"/>
      <c r="E2815" s="309">
        <v>63180</v>
      </c>
      <c r="F2815" s="310">
        <f t="shared" si="86"/>
        <v>3159000</v>
      </c>
      <c r="G2815" s="310">
        <f t="shared" si="87"/>
        <v>1263600.0000000002</v>
      </c>
    </row>
    <row r="2816" spans="1:7">
      <c r="A2816" s="307" t="s">
        <v>371</v>
      </c>
      <c r="B2816" s="307" t="s">
        <v>3714</v>
      </c>
      <c r="C2816" s="308"/>
      <c r="D2816" s="308"/>
      <c r="E2816" s="309">
        <v>34070</v>
      </c>
      <c r="F2816" s="310">
        <f t="shared" si="86"/>
        <v>1703500</v>
      </c>
      <c r="G2816" s="310">
        <f t="shared" si="87"/>
        <v>681400</v>
      </c>
    </row>
    <row r="2817" spans="1:7">
      <c r="A2817" s="307" t="s">
        <v>371</v>
      </c>
      <c r="B2817" s="307" t="s">
        <v>3715</v>
      </c>
      <c r="C2817" s="308"/>
      <c r="D2817" s="308"/>
      <c r="E2817" s="309">
        <v>43630</v>
      </c>
      <c r="F2817" s="310">
        <f t="shared" si="86"/>
        <v>2181500</v>
      </c>
      <c r="G2817" s="310">
        <f t="shared" si="87"/>
        <v>872600</v>
      </c>
    </row>
    <row r="2818" spans="1:7">
      <c r="A2818" s="307" t="s">
        <v>371</v>
      </c>
      <c r="B2818" s="307" t="s">
        <v>3716</v>
      </c>
      <c r="C2818" s="308"/>
      <c r="D2818" s="308"/>
      <c r="E2818" s="309">
        <v>26450</v>
      </c>
      <c r="F2818" s="310">
        <f t="shared" si="86"/>
        <v>1322500</v>
      </c>
      <c r="G2818" s="310">
        <f t="shared" si="87"/>
        <v>529000</v>
      </c>
    </row>
    <row r="2819" spans="1:7">
      <c r="A2819" s="307" t="s">
        <v>371</v>
      </c>
      <c r="B2819" s="307" t="s">
        <v>3717</v>
      </c>
      <c r="C2819" s="308"/>
      <c r="D2819" s="308"/>
      <c r="E2819" s="309">
        <v>24900</v>
      </c>
      <c r="F2819" s="310">
        <f t="shared" si="86"/>
        <v>1245000</v>
      </c>
      <c r="G2819" s="310">
        <f t="shared" si="87"/>
        <v>498000</v>
      </c>
    </row>
    <row r="2820" spans="1:7">
      <c r="A2820" s="307" t="s">
        <v>371</v>
      </c>
      <c r="B2820" s="307" t="s">
        <v>3718</v>
      </c>
      <c r="C2820" s="308"/>
      <c r="D2820" s="308"/>
      <c r="E2820" s="309">
        <v>26270</v>
      </c>
      <c r="F2820" s="310">
        <f t="shared" ref="F2820:F2883" si="88">+E2820*5%*1000</f>
        <v>1313500</v>
      </c>
      <c r="G2820" s="310">
        <f t="shared" ref="G2820:G2883" si="89">+E2820*2%*1000</f>
        <v>525400</v>
      </c>
    </row>
    <row r="2821" spans="1:7">
      <c r="A2821" s="307" t="s">
        <v>371</v>
      </c>
      <c r="B2821" s="307" t="s">
        <v>3719</v>
      </c>
      <c r="C2821" s="308"/>
      <c r="D2821" s="308"/>
      <c r="E2821" s="309">
        <v>42000</v>
      </c>
      <c r="F2821" s="310">
        <f t="shared" si="88"/>
        <v>2100000</v>
      </c>
      <c r="G2821" s="310">
        <f t="shared" si="89"/>
        <v>840000</v>
      </c>
    </row>
    <row r="2822" spans="1:7">
      <c r="A2822" s="311" t="s">
        <v>371</v>
      </c>
      <c r="B2822" s="311" t="s">
        <v>3561</v>
      </c>
      <c r="C2822" s="311" t="s">
        <v>3720</v>
      </c>
      <c r="D2822" s="308"/>
      <c r="E2822" s="315">
        <v>53630</v>
      </c>
      <c r="F2822" s="310">
        <f t="shared" si="88"/>
        <v>2681500</v>
      </c>
      <c r="G2822" s="310">
        <f t="shared" si="89"/>
        <v>1072600</v>
      </c>
    </row>
    <row r="2823" spans="1:7">
      <c r="A2823" s="318" t="s">
        <v>3721</v>
      </c>
      <c r="B2823" s="318" t="s">
        <v>3722</v>
      </c>
      <c r="C2823" s="318" t="s">
        <v>3723</v>
      </c>
      <c r="D2823" s="308"/>
      <c r="E2823" s="319">
        <v>60400</v>
      </c>
      <c r="F2823" s="310">
        <f t="shared" si="88"/>
        <v>3020000</v>
      </c>
      <c r="G2823" s="310">
        <f t="shared" si="89"/>
        <v>1208000</v>
      </c>
    </row>
    <row r="2824" spans="1:7">
      <c r="A2824" s="316" t="s">
        <v>3721</v>
      </c>
      <c r="B2824" s="316" t="s">
        <v>3724</v>
      </c>
      <c r="C2824" s="316" t="s">
        <v>3725</v>
      </c>
      <c r="D2824" s="308"/>
      <c r="E2824" s="317">
        <v>23450</v>
      </c>
      <c r="F2824" s="310">
        <f t="shared" si="88"/>
        <v>1172500</v>
      </c>
      <c r="G2824" s="310">
        <f t="shared" si="89"/>
        <v>469000</v>
      </c>
    </row>
    <row r="2825" spans="1:7">
      <c r="A2825" s="311" t="s">
        <v>371</v>
      </c>
      <c r="B2825" s="311" t="s">
        <v>3726</v>
      </c>
      <c r="C2825" s="311" t="s">
        <v>3727</v>
      </c>
      <c r="D2825" s="308"/>
      <c r="E2825" s="315">
        <v>29360</v>
      </c>
      <c r="F2825" s="310">
        <f t="shared" si="88"/>
        <v>1468000</v>
      </c>
      <c r="G2825" s="310">
        <f t="shared" si="89"/>
        <v>587200</v>
      </c>
    </row>
    <row r="2826" spans="1:7">
      <c r="A2826" s="311" t="s">
        <v>371</v>
      </c>
      <c r="B2826" s="311" t="s">
        <v>3726</v>
      </c>
      <c r="C2826" s="311" t="s">
        <v>3728</v>
      </c>
      <c r="D2826" s="308"/>
      <c r="E2826" s="315">
        <v>30000</v>
      </c>
      <c r="F2826" s="310">
        <f t="shared" si="88"/>
        <v>1500000</v>
      </c>
      <c r="G2826" s="310">
        <f t="shared" si="89"/>
        <v>600000</v>
      </c>
    </row>
    <row r="2827" spans="1:7">
      <c r="A2827" s="311" t="s">
        <v>371</v>
      </c>
      <c r="B2827" s="311" t="s">
        <v>3726</v>
      </c>
      <c r="C2827" s="311" t="s">
        <v>3729</v>
      </c>
      <c r="D2827" s="308"/>
      <c r="E2827" s="315">
        <v>25800</v>
      </c>
      <c r="F2827" s="310">
        <f t="shared" si="88"/>
        <v>1290000</v>
      </c>
      <c r="G2827" s="310">
        <f t="shared" si="89"/>
        <v>516000</v>
      </c>
    </row>
    <row r="2828" spans="1:7">
      <c r="A2828" s="311" t="s">
        <v>371</v>
      </c>
      <c r="B2828" s="311" t="s">
        <v>3726</v>
      </c>
      <c r="C2828" s="311" t="s">
        <v>3730</v>
      </c>
      <c r="D2828" s="308"/>
      <c r="E2828" s="315">
        <v>24910</v>
      </c>
      <c r="F2828" s="310">
        <f t="shared" si="88"/>
        <v>1245500</v>
      </c>
      <c r="G2828" s="310">
        <f t="shared" si="89"/>
        <v>498200</v>
      </c>
    </row>
    <row r="2829" spans="1:7">
      <c r="A2829" s="311" t="s">
        <v>371</v>
      </c>
      <c r="B2829" s="311" t="s">
        <v>3726</v>
      </c>
      <c r="C2829" s="311" t="s">
        <v>3731</v>
      </c>
      <c r="D2829" s="308"/>
      <c r="E2829" s="315">
        <v>30000</v>
      </c>
      <c r="F2829" s="310">
        <f t="shared" si="88"/>
        <v>1500000</v>
      </c>
      <c r="G2829" s="310">
        <f t="shared" si="89"/>
        <v>600000</v>
      </c>
    </row>
    <row r="2830" spans="1:7">
      <c r="A2830" s="311" t="s">
        <v>371</v>
      </c>
      <c r="B2830" s="311" t="s">
        <v>3726</v>
      </c>
      <c r="C2830" s="311" t="s">
        <v>3732</v>
      </c>
      <c r="D2830" s="308"/>
      <c r="E2830" s="315">
        <v>26810</v>
      </c>
      <c r="F2830" s="310">
        <f t="shared" si="88"/>
        <v>1340500</v>
      </c>
      <c r="G2830" s="310">
        <f t="shared" si="89"/>
        <v>536200</v>
      </c>
    </row>
    <row r="2831" spans="1:7">
      <c r="A2831" s="311" t="s">
        <v>371</v>
      </c>
      <c r="B2831" s="311" t="s">
        <v>3726</v>
      </c>
      <c r="C2831" s="311" t="s">
        <v>3733</v>
      </c>
      <c r="D2831" s="308"/>
      <c r="E2831" s="315">
        <v>27000</v>
      </c>
      <c r="F2831" s="310">
        <f t="shared" si="88"/>
        <v>1350000</v>
      </c>
      <c r="G2831" s="310">
        <f t="shared" si="89"/>
        <v>540000</v>
      </c>
    </row>
    <row r="2832" spans="1:7">
      <c r="A2832" s="311" t="s">
        <v>371</v>
      </c>
      <c r="B2832" s="311" t="s">
        <v>3726</v>
      </c>
      <c r="C2832" s="311" t="s">
        <v>3734</v>
      </c>
      <c r="D2832" s="308"/>
      <c r="E2832" s="315">
        <v>29000</v>
      </c>
      <c r="F2832" s="310">
        <f t="shared" si="88"/>
        <v>1450000</v>
      </c>
      <c r="G2832" s="310">
        <f t="shared" si="89"/>
        <v>580000</v>
      </c>
    </row>
    <row r="2833" spans="1:7">
      <c r="A2833" s="311" t="s">
        <v>371</v>
      </c>
      <c r="B2833" s="311" t="s">
        <v>3726</v>
      </c>
      <c r="C2833" s="311" t="s">
        <v>3735</v>
      </c>
      <c r="D2833" s="308"/>
      <c r="E2833" s="315">
        <v>31260</v>
      </c>
      <c r="F2833" s="310">
        <f t="shared" si="88"/>
        <v>1563000</v>
      </c>
      <c r="G2833" s="310">
        <f t="shared" si="89"/>
        <v>625200</v>
      </c>
    </row>
    <row r="2834" spans="1:7">
      <c r="A2834" s="316" t="s">
        <v>3721</v>
      </c>
      <c r="B2834" s="316" t="s">
        <v>3736</v>
      </c>
      <c r="C2834" s="316" t="s">
        <v>3737</v>
      </c>
      <c r="D2834" s="308"/>
      <c r="E2834" s="317">
        <v>36570</v>
      </c>
      <c r="F2834" s="310">
        <f t="shared" si="88"/>
        <v>1828500</v>
      </c>
      <c r="G2834" s="310">
        <f t="shared" si="89"/>
        <v>731400</v>
      </c>
    </row>
    <row r="2835" spans="1:7">
      <c r="A2835" s="316" t="s">
        <v>3721</v>
      </c>
      <c r="B2835" s="316" t="s">
        <v>3736</v>
      </c>
      <c r="C2835" s="316" t="s">
        <v>3738</v>
      </c>
      <c r="D2835" s="308"/>
      <c r="E2835" s="317">
        <v>89090</v>
      </c>
      <c r="F2835" s="310">
        <f t="shared" si="88"/>
        <v>4454500</v>
      </c>
      <c r="G2835" s="310">
        <f t="shared" si="89"/>
        <v>1781800</v>
      </c>
    </row>
    <row r="2836" spans="1:7">
      <c r="A2836" s="316" t="s">
        <v>3721</v>
      </c>
      <c r="B2836" s="316" t="s">
        <v>3739</v>
      </c>
      <c r="C2836" s="316" t="s">
        <v>3740</v>
      </c>
      <c r="D2836" s="308"/>
      <c r="E2836" s="317">
        <v>70450</v>
      </c>
      <c r="F2836" s="310">
        <f t="shared" si="88"/>
        <v>3522500</v>
      </c>
      <c r="G2836" s="310">
        <f t="shared" si="89"/>
        <v>1409000</v>
      </c>
    </row>
    <row r="2837" spans="1:7">
      <c r="A2837" s="311" t="s">
        <v>371</v>
      </c>
      <c r="B2837" s="311" t="s">
        <v>3741</v>
      </c>
      <c r="C2837" s="311" t="s">
        <v>3742</v>
      </c>
      <c r="D2837" s="308"/>
      <c r="E2837" s="315">
        <v>44630</v>
      </c>
      <c r="F2837" s="310">
        <f t="shared" si="88"/>
        <v>2231500</v>
      </c>
      <c r="G2837" s="310">
        <f t="shared" si="89"/>
        <v>892600</v>
      </c>
    </row>
    <row r="2838" spans="1:7">
      <c r="A2838" s="311" t="s">
        <v>371</v>
      </c>
      <c r="B2838" s="311" t="s">
        <v>3743</v>
      </c>
      <c r="C2838" s="311" t="s">
        <v>3744</v>
      </c>
      <c r="D2838" s="308"/>
      <c r="E2838" s="315">
        <v>38000</v>
      </c>
      <c r="F2838" s="310">
        <f t="shared" si="88"/>
        <v>1900000</v>
      </c>
      <c r="G2838" s="310">
        <f t="shared" si="89"/>
        <v>760000</v>
      </c>
    </row>
    <row r="2839" spans="1:7">
      <c r="A2839" s="311" t="s">
        <v>371</v>
      </c>
      <c r="B2839" s="311" t="s">
        <v>3743</v>
      </c>
      <c r="C2839" s="311" t="s">
        <v>3745</v>
      </c>
      <c r="D2839" s="308"/>
      <c r="E2839" s="315">
        <v>41930</v>
      </c>
      <c r="F2839" s="310">
        <f t="shared" si="88"/>
        <v>2096500</v>
      </c>
      <c r="G2839" s="310">
        <f t="shared" si="89"/>
        <v>838600</v>
      </c>
    </row>
    <row r="2840" spans="1:7">
      <c r="A2840" s="311" t="s">
        <v>371</v>
      </c>
      <c r="B2840" s="311" t="s">
        <v>3743</v>
      </c>
      <c r="C2840" s="311" t="s">
        <v>3746</v>
      </c>
      <c r="D2840" s="308"/>
      <c r="E2840" s="315">
        <v>41440</v>
      </c>
      <c r="F2840" s="310">
        <f t="shared" si="88"/>
        <v>2072000</v>
      </c>
      <c r="G2840" s="310">
        <f t="shared" si="89"/>
        <v>828800.00000000012</v>
      </c>
    </row>
    <row r="2841" spans="1:7">
      <c r="A2841" s="311" t="s">
        <v>371</v>
      </c>
      <c r="B2841" s="311" t="s">
        <v>3586</v>
      </c>
      <c r="C2841" s="311" t="s">
        <v>3747</v>
      </c>
      <c r="D2841" s="308"/>
      <c r="E2841" s="315">
        <v>53810</v>
      </c>
      <c r="F2841" s="310">
        <f t="shared" si="88"/>
        <v>2690500</v>
      </c>
      <c r="G2841" s="310">
        <f t="shared" si="89"/>
        <v>1076200</v>
      </c>
    </row>
    <row r="2842" spans="1:7">
      <c r="A2842" s="311" t="s">
        <v>371</v>
      </c>
      <c r="B2842" s="311" t="s">
        <v>3748</v>
      </c>
      <c r="C2842" s="311" t="s">
        <v>3749</v>
      </c>
      <c r="D2842" s="308"/>
      <c r="E2842" s="315">
        <v>49900</v>
      </c>
      <c r="F2842" s="310">
        <f t="shared" si="88"/>
        <v>2495000</v>
      </c>
      <c r="G2842" s="310">
        <f t="shared" si="89"/>
        <v>998000</v>
      </c>
    </row>
    <row r="2843" spans="1:7">
      <c r="A2843" s="316" t="s">
        <v>3721</v>
      </c>
      <c r="B2843" s="316" t="s">
        <v>3750</v>
      </c>
      <c r="C2843" s="316" t="s">
        <v>3751</v>
      </c>
      <c r="D2843" s="308"/>
      <c r="E2843" s="317">
        <v>58570</v>
      </c>
      <c r="F2843" s="310">
        <f t="shared" si="88"/>
        <v>2928500</v>
      </c>
      <c r="G2843" s="310">
        <f t="shared" si="89"/>
        <v>1171400</v>
      </c>
    </row>
    <row r="2844" spans="1:7">
      <c r="A2844" s="311" t="s">
        <v>371</v>
      </c>
      <c r="B2844" s="311" t="s">
        <v>3752</v>
      </c>
      <c r="C2844" s="311" t="s">
        <v>3753</v>
      </c>
      <c r="D2844" s="308"/>
      <c r="E2844" s="315">
        <v>36410</v>
      </c>
      <c r="F2844" s="310">
        <f t="shared" si="88"/>
        <v>1820500</v>
      </c>
      <c r="G2844" s="310">
        <f t="shared" si="89"/>
        <v>728200</v>
      </c>
    </row>
    <row r="2845" spans="1:7">
      <c r="A2845" s="311" t="s">
        <v>371</v>
      </c>
      <c r="B2845" s="311" t="s">
        <v>3754</v>
      </c>
      <c r="C2845" s="311" t="s">
        <v>3755</v>
      </c>
      <c r="D2845" s="308"/>
      <c r="E2845" s="315">
        <v>100000</v>
      </c>
      <c r="F2845" s="310">
        <f t="shared" si="88"/>
        <v>5000000</v>
      </c>
      <c r="G2845" s="310">
        <f t="shared" si="89"/>
        <v>2000000</v>
      </c>
    </row>
    <row r="2846" spans="1:7">
      <c r="A2846" s="311" t="s">
        <v>371</v>
      </c>
      <c r="B2846" s="311" t="s">
        <v>3754</v>
      </c>
      <c r="C2846" s="311" t="s">
        <v>3756</v>
      </c>
      <c r="D2846" s="308"/>
      <c r="E2846" s="315">
        <v>63630</v>
      </c>
      <c r="F2846" s="310">
        <f t="shared" si="88"/>
        <v>3181500</v>
      </c>
      <c r="G2846" s="310">
        <f t="shared" si="89"/>
        <v>1272600.0000000002</v>
      </c>
    </row>
    <row r="2847" spans="1:7">
      <c r="A2847" s="311" t="s">
        <v>371</v>
      </c>
      <c r="B2847" s="311" t="s">
        <v>3754</v>
      </c>
      <c r="C2847" s="311" t="s">
        <v>3757</v>
      </c>
      <c r="D2847" s="308"/>
      <c r="E2847" s="315">
        <v>63630</v>
      </c>
      <c r="F2847" s="310">
        <f t="shared" si="88"/>
        <v>3181500</v>
      </c>
      <c r="G2847" s="310">
        <f t="shared" si="89"/>
        <v>1272600.0000000002</v>
      </c>
    </row>
    <row r="2848" spans="1:7">
      <c r="A2848" s="311" t="s">
        <v>371</v>
      </c>
      <c r="B2848" s="311" t="s">
        <v>3754</v>
      </c>
      <c r="C2848" s="311" t="s">
        <v>3758</v>
      </c>
      <c r="D2848" s="308"/>
      <c r="E2848" s="315">
        <v>72700</v>
      </c>
      <c r="F2848" s="310">
        <f t="shared" si="88"/>
        <v>3635000</v>
      </c>
      <c r="G2848" s="310">
        <f t="shared" si="89"/>
        <v>1454000</v>
      </c>
    </row>
    <row r="2849" spans="1:7">
      <c r="A2849" s="311" t="s">
        <v>371</v>
      </c>
      <c r="B2849" s="311" t="s">
        <v>3759</v>
      </c>
      <c r="C2849" s="311" t="s">
        <v>3760</v>
      </c>
      <c r="D2849" s="308"/>
      <c r="E2849" s="315">
        <v>32500</v>
      </c>
      <c r="F2849" s="310">
        <f t="shared" si="88"/>
        <v>1625000</v>
      </c>
      <c r="G2849" s="310">
        <f t="shared" si="89"/>
        <v>650000</v>
      </c>
    </row>
    <row r="2850" spans="1:7">
      <c r="A2850" s="311" t="s">
        <v>371</v>
      </c>
      <c r="B2850" s="311" t="s">
        <v>3597</v>
      </c>
      <c r="C2850" s="311" t="s">
        <v>3761</v>
      </c>
      <c r="D2850" s="308"/>
      <c r="E2850" s="315">
        <v>35450</v>
      </c>
      <c r="F2850" s="310">
        <f t="shared" si="88"/>
        <v>1772500</v>
      </c>
      <c r="G2850" s="310">
        <f t="shared" si="89"/>
        <v>709000</v>
      </c>
    </row>
    <row r="2851" spans="1:7">
      <c r="A2851" s="311" t="s">
        <v>371</v>
      </c>
      <c r="B2851" s="311" t="s">
        <v>3597</v>
      </c>
      <c r="C2851" s="311" t="s">
        <v>3762</v>
      </c>
      <c r="D2851" s="308"/>
      <c r="E2851" s="315">
        <v>38450</v>
      </c>
      <c r="F2851" s="310">
        <f t="shared" si="88"/>
        <v>1922500</v>
      </c>
      <c r="G2851" s="310">
        <f t="shared" si="89"/>
        <v>769000</v>
      </c>
    </row>
    <row r="2852" spans="1:7">
      <c r="A2852" s="316" t="s">
        <v>3721</v>
      </c>
      <c r="B2852" s="316" t="s">
        <v>3763</v>
      </c>
      <c r="C2852" s="316" t="s">
        <v>3764</v>
      </c>
      <c r="D2852" s="308"/>
      <c r="E2852" s="317">
        <v>29400</v>
      </c>
      <c r="F2852" s="310">
        <f t="shared" si="88"/>
        <v>1470000</v>
      </c>
      <c r="G2852" s="310">
        <f t="shared" si="89"/>
        <v>588000</v>
      </c>
    </row>
    <row r="2853" spans="1:7">
      <c r="A2853" s="311" t="s">
        <v>371</v>
      </c>
      <c r="B2853" s="311" t="s">
        <v>3765</v>
      </c>
      <c r="C2853" s="311" t="s">
        <v>3766</v>
      </c>
      <c r="D2853" s="308"/>
      <c r="E2853" s="315">
        <v>60780</v>
      </c>
      <c r="F2853" s="310">
        <f t="shared" si="88"/>
        <v>3039000</v>
      </c>
      <c r="G2853" s="310">
        <f t="shared" si="89"/>
        <v>1215600.0000000002</v>
      </c>
    </row>
    <row r="2854" spans="1:7">
      <c r="A2854" s="316" t="s">
        <v>3721</v>
      </c>
      <c r="B2854" s="316" t="s">
        <v>3767</v>
      </c>
      <c r="C2854" s="316" t="s">
        <v>3768</v>
      </c>
      <c r="D2854" s="308"/>
      <c r="E2854" s="317">
        <v>7010</v>
      </c>
      <c r="F2854" s="310">
        <f t="shared" si="88"/>
        <v>350500</v>
      </c>
      <c r="G2854" s="310">
        <f t="shared" si="89"/>
        <v>140200.00000000003</v>
      </c>
    </row>
    <row r="2855" spans="1:7">
      <c r="A2855" s="318" t="s">
        <v>3721</v>
      </c>
      <c r="B2855" s="318" t="s">
        <v>3767</v>
      </c>
      <c r="C2855" s="318" t="s">
        <v>3769</v>
      </c>
      <c r="D2855" s="308"/>
      <c r="E2855" s="319">
        <v>28460</v>
      </c>
      <c r="F2855" s="310">
        <f t="shared" si="88"/>
        <v>1423000</v>
      </c>
      <c r="G2855" s="310">
        <f t="shared" si="89"/>
        <v>569200</v>
      </c>
    </row>
    <row r="2856" spans="1:7">
      <c r="A2856" s="311" t="s">
        <v>371</v>
      </c>
      <c r="B2856" s="311" t="s">
        <v>3767</v>
      </c>
      <c r="C2856" s="311" t="s">
        <v>3770</v>
      </c>
      <c r="D2856" s="308"/>
      <c r="E2856" s="315">
        <v>23110</v>
      </c>
      <c r="F2856" s="310">
        <f t="shared" si="88"/>
        <v>1155500</v>
      </c>
      <c r="G2856" s="310">
        <f t="shared" si="89"/>
        <v>462200</v>
      </c>
    </row>
    <row r="2857" spans="1:7">
      <c r="A2857" s="311" t="s">
        <v>371</v>
      </c>
      <c r="B2857" s="311" t="s">
        <v>3767</v>
      </c>
      <c r="C2857" s="311" t="s">
        <v>3771</v>
      </c>
      <c r="D2857" s="308"/>
      <c r="E2857" s="315">
        <v>14600</v>
      </c>
      <c r="F2857" s="310">
        <f t="shared" si="88"/>
        <v>730000</v>
      </c>
      <c r="G2857" s="310">
        <f t="shared" si="89"/>
        <v>292000</v>
      </c>
    </row>
    <row r="2858" spans="1:7">
      <c r="A2858" s="311" t="s">
        <v>371</v>
      </c>
      <c r="B2858" s="311" t="s">
        <v>3767</v>
      </c>
      <c r="C2858" s="311" t="s">
        <v>3772</v>
      </c>
      <c r="D2858" s="308"/>
      <c r="E2858" s="315">
        <v>23760</v>
      </c>
      <c r="F2858" s="310">
        <f t="shared" si="88"/>
        <v>1188000</v>
      </c>
      <c r="G2858" s="310">
        <f t="shared" si="89"/>
        <v>475200</v>
      </c>
    </row>
    <row r="2859" spans="1:7">
      <c r="A2859" s="311" t="s">
        <v>371</v>
      </c>
      <c r="B2859" s="311" t="s">
        <v>3767</v>
      </c>
      <c r="C2859" s="311" t="s">
        <v>3773</v>
      </c>
      <c r="D2859" s="308"/>
      <c r="E2859" s="315">
        <v>14980</v>
      </c>
      <c r="F2859" s="310">
        <f t="shared" si="88"/>
        <v>749000</v>
      </c>
      <c r="G2859" s="310">
        <f t="shared" si="89"/>
        <v>299600</v>
      </c>
    </row>
    <row r="2860" spans="1:7">
      <c r="A2860" s="311" t="s">
        <v>371</v>
      </c>
      <c r="B2860" s="311" t="s">
        <v>3767</v>
      </c>
      <c r="C2860" s="311" t="s">
        <v>3774</v>
      </c>
      <c r="D2860" s="308"/>
      <c r="E2860" s="315">
        <v>23190</v>
      </c>
      <c r="F2860" s="310">
        <f t="shared" si="88"/>
        <v>1159500</v>
      </c>
      <c r="G2860" s="310">
        <f t="shared" si="89"/>
        <v>463800</v>
      </c>
    </row>
    <row r="2861" spans="1:7">
      <c r="A2861" s="316" t="s">
        <v>3721</v>
      </c>
      <c r="B2861" s="316" t="s">
        <v>3767</v>
      </c>
      <c r="C2861" s="316" t="s">
        <v>3775</v>
      </c>
      <c r="D2861" s="308"/>
      <c r="E2861" s="317">
        <v>48310</v>
      </c>
      <c r="F2861" s="310">
        <f t="shared" si="88"/>
        <v>2415500</v>
      </c>
      <c r="G2861" s="310">
        <f t="shared" si="89"/>
        <v>966200</v>
      </c>
    </row>
    <row r="2862" spans="1:7">
      <c r="A2862" s="311" t="s">
        <v>371</v>
      </c>
      <c r="B2862" s="311" t="s">
        <v>3776</v>
      </c>
      <c r="C2862" s="311" t="s">
        <v>3777</v>
      </c>
      <c r="D2862" s="308"/>
      <c r="E2862" s="315">
        <v>27200</v>
      </c>
      <c r="F2862" s="310">
        <f t="shared" si="88"/>
        <v>1360000</v>
      </c>
      <c r="G2862" s="310">
        <f t="shared" si="89"/>
        <v>544000</v>
      </c>
    </row>
    <row r="2863" spans="1:7">
      <c r="A2863" s="311" t="s">
        <v>371</v>
      </c>
      <c r="B2863" s="311" t="s">
        <v>3776</v>
      </c>
      <c r="C2863" s="311" t="s">
        <v>3778</v>
      </c>
      <c r="D2863" s="308"/>
      <c r="E2863" s="315">
        <v>21000</v>
      </c>
      <c r="F2863" s="310">
        <f t="shared" si="88"/>
        <v>1050000</v>
      </c>
      <c r="G2863" s="310">
        <f t="shared" si="89"/>
        <v>420000</v>
      </c>
    </row>
    <row r="2864" spans="1:7">
      <c r="A2864" s="311" t="s">
        <v>371</v>
      </c>
      <c r="B2864" s="311" t="s">
        <v>3776</v>
      </c>
      <c r="C2864" s="311" t="s">
        <v>3779</v>
      </c>
      <c r="D2864" s="308"/>
      <c r="E2864" s="315">
        <v>25360</v>
      </c>
      <c r="F2864" s="310">
        <f t="shared" si="88"/>
        <v>1268000</v>
      </c>
      <c r="G2864" s="310">
        <f t="shared" si="89"/>
        <v>507200</v>
      </c>
    </row>
    <row r="2865" spans="1:7">
      <c r="A2865" s="311" t="s">
        <v>371</v>
      </c>
      <c r="B2865" s="311" t="s">
        <v>3776</v>
      </c>
      <c r="C2865" s="311" t="s">
        <v>3780</v>
      </c>
      <c r="D2865" s="308"/>
      <c r="E2865" s="315">
        <v>25360</v>
      </c>
      <c r="F2865" s="310">
        <f t="shared" si="88"/>
        <v>1268000</v>
      </c>
      <c r="G2865" s="310">
        <f t="shared" si="89"/>
        <v>507200</v>
      </c>
    </row>
    <row r="2866" spans="1:7">
      <c r="A2866" s="311" t="s">
        <v>371</v>
      </c>
      <c r="B2866" s="311" t="s">
        <v>3599</v>
      </c>
      <c r="C2866" s="311" t="s">
        <v>3781</v>
      </c>
      <c r="D2866" s="308"/>
      <c r="E2866" s="315">
        <v>25200</v>
      </c>
      <c r="F2866" s="310">
        <f t="shared" si="88"/>
        <v>1260000</v>
      </c>
      <c r="G2866" s="310">
        <f t="shared" si="89"/>
        <v>504000</v>
      </c>
    </row>
    <row r="2867" spans="1:7">
      <c r="A2867" s="311" t="s">
        <v>371</v>
      </c>
      <c r="B2867" s="311" t="s">
        <v>3599</v>
      </c>
      <c r="C2867" s="311" t="s">
        <v>3782</v>
      </c>
      <c r="D2867" s="308"/>
      <c r="E2867" s="315">
        <v>28150</v>
      </c>
      <c r="F2867" s="310">
        <f t="shared" si="88"/>
        <v>1407500</v>
      </c>
      <c r="G2867" s="310">
        <f t="shared" si="89"/>
        <v>563000</v>
      </c>
    </row>
    <row r="2868" spans="1:7">
      <c r="A2868" s="311" t="s">
        <v>371</v>
      </c>
      <c r="B2868" s="311" t="s">
        <v>3599</v>
      </c>
      <c r="C2868" s="311" t="s">
        <v>3783</v>
      </c>
      <c r="D2868" s="308"/>
      <c r="E2868" s="315">
        <v>26150</v>
      </c>
      <c r="F2868" s="310">
        <f t="shared" si="88"/>
        <v>1307500</v>
      </c>
      <c r="G2868" s="310">
        <f t="shared" si="89"/>
        <v>523000</v>
      </c>
    </row>
    <row r="2869" spans="1:7">
      <c r="A2869" s="311" t="s">
        <v>371</v>
      </c>
      <c r="B2869" s="311" t="s">
        <v>3599</v>
      </c>
      <c r="C2869" s="311" t="s">
        <v>3784</v>
      </c>
      <c r="D2869" s="308"/>
      <c r="E2869" s="315">
        <v>25670</v>
      </c>
      <c r="F2869" s="310">
        <f t="shared" si="88"/>
        <v>1283500</v>
      </c>
      <c r="G2869" s="310">
        <f t="shared" si="89"/>
        <v>513400</v>
      </c>
    </row>
    <row r="2870" spans="1:7">
      <c r="A2870" s="311" t="s">
        <v>371</v>
      </c>
      <c r="B2870" s="311" t="s">
        <v>3785</v>
      </c>
      <c r="C2870" s="311" t="s">
        <v>3786</v>
      </c>
      <c r="D2870" s="308"/>
      <c r="E2870" s="315">
        <v>42750</v>
      </c>
      <c r="F2870" s="310">
        <f t="shared" si="88"/>
        <v>2137500</v>
      </c>
      <c r="G2870" s="310">
        <f t="shared" si="89"/>
        <v>855000</v>
      </c>
    </row>
    <row r="2871" spans="1:7">
      <c r="A2871" s="311" t="s">
        <v>371</v>
      </c>
      <c r="B2871" s="311" t="s">
        <v>3787</v>
      </c>
      <c r="C2871" s="311" t="s">
        <v>3788</v>
      </c>
      <c r="D2871" s="308"/>
      <c r="E2871" s="315">
        <v>29680</v>
      </c>
      <c r="F2871" s="310">
        <f t="shared" si="88"/>
        <v>1484000</v>
      </c>
      <c r="G2871" s="310">
        <f t="shared" si="89"/>
        <v>593600</v>
      </c>
    </row>
    <row r="2872" spans="1:7">
      <c r="A2872" s="311" t="s">
        <v>371</v>
      </c>
      <c r="B2872" s="311" t="s">
        <v>3787</v>
      </c>
      <c r="C2872" s="311" t="s">
        <v>3789</v>
      </c>
      <c r="D2872" s="308"/>
      <c r="E2872" s="315">
        <v>29040</v>
      </c>
      <c r="F2872" s="310">
        <f t="shared" si="88"/>
        <v>1452000</v>
      </c>
      <c r="G2872" s="310">
        <f t="shared" si="89"/>
        <v>580800.00000000012</v>
      </c>
    </row>
    <row r="2873" spans="1:7">
      <c r="A2873" s="311" t="s">
        <v>371</v>
      </c>
      <c r="B2873" s="311" t="s">
        <v>3787</v>
      </c>
      <c r="C2873" s="311" t="s">
        <v>3790</v>
      </c>
      <c r="D2873" s="308"/>
      <c r="E2873" s="315">
        <v>25810</v>
      </c>
      <c r="F2873" s="310">
        <f t="shared" si="88"/>
        <v>1290500</v>
      </c>
      <c r="G2873" s="310">
        <f t="shared" si="89"/>
        <v>516200.00000000006</v>
      </c>
    </row>
    <row r="2874" spans="1:7">
      <c r="A2874" s="311" t="s">
        <v>371</v>
      </c>
      <c r="B2874" s="311" t="s">
        <v>3787</v>
      </c>
      <c r="C2874" s="311" t="s">
        <v>3791</v>
      </c>
      <c r="D2874" s="308"/>
      <c r="E2874" s="315">
        <v>25040</v>
      </c>
      <c r="F2874" s="310">
        <f t="shared" si="88"/>
        <v>1252000</v>
      </c>
      <c r="G2874" s="310">
        <f t="shared" si="89"/>
        <v>500800</v>
      </c>
    </row>
    <row r="2875" spans="1:7">
      <c r="A2875" s="311" t="s">
        <v>371</v>
      </c>
      <c r="B2875" s="311" t="s">
        <v>3559</v>
      </c>
      <c r="C2875" s="311" t="s">
        <v>3792</v>
      </c>
      <c r="D2875" s="308"/>
      <c r="E2875" s="315">
        <v>31260</v>
      </c>
      <c r="F2875" s="310">
        <f t="shared" si="88"/>
        <v>1563000</v>
      </c>
      <c r="G2875" s="310">
        <f t="shared" si="89"/>
        <v>625200</v>
      </c>
    </row>
    <row r="2876" spans="1:7">
      <c r="A2876" s="311" t="s">
        <v>371</v>
      </c>
      <c r="B2876" s="311" t="s">
        <v>3559</v>
      </c>
      <c r="C2876" s="311" t="s">
        <v>3793</v>
      </c>
      <c r="D2876" s="308"/>
      <c r="E2876" s="315">
        <v>35450</v>
      </c>
      <c r="F2876" s="310">
        <f t="shared" si="88"/>
        <v>1772500</v>
      </c>
      <c r="G2876" s="310">
        <f t="shared" si="89"/>
        <v>709000</v>
      </c>
    </row>
    <row r="2877" spans="1:7">
      <c r="A2877" s="311" t="s">
        <v>371</v>
      </c>
      <c r="B2877" s="311" t="s">
        <v>3559</v>
      </c>
      <c r="C2877" s="311" t="s">
        <v>3794</v>
      </c>
      <c r="D2877" s="308"/>
      <c r="E2877" s="315">
        <v>36830</v>
      </c>
      <c r="F2877" s="310">
        <f t="shared" si="88"/>
        <v>1841500</v>
      </c>
      <c r="G2877" s="310">
        <f t="shared" si="89"/>
        <v>736600</v>
      </c>
    </row>
    <row r="2878" spans="1:7">
      <c r="A2878" s="316" t="s">
        <v>3721</v>
      </c>
      <c r="B2878" s="316" t="s">
        <v>3795</v>
      </c>
      <c r="C2878" s="316" t="s">
        <v>3796</v>
      </c>
      <c r="D2878" s="308"/>
      <c r="E2878" s="317">
        <v>1778810</v>
      </c>
      <c r="F2878" s="310">
        <f t="shared" si="88"/>
        <v>88940500</v>
      </c>
      <c r="G2878" s="310">
        <f t="shared" si="89"/>
        <v>35576200.000000007</v>
      </c>
    </row>
    <row r="2879" spans="1:7">
      <c r="A2879" s="311" t="s">
        <v>371</v>
      </c>
      <c r="B2879" s="311" t="s">
        <v>3797</v>
      </c>
      <c r="C2879" s="311" t="s">
        <v>3798</v>
      </c>
      <c r="D2879" s="308"/>
      <c r="E2879" s="315">
        <v>33000</v>
      </c>
      <c r="F2879" s="310">
        <f t="shared" si="88"/>
        <v>1650000</v>
      </c>
      <c r="G2879" s="310">
        <f t="shared" si="89"/>
        <v>660000</v>
      </c>
    </row>
    <row r="2880" spans="1:7">
      <c r="A2880" s="311" t="s">
        <v>371</v>
      </c>
      <c r="B2880" s="311" t="s">
        <v>3615</v>
      </c>
      <c r="C2880" s="311" t="s">
        <v>3799</v>
      </c>
      <c r="D2880" s="308"/>
      <c r="E2880" s="315">
        <v>81650</v>
      </c>
      <c r="F2880" s="310">
        <f t="shared" si="88"/>
        <v>4082500</v>
      </c>
      <c r="G2880" s="310">
        <f t="shared" si="89"/>
        <v>1633000</v>
      </c>
    </row>
    <row r="2881" spans="1:7">
      <c r="A2881" s="311" t="s">
        <v>371</v>
      </c>
      <c r="B2881" s="311" t="s">
        <v>3615</v>
      </c>
      <c r="C2881" s="311" t="s">
        <v>3800</v>
      </c>
      <c r="D2881" s="308"/>
      <c r="E2881" s="315">
        <v>74400</v>
      </c>
      <c r="F2881" s="310">
        <f t="shared" si="88"/>
        <v>3720000</v>
      </c>
      <c r="G2881" s="310">
        <f t="shared" si="89"/>
        <v>1488000</v>
      </c>
    </row>
    <row r="2882" spans="1:7">
      <c r="A2882" s="311" t="s">
        <v>371</v>
      </c>
      <c r="B2882" s="311" t="s">
        <v>3801</v>
      </c>
      <c r="C2882" s="311" t="s">
        <v>3802</v>
      </c>
      <c r="D2882" s="308"/>
      <c r="E2882" s="315">
        <v>73200</v>
      </c>
      <c r="F2882" s="310">
        <f t="shared" si="88"/>
        <v>3660000</v>
      </c>
      <c r="G2882" s="310">
        <f t="shared" si="89"/>
        <v>1464000</v>
      </c>
    </row>
    <row r="2883" spans="1:7">
      <c r="A2883" s="318" t="s">
        <v>3721</v>
      </c>
      <c r="B2883" s="318" t="s">
        <v>3803</v>
      </c>
      <c r="C2883" s="318" t="s">
        <v>3804</v>
      </c>
      <c r="D2883" s="308"/>
      <c r="E2883" s="319">
        <v>50520</v>
      </c>
      <c r="F2883" s="310">
        <f t="shared" si="88"/>
        <v>2526000</v>
      </c>
      <c r="G2883" s="310">
        <f t="shared" si="89"/>
        <v>1010400</v>
      </c>
    </row>
    <row r="2884" spans="1:7">
      <c r="A2884" s="311" t="s">
        <v>371</v>
      </c>
      <c r="B2884" s="311" t="s">
        <v>3805</v>
      </c>
      <c r="C2884" s="311" t="s">
        <v>3806</v>
      </c>
      <c r="D2884" s="308"/>
      <c r="E2884" s="315">
        <v>113630</v>
      </c>
      <c r="F2884" s="310">
        <f t="shared" ref="F2884:F2947" si="90">+E2884*5%*1000</f>
        <v>5681500</v>
      </c>
      <c r="G2884" s="310">
        <f t="shared" ref="G2884:G2947" si="91">+E2884*2%*1000</f>
        <v>2272600</v>
      </c>
    </row>
    <row r="2885" spans="1:7">
      <c r="A2885" s="311" t="s">
        <v>371</v>
      </c>
      <c r="B2885" s="311" t="s">
        <v>3807</v>
      </c>
      <c r="C2885" s="311" t="s">
        <v>3808</v>
      </c>
      <c r="D2885" s="308"/>
      <c r="E2885" s="315">
        <v>109090</v>
      </c>
      <c r="F2885" s="310">
        <f t="shared" si="90"/>
        <v>5454500</v>
      </c>
      <c r="G2885" s="310">
        <f t="shared" si="91"/>
        <v>2181800</v>
      </c>
    </row>
    <row r="2886" spans="1:7">
      <c r="A2886" s="311" t="s">
        <v>371</v>
      </c>
      <c r="B2886" s="311" t="s">
        <v>3619</v>
      </c>
      <c r="C2886" s="311" t="s">
        <v>3809</v>
      </c>
      <c r="D2886" s="308"/>
      <c r="E2886" s="315">
        <v>44540</v>
      </c>
      <c r="F2886" s="310">
        <f t="shared" si="90"/>
        <v>2227000</v>
      </c>
      <c r="G2886" s="310">
        <f t="shared" si="91"/>
        <v>890800.00000000012</v>
      </c>
    </row>
    <row r="2887" spans="1:7">
      <c r="A2887" s="311" t="s">
        <v>371</v>
      </c>
      <c r="B2887" s="311" t="s">
        <v>3619</v>
      </c>
      <c r="C2887" s="311" t="s">
        <v>3810</v>
      </c>
      <c r="D2887" s="308"/>
      <c r="E2887" s="315">
        <v>40910</v>
      </c>
      <c r="F2887" s="310">
        <f t="shared" si="90"/>
        <v>2045500</v>
      </c>
      <c r="G2887" s="310">
        <f t="shared" si="91"/>
        <v>818200</v>
      </c>
    </row>
    <row r="2888" spans="1:7">
      <c r="A2888" s="316" t="s">
        <v>3721</v>
      </c>
      <c r="B2888" s="316" t="s">
        <v>3811</v>
      </c>
      <c r="C2888" s="316" t="s">
        <v>3812</v>
      </c>
      <c r="D2888" s="308"/>
      <c r="E2888" s="317">
        <v>6850</v>
      </c>
      <c r="F2888" s="310">
        <f t="shared" si="90"/>
        <v>342500</v>
      </c>
      <c r="G2888" s="310">
        <f t="shared" si="91"/>
        <v>137000</v>
      </c>
    </row>
    <row r="2889" spans="1:7">
      <c r="A2889" s="311" t="s">
        <v>371</v>
      </c>
      <c r="B2889" s="311" t="s">
        <v>3813</v>
      </c>
      <c r="C2889" s="311" t="s">
        <v>3814</v>
      </c>
      <c r="D2889" s="308"/>
      <c r="E2889" s="315">
        <v>40270</v>
      </c>
      <c r="F2889" s="310">
        <f t="shared" si="90"/>
        <v>2013500</v>
      </c>
      <c r="G2889" s="310">
        <f t="shared" si="91"/>
        <v>805400</v>
      </c>
    </row>
    <row r="2890" spans="1:7">
      <c r="A2890" s="311" t="s">
        <v>371</v>
      </c>
      <c r="B2890" s="311" t="s">
        <v>3628</v>
      </c>
      <c r="C2890" s="311" t="s">
        <v>3815</v>
      </c>
      <c r="D2890" s="308"/>
      <c r="E2890" s="315">
        <v>43630</v>
      </c>
      <c r="F2890" s="310">
        <f t="shared" si="90"/>
        <v>2181500</v>
      </c>
      <c r="G2890" s="310">
        <f t="shared" si="91"/>
        <v>872600</v>
      </c>
    </row>
    <row r="2891" spans="1:7">
      <c r="A2891" s="311" t="s">
        <v>371</v>
      </c>
      <c r="B2891" s="311" t="s">
        <v>3816</v>
      </c>
      <c r="C2891" s="311" t="s">
        <v>3817</v>
      </c>
      <c r="D2891" s="308"/>
      <c r="E2891" s="315">
        <v>48450</v>
      </c>
      <c r="F2891" s="310">
        <f t="shared" si="90"/>
        <v>2422500</v>
      </c>
      <c r="G2891" s="310">
        <f t="shared" si="91"/>
        <v>969000</v>
      </c>
    </row>
    <row r="2892" spans="1:7">
      <c r="A2892" s="311" t="s">
        <v>371</v>
      </c>
      <c r="B2892" s="311" t="s">
        <v>3818</v>
      </c>
      <c r="C2892" s="311" t="s">
        <v>3819</v>
      </c>
      <c r="D2892" s="308"/>
      <c r="E2892" s="315">
        <v>90000</v>
      </c>
      <c r="F2892" s="310">
        <f t="shared" si="90"/>
        <v>4500000</v>
      </c>
      <c r="G2892" s="310">
        <f t="shared" si="91"/>
        <v>1800000</v>
      </c>
    </row>
    <row r="2893" spans="1:7">
      <c r="A2893" s="311" t="s">
        <v>371</v>
      </c>
      <c r="B2893" s="311" t="s">
        <v>3820</v>
      </c>
      <c r="C2893" s="311" t="s">
        <v>3821</v>
      </c>
      <c r="D2893" s="308"/>
      <c r="E2893" s="315">
        <v>75450</v>
      </c>
      <c r="F2893" s="310">
        <f t="shared" si="90"/>
        <v>3772500</v>
      </c>
      <c r="G2893" s="310">
        <f t="shared" si="91"/>
        <v>1509000</v>
      </c>
    </row>
    <row r="2894" spans="1:7">
      <c r="A2894" s="311" t="s">
        <v>371</v>
      </c>
      <c r="B2894" s="311" t="s">
        <v>3820</v>
      </c>
      <c r="C2894" s="311" t="s">
        <v>3822</v>
      </c>
      <c r="D2894" s="308"/>
      <c r="E2894" s="315">
        <v>65000</v>
      </c>
      <c r="F2894" s="310">
        <f t="shared" si="90"/>
        <v>3250000</v>
      </c>
      <c r="G2894" s="310">
        <f t="shared" si="91"/>
        <v>1300000</v>
      </c>
    </row>
    <row r="2895" spans="1:7">
      <c r="A2895" s="311" t="s">
        <v>371</v>
      </c>
      <c r="B2895" s="311" t="s">
        <v>3823</v>
      </c>
      <c r="C2895" s="311" t="s">
        <v>3824</v>
      </c>
      <c r="D2895" s="308"/>
      <c r="E2895" s="315">
        <v>72720</v>
      </c>
      <c r="F2895" s="310">
        <f t="shared" si="90"/>
        <v>3636000</v>
      </c>
      <c r="G2895" s="310">
        <f t="shared" si="91"/>
        <v>1454400</v>
      </c>
    </row>
    <row r="2896" spans="1:7">
      <c r="A2896" s="311" t="s">
        <v>371</v>
      </c>
      <c r="B2896" s="311" t="s">
        <v>3825</v>
      </c>
      <c r="C2896" s="311" t="s">
        <v>3826</v>
      </c>
      <c r="D2896" s="308"/>
      <c r="E2896" s="315">
        <v>86360</v>
      </c>
      <c r="F2896" s="310">
        <f t="shared" si="90"/>
        <v>4318000</v>
      </c>
      <c r="G2896" s="310">
        <f t="shared" si="91"/>
        <v>1727200</v>
      </c>
    </row>
    <row r="2897" spans="1:7">
      <c r="A2897" s="311" t="s">
        <v>371</v>
      </c>
      <c r="B2897" s="311" t="s">
        <v>3825</v>
      </c>
      <c r="C2897" s="311" t="s">
        <v>3827</v>
      </c>
      <c r="D2897" s="308"/>
      <c r="E2897" s="315">
        <v>100000</v>
      </c>
      <c r="F2897" s="310">
        <f t="shared" si="90"/>
        <v>5000000</v>
      </c>
      <c r="G2897" s="310">
        <f t="shared" si="91"/>
        <v>2000000</v>
      </c>
    </row>
    <row r="2898" spans="1:7">
      <c r="A2898" s="311" t="s">
        <v>371</v>
      </c>
      <c r="B2898" s="311" t="s">
        <v>3825</v>
      </c>
      <c r="C2898" s="311" t="s">
        <v>3822</v>
      </c>
      <c r="D2898" s="308"/>
      <c r="E2898" s="315">
        <v>120000</v>
      </c>
      <c r="F2898" s="310">
        <f t="shared" si="90"/>
        <v>6000000</v>
      </c>
      <c r="G2898" s="310">
        <f t="shared" si="91"/>
        <v>2400000</v>
      </c>
    </row>
    <row r="2899" spans="1:7">
      <c r="A2899" s="311" t="s">
        <v>371</v>
      </c>
      <c r="B2899" s="311" t="s">
        <v>3630</v>
      </c>
      <c r="C2899" s="311" t="s">
        <v>3828</v>
      </c>
      <c r="D2899" s="308"/>
      <c r="E2899" s="315">
        <v>90900</v>
      </c>
      <c r="F2899" s="310">
        <f t="shared" si="90"/>
        <v>4545000</v>
      </c>
      <c r="G2899" s="310">
        <f t="shared" si="91"/>
        <v>1818000</v>
      </c>
    </row>
    <row r="2900" spans="1:7">
      <c r="A2900" s="311" t="s">
        <v>371</v>
      </c>
      <c r="B2900" s="311" t="s">
        <v>3630</v>
      </c>
      <c r="C2900" s="311" t="s">
        <v>3829</v>
      </c>
      <c r="D2900" s="308"/>
      <c r="E2900" s="315">
        <v>44500</v>
      </c>
      <c r="F2900" s="310">
        <f t="shared" si="90"/>
        <v>2225000</v>
      </c>
      <c r="G2900" s="310">
        <f t="shared" si="91"/>
        <v>890000</v>
      </c>
    </row>
    <row r="2901" spans="1:7">
      <c r="A2901" s="311" t="s">
        <v>371</v>
      </c>
      <c r="B2901" s="311" t="s">
        <v>3630</v>
      </c>
      <c r="C2901" s="311" t="s">
        <v>3830</v>
      </c>
      <c r="D2901" s="308"/>
      <c r="E2901" s="315">
        <v>49000</v>
      </c>
      <c r="F2901" s="310">
        <f t="shared" si="90"/>
        <v>2450000</v>
      </c>
      <c r="G2901" s="310">
        <f t="shared" si="91"/>
        <v>980000</v>
      </c>
    </row>
    <row r="2902" spans="1:7">
      <c r="A2902" s="311" t="s">
        <v>371</v>
      </c>
      <c r="B2902" s="311" t="s">
        <v>3831</v>
      </c>
      <c r="C2902" s="311" t="s">
        <v>3832</v>
      </c>
      <c r="D2902" s="308"/>
      <c r="E2902" s="315">
        <v>54700</v>
      </c>
      <c r="F2902" s="310">
        <f t="shared" si="90"/>
        <v>2735000</v>
      </c>
      <c r="G2902" s="310">
        <f t="shared" si="91"/>
        <v>1094000</v>
      </c>
    </row>
    <row r="2903" spans="1:7">
      <c r="A2903" s="311" t="s">
        <v>371</v>
      </c>
      <c r="B2903" s="311" t="s">
        <v>3833</v>
      </c>
      <c r="C2903" s="311" t="s">
        <v>3834</v>
      </c>
      <c r="D2903" s="308"/>
      <c r="E2903" s="315">
        <v>81810</v>
      </c>
      <c r="F2903" s="310">
        <f t="shared" si="90"/>
        <v>4090500</v>
      </c>
      <c r="G2903" s="310">
        <f t="shared" si="91"/>
        <v>1636200</v>
      </c>
    </row>
    <row r="2904" spans="1:7">
      <c r="A2904" s="311" t="s">
        <v>371</v>
      </c>
      <c r="B2904" s="311" t="s">
        <v>3833</v>
      </c>
      <c r="C2904" s="311" t="s">
        <v>3835</v>
      </c>
      <c r="D2904" s="308"/>
      <c r="E2904" s="315">
        <v>72720</v>
      </c>
      <c r="F2904" s="310">
        <f t="shared" si="90"/>
        <v>3636000</v>
      </c>
      <c r="G2904" s="310">
        <f t="shared" si="91"/>
        <v>1454400</v>
      </c>
    </row>
    <row r="2905" spans="1:7">
      <c r="A2905" s="311" t="s">
        <v>371</v>
      </c>
      <c r="B2905" s="311" t="s">
        <v>3833</v>
      </c>
      <c r="C2905" s="311" t="s">
        <v>3836</v>
      </c>
      <c r="D2905" s="308"/>
      <c r="E2905" s="315">
        <v>71000</v>
      </c>
      <c r="F2905" s="310">
        <f t="shared" si="90"/>
        <v>3550000</v>
      </c>
      <c r="G2905" s="310">
        <f t="shared" si="91"/>
        <v>1420000</v>
      </c>
    </row>
    <row r="2906" spans="1:7">
      <c r="A2906" s="311" t="s">
        <v>371</v>
      </c>
      <c r="B2906" s="311" t="s">
        <v>3837</v>
      </c>
      <c r="C2906" s="311" t="s">
        <v>3838</v>
      </c>
      <c r="D2906" s="308"/>
      <c r="E2906" s="315">
        <v>68180</v>
      </c>
      <c r="F2906" s="310">
        <f t="shared" si="90"/>
        <v>3409000</v>
      </c>
      <c r="G2906" s="310">
        <f t="shared" si="91"/>
        <v>1363600.0000000002</v>
      </c>
    </row>
    <row r="2907" spans="1:7">
      <c r="A2907" s="311" t="s">
        <v>371</v>
      </c>
      <c r="B2907" s="311" t="s">
        <v>3837</v>
      </c>
      <c r="C2907" s="311" t="s">
        <v>3839</v>
      </c>
      <c r="D2907" s="308"/>
      <c r="E2907" s="315">
        <v>70910</v>
      </c>
      <c r="F2907" s="310">
        <f t="shared" si="90"/>
        <v>3545500</v>
      </c>
      <c r="G2907" s="310">
        <f t="shared" si="91"/>
        <v>1418200</v>
      </c>
    </row>
    <row r="2908" spans="1:7">
      <c r="A2908" s="311" t="s">
        <v>371</v>
      </c>
      <c r="B2908" s="311" t="s">
        <v>3837</v>
      </c>
      <c r="C2908" s="311" t="s">
        <v>3840</v>
      </c>
      <c r="D2908" s="308"/>
      <c r="E2908" s="315">
        <v>69540</v>
      </c>
      <c r="F2908" s="310">
        <f t="shared" si="90"/>
        <v>3477000</v>
      </c>
      <c r="G2908" s="310">
        <f t="shared" si="91"/>
        <v>1390800</v>
      </c>
    </row>
    <row r="2909" spans="1:7">
      <c r="A2909" s="311" t="s">
        <v>371</v>
      </c>
      <c r="B2909" s="311" t="s">
        <v>3837</v>
      </c>
      <c r="C2909" s="311" t="s">
        <v>3841</v>
      </c>
      <c r="D2909" s="308"/>
      <c r="E2909" s="315">
        <v>77270</v>
      </c>
      <c r="F2909" s="310">
        <f t="shared" si="90"/>
        <v>3863500</v>
      </c>
      <c r="G2909" s="310">
        <f t="shared" si="91"/>
        <v>1545400</v>
      </c>
    </row>
    <row r="2910" spans="1:7">
      <c r="A2910" s="311" t="s">
        <v>371</v>
      </c>
      <c r="B2910" s="311" t="s">
        <v>3837</v>
      </c>
      <c r="C2910" s="311" t="s">
        <v>3842</v>
      </c>
      <c r="D2910" s="308"/>
      <c r="E2910" s="315">
        <v>81810</v>
      </c>
      <c r="F2910" s="310">
        <f t="shared" si="90"/>
        <v>4090500</v>
      </c>
      <c r="G2910" s="310">
        <f t="shared" si="91"/>
        <v>1636200</v>
      </c>
    </row>
    <row r="2911" spans="1:7">
      <c r="A2911" s="311" t="s">
        <v>371</v>
      </c>
      <c r="B2911" s="311" t="s">
        <v>3843</v>
      </c>
      <c r="C2911" s="311" t="s">
        <v>3844</v>
      </c>
      <c r="D2911" s="308"/>
      <c r="E2911" s="315">
        <v>100000</v>
      </c>
      <c r="F2911" s="310">
        <f t="shared" si="90"/>
        <v>5000000</v>
      </c>
      <c r="G2911" s="310">
        <f t="shared" si="91"/>
        <v>2000000</v>
      </c>
    </row>
    <row r="2912" spans="1:7">
      <c r="A2912" s="311" t="s">
        <v>371</v>
      </c>
      <c r="B2912" s="311" t="s">
        <v>3843</v>
      </c>
      <c r="C2912" s="311" t="s">
        <v>3845</v>
      </c>
      <c r="D2912" s="308"/>
      <c r="E2912" s="315">
        <v>54540</v>
      </c>
      <c r="F2912" s="310">
        <f t="shared" si="90"/>
        <v>2727000</v>
      </c>
      <c r="G2912" s="310">
        <f t="shared" si="91"/>
        <v>1090800</v>
      </c>
    </row>
    <row r="2913" spans="1:7">
      <c r="A2913" s="311" t="s">
        <v>371</v>
      </c>
      <c r="B2913" s="311" t="s">
        <v>3631</v>
      </c>
      <c r="C2913" s="311" t="s">
        <v>3846</v>
      </c>
      <c r="D2913" s="308"/>
      <c r="E2913" s="315">
        <v>39900</v>
      </c>
      <c r="F2913" s="310">
        <f t="shared" si="90"/>
        <v>1995000</v>
      </c>
      <c r="G2913" s="310">
        <f t="shared" si="91"/>
        <v>798000</v>
      </c>
    </row>
    <row r="2914" spans="1:7">
      <c r="A2914" s="311" t="s">
        <v>371</v>
      </c>
      <c r="B2914" s="311" t="s">
        <v>3631</v>
      </c>
      <c r="C2914" s="311" t="s">
        <v>3847</v>
      </c>
      <c r="D2914" s="308"/>
      <c r="E2914" s="315">
        <v>31110</v>
      </c>
      <c r="F2914" s="310">
        <f t="shared" si="90"/>
        <v>1555500</v>
      </c>
      <c r="G2914" s="310">
        <f t="shared" si="91"/>
        <v>622200</v>
      </c>
    </row>
    <row r="2915" spans="1:7">
      <c r="A2915" s="311" t="s">
        <v>371</v>
      </c>
      <c r="B2915" s="311" t="s">
        <v>3848</v>
      </c>
      <c r="C2915" s="311" t="s">
        <v>3846</v>
      </c>
      <c r="D2915" s="308"/>
      <c r="E2915" s="315">
        <v>43000</v>
      </c>
      <c r="F2915" s="310">
        <f t="shared" si="90"/>
        <v>2150000</v>
      </c>
      <c r="G2915" s="310">
        <f t="shared" si="91"/>
        <v>860000</v>
      </c>
    </row>
    <row r="2916" spans="1:7">
      <c r="A2916" s="311" t="s">
        <v>371</v>
      </c>
      <c r="B2916" s="311" t="s">
        <v>3849</v>
      </c>
      <c r="C2916" s="311" t="s">
        <v>3850</v>
      </c>
      <c r="D2916" s="308"/>
      <c r="E2916" s="315">
        <v>44270</v>
      </c>
      <c r="F2916" s="310">
        <f t="shared" si="90"/>
        <v>2213500</v>
      </c>
      <c r="G2916" s="310">
        <f t="shared" si="91"/>
        <v>885400</v>
      </c>
    </row>
    <row r="2917" spans="1:7">
      <c r="A2917" s="311" t="s">
        <v>371</v>
      </c>
      <c r="B2917" s="311" t="s">
        <v>3560</v>
      </c>
      <c r="C2917" s="311" t="s">
        <v>3851</v>
      </c>
      <c r="D2917" s="308"/>
      <c r="E2917" s="315">
        <v>45270</v>
      </c>
      <c r="F2917" s="310">
        <f t="shared" si="90"/>
        <v>2263500</v>
      </c>
      <c r="G2917" s="310">
        <f t="shared" si="91"/>
        <v>905400</v>
      </c>
    </row>
    <row r="2918" spans="1:7">
      <c r="A2918" s="311" t="s">
        <v>371</v>
      </c>
      <c r="B2918" s="311" t="s">
        <v>3632</v>
      </c>
      <c r="C2918" s="311" t="s">
        <v>3832</v>
      </c>
      <c r="D2918" s="308"/>
      <c r="E2918" s="315">
        <v>54280</v>
      </c>
      <c r="F2918" s="310">
        <f t="shared" si="90"/>
        <v>2714000</v>
      </c>
      <c r="G2918" s="310">
        <f t="shared" si="91"/>
        <v>1085600</v>
      </c>
    </row>
    <row r="2919" spans="1:7">
      <c r="A2919" s="316" t="s">
        <v>3721</v>
      </c>
      <c r="B2919" s="316" t="s">
        <v>3554</v>
      </c>
      <c r="C2919" s="316" t="s">
        <v>3852</v>
      </c>
      <c r="D2919" s="308"/>
      <c r="E2919" s="317">
        <v>11610</v>
      </c>
      <c r="F2919" s="310">
        <f t="shared" si="90"/>
        <v>580500</v>
      </c>
      <c r="G2919" s="310">
        <f t="shared" si="91"/>
        <v>232200.00000000003</v>
      </c>
    </row>
    <row r="2920" spans="1:7">
      <c r="A2920" s="311" t="s">
        <v>371</v>
      </c>
      <c r="B2920" s="311" t="s">
        <v>3554</v>
      </c>
      <c r="C2920" s="311" t="s">
        <v>3853</v>
      </c>
      <c r="D2920" s="308"/>
      <c r="E2920" s="315">
        <v>139090</v>
      </c>
      <c r="F2920" s="310">
        <f t="shared" si="90"/>
        <v>6954500</v>
      </c>
      <c r="G2920" s="310">
        <f t="shared" si="91"/>
        <v>2781800</v>
      </c>
    </row>
    <row r="2921" spans="1:7">
      <c r="A2921" s="316" t="s">
        <v>3721</v>
      </c>
      <c r="B2921" s="316" t="s">
        <v>3554</v>
      </c>
      <c r="C2921" s="316" t="s">
        <v>3854</v>
      </c>
      <c r="D2921" s="308"/>
      <c r="E2921" s="317">
        <v>60630</v>
      </c>
      <c r="F2921" s="310">
        <f t="shared" si="90"/>
        <v>3031500</v>
      </c>
      <c r="G2921" s="310">
        <f t="shared" si="91"/>
        <v>1212600.0000000002</v>
      </c>
    </row>
    <row r="2922" spans="1:7">
      <c r="A2922" s="311" t="s">
        <v>371</v>
      </c>
      <c r="B2922" s="311" t="s">
        <v>3554</v>
      </c>
      <c r="C2922" s="311" t="s">
        <v>3855</v>
      </c>
      <c r="D2922" s="308"/>
      <c r="E2922" s="315">
        <v>149540</v>
      </c>
      <c r="F2922" s="310">
        <f t="shared" si="90"/>
        <v>7477000</v>
      </c>
      <c r="G2922" s="310">
        <f t="shared" si="91"/>
        <v>2990800</v>
      </c>
    </row>
    <row r="2923" spans="1:7">
      <c r="A2923" s="311" t="s">
        <v>371</v>
      </c>
      <c r="B2923" s="311" t="s">
        <v>3554</v>
      </c>
      <c r="C2923" s="311" t="s">
        <v>3856</v>
      </c>
      <c r="D2923" s="308"/>
      <c r="E2923" s="315">
        <v>40660</v>
      </c>
      <c r="F2923" s="310">
        <f t="shared" si="90"/>
        <v>2033000</v>
      </c>
      <c r="G2923" s="310">
        <f t="shared" si="91"/>
        <v>813200</v>
      </c>
    </row>
    <row r="2924" spans="1:7">
      <c r="A2924" s="316" t="s">
        <v>3721</v>
      </c>
      <c r="B2924" s="316" t="s">
        <v>3857</v>
      </c>
      <c r="C2924" s="316" t="s">
        <v>3858</v>
      </c>
      <c r="D2924" s="308"/>
      <c r="E2924" s="317">
        <v>100590</v>
      </c>
      <c r="F2924" s="310">
        <f t="shared" si="90"/>
        <v>5029500</v>
      </c>
      <c r="G2924" s="310">
        <f t="shared" si="91"/>
        <v>2011800</v>
      </c>
    </row>
    <row r="2925" spans="1:7">
      <c r="A2925" s="311" t="s">
        <v>371</v>
      </c>
      <c r="B2925" s="311" t="s">
        <v>3859</v>
      </c>
      <c r="C2925" s="311" t="s">
        <v>3860</v>
      </c>
      <c r="D2925" s="308"/>
      <c r="E2925" s="315">
        <v>81810</v>
      </c>
      <c r="F2925" s="310">
        <f t="shared" si="90"/>
        <v>4090500</v>
      </c>
      <c r="G2925" s="310">
        <f t="shared" si="91"/>
        <v>1636200</v>
      </c>
    </row>
    <row r="2926" spans="1:7">
      <c r="A2926" s="311" t="s">
        <v>371</v>
      </c>
      <c r="B2926" s="311" t="s">
        <v>3861</v>
      </c>
      <c r="C2926" s="311" t="s">
        <v>3862</v>
      </c>
      <c r="D2926" s="308"/>
      <c r="E2926" s="315">
        <v>65450</v>
      </c>
      <c r="F2926" s="310">
        <f t="shared" si="90"/>
        <v>3272500</v>
      </c>
      <c r="G2926" s="310">
        <f t="shared" si="91"/>
        <v>1309000</v>
      </c>
    </row>
    <row r="2927" spans="1:7">
      <c r="A2927" s="311" t="s">
        <v>371</v>
      </c>
      <c r="B2927" s="311" t="s">
        <v>3633</v>
      </c>
      <c r="C2927" s="311" t="s">
        <v>3863</v>
      </c>
      <c r="D2927" s="308"/>
      <c r="E2927" s="315">
        <v>54540</v>
      </c>
      <c r="F2927" s="310">
        <f t="shared" si="90"/>
        <v>2727000</v>
      </c>
      <c r="G2927" s="310">
        <f t="shared" si="91"/>
        <v>1090800</v>
      </c>
    </row>
    <row r="2928" spans="1:7">
      <c r="A2928" s="311" t="s">
        <v>371</v>
      </c>
      <c r="B2928" s="311" t="s">
        <v>3633</v>
      </c>
      <c r="C2928" s="311" t="s">
        <v>3864</v>
      </c>
      <c r="D2928" s="308"/>
      <c r="E2928" s="315">
        <v>57270</v>
      </c>
      <c r="F2928" s="310">
        <f t="shared" si="90"/>
        <v>2863500</v>
      </c>
      <c r="G2928" s="310">
        <f t="shared" si="91"/>
        <v>1145400</v>
      </c>
    </row>
    <row r="2929" spans="1:7">
      <c r="A2929" s="311" t="s">
        <v>371</v>
      </c>
      <c r="B2929" s="311" t="s">
        <v>3633</v>
      </c>
      <c r="C2929" s="311" t="s">
        <v>3865</v>
      </c>
      <c r="D2929" s="308"/>
      <c r="E2929" s="315">
        <v>69090</v>
      </c>
      <c r="F2929" s="310">
        <f t="shared" si="90"/>
        <v>3454500</v>
      </c>
      <c r="G2929" s="310">
        <f t="shared" si="91"/>
        <v>1381800</v>
      </c>
    </row>
    <row r="2930" spans="1:7">
      <c r="A2930" s="311" t="s">
        <v>371</v>
      </c>
      <c r="B2930" s="311" t="s">
        <v>3866</v>
      </c>
      <c r="C2930" s="311" t="s">
        <v>3867</v>
      </c>
      <c r="D2930" s="308"/>
      <c r="E2930" s="315">
        <v>100000</v>
      </c>
      <c r="F2930" s="310">
        <f t="shared" si="90"/>
        <v>5000000</v>
      </c>
      <c r="G2930" s="310">
        <f t="shared" si="91"/>
        <v>2000000</v>
      </c>
    </row>
    <row r="2931" spans="1:7">
      <c r="A2931" s="311" t="s">
        <v>371</v>
      </c>
      <c r="B2931" s="311" t="s">
        <v>3866</v>
      </c>
      <c r="C2931" s="311" t="s">
        <v>3868</v>
      </c>
      <c r="D2931" s="308"/>
      <c r="E2931" s="315">
        <v>90900</v>
      </c>
      <c r="F2931" s="310">
        <f t="shared" si="90"/>
        <v>4545000</v>
      </c>
      <c r="G2931" s="310">
        <f t="shared" si="91"/>
        <v>1818000</v>
      </c>
    </row>
    <row r="2932" spans="1:7">
      <c r="A2932" s="311" t="s">
        <v>371</v>
      </c>
      <c r="B2932" s="311" t="s">
        <v>3866</v>
      </c>
      <c r="C2932" s="311" t="s">
        <v>3869</v>
      </c>
      <c r="D2932" s="308"/>
      <c r="E2932" s="315">
        <v>95450</v>
      </c>
      <c r="F2932" s="310">
        <f t="shared" si="90"/>
        <v>4772500</v>
      </c>
      <c r="G2932" s="310">
        <f t="shared" si="91"/>
        <v>1909000</v>
      </c>
    </row>
    <row r="2933" spans="1:7">
      <c r="A2933" s="311" t="s">
        <v>371</v>
      </c>
      <c r="B2933" s="311" t="s">
        <v>3866</v>
      </c>
      <c r="C2933" s="311" t="s">
        <v>3870</v>
      </c>
      <c r="D2933" s="308"/>
      <c r="E2933" s="315">
        <v>87050</v>
      </c>
      <c r="F2933" s="310">
        <f t="shared" si="90"/>
        <v>4352500</v>
      </c>
      <c r="G2933" s="310">
        <f t="shared" si="91"/>
        <v>1741000</v>
      </c>
    </row>
    <row r="2934" spans="1:7">
      <c r="A2934" s="311" t="s">
        <v>371</v>
      </c>
      <c r="B2934" s="311" t="s">
        <v>3866</v>
      </c>
      <c r="C2934" s="311" t="s">
        <v>3871</v>
      </c>
      <c r="D2934" s="308"/>
      <c r="E2934" s="315">
        <v>90900</v>
      </c>
      <c r="F2934" s="310">
        <f t="shared" si="90"/>
        <v>4545000</v>
      </c>
      <c r="G2934" s="310">
        <f t="shared" si="91"/>
        <v>1818000</v>
      </c>
    </row>
    <row r="2935" spans="1:7">
      <c r="A2935" s="311" t="s">
        <v>371</v>
      </c>
      <c r="B2935" s="311" t="s">
        <v>3866</v>
      </c>
      <c r="C2935" s="311" t="s">
        <v>3872</v>
      </c>
      <c r="D2935" s="308"/>
      <c r="E2935" s="315">
        <v>68180</v>
      </c>
      <c r="F2935" s="310">
        <f t="shared" si="90"/>
        <v>3409000</v>
      </c>
      <c r="G2935" s="310">
        <f t="shared" si="91"/>
        <v>1363600.0000000002</v>
      </c>
    </row>
    <row r="2936" spans="1:7">
      <c r="A2936" s="311" t="s">
        <v>371</v>
      </c>
      <c r="B2936" s="311" t="s">
        <v>3866</v>
      </c>
      <c r="C2936" s="311" t="s">
        <v>3873</v>
      </c>
      <c r="D2936" s="308"/>
      <c r="E2936" s="315">
        <v>71210</v>
      </c>
      <c r="F2936" s="310">
        <f t="shared" si="90"/>
        <v>3560500</v>
      </c>
      <c r="G2936" s="310">
        <f t="shared" si="91"/>
        <v>1424200</v>
      </c>
    </row>
    <row r="2937" spans="1:7">
      <c r="A2937" s="311" t="s">
        <v>371</v>
      </c>
      <c r="B2937" s="311" t="s">
        <v>3866</v>
      </c>
      <c r="C2937" s="311" t="s">
        <v>3874</v>
      </c>
      <c r="D2937" s="308"/>
      <c r="E2937" s="315">
        <v>72720</v>
      </c>
      <c r="F2937" s="310">
        <f t="shared" si="90"/>
        <v>3636000</v>
      </c>
      <c r="G2937" s="310">
        <f t="shared" si="91"/>
        <v>1454400</v>
      </c>
    </row>
    <row r="2938" spans="1:7">
      <c r="A2938" s="311" t="s">
        <v>371</v>
      </c>
      <c r="B2938" s="311" t="s">
        <v>3866</v>
      </c>
      <c r="C2938" s="311" t="s">
        <v>3875</v>
      </c>
      <c r="D2938" s="308"/>
      <c r="E2938" s="315">
        <v>85220</v>
      </c>
      <c r="F2938" s="310">
        <f t="shared" si="90"/>
        <v>4261000</v>
      </c>
      <c r="G2938" s="310">
        <f t="shared" si="91"/>
        <v>1704400</v>
      </c>
    </row>
    <row r="2939" spans="1:7">
      <c r="A2939" s="311" t="s">
        <v>371</v>
      </c>
      <c r="B2939" s="311" t="s">
        <v>3866</v>
      </c>
      <c r="C2939" s="311" t="s">
        <v>3876</v>
      </c>
      <c r="D2939" s="308"/>
      <c r="E2939" s="315">
        <v>73630</v>
      </c>
      <c r="F2939" s="310">
        <f t="shared" si="90"/>
        <v>3681500</v>
      </c>
      <c r="G2939" s="310">
        <f t="shared" si="91"/>
        <v>1472600.0000000002</v>
      </c>
    </row>
    <row r="2940" spans="1:7">
      <c r="A2940" s="311" t="s">
        <v>371</v>
      </c>
      <c r="B2940" s="311" t="s">
        <v>3866</v>
      </c>
      <c r="C2940" s="311" t="s">
        <v>3877</v>
      </c>
      <c r="D2940" s="308"/>
      <c r="E2940" s="315">
        <v>73750</v>
      </c>
      <c r="F2940" s="310">
        <f t="shared" si="90"/>
        <v>3687500</v>
      </c>
      <c r="G2940" s="310">
        <f t="shared" si="91"/>
        <v>1475000</v>
      </c>
    </row>
    <row r="2941" spans="1:7">
      <c r="A2941" s="311" t="s">
        <v>371</v>
      </c>
      <c r="B2941" s="311" t="s">
        <v>3866</v>
      </c>
      <c r="C2941" s="311" t="s">
        <v>3878</v>
      </c>
      <c r="D2941" s="308"/>
      <c r="E2941" s="315">
        <v>50900</v>
      </c>
      <c r="F2941" s="310">
        <f t="shared" si="90"/>
        <v>2545000</v>
      </c>
      <c r="G2941" s="310">
        <f t="shared" si="91"/>
        <v>1018000</v>
      </c>
    </row>
    <row r="2942" spans="1:7">
      <c r="A2942" s="311" t="s">
        <v>371</v>
      </c>
      <c r="B2942" s="311" t="s">
        <v>3866</v>
      </c>
      <c r="C2942" s="311" t="s">
        <v>3879</v>
      </c>
      <c r="D2942" s="308"/>
      <c r="E2942" s="315">
        <v>39990</v>
      </c>
      <c r="F2942" s="310">
        <f t="shared" si="90"/>
        <v>1999500</v>
      </c>
      <c r="G2942" s="310">
        <f t="shared" si="91"/>
        <v>799800.00000000012</v>
      </c>
    </row>
    <row r="2943" spans="1:7">
      <c r="A2943" s="311" t="s">
        <v>371</v>
      </c>
      <c r="B2943" s="311" t="s">
        <v>3866</v>
      </c>
      <c r="C2943" s="311" t="s">
        <v>3880</v>
      </c>
      <c r="D2943" s="308"/>
      <c r="E2943" s="315">
        <v>62720</v>
      </c>
      <c r="F2943" s="310">
        <f t="shared" si="90"/>
        <v>3136000</v>
      </c>
      <c r="G2943" s="310">
        <f t="shared" si="91"/>
        <v>1254400</v>
      </c>
    </row>
    <row r="2944" spans="1:7">
      <c r="A2944" s="318" t="s">
        <v>3721</v>
      </c>
      <c r="B2944" s="318" t="s">
        <v>3881</v>
      </c>
      <c r="C2944" s="318" t="s">
        <v>3882</v>
      </c>
      <c r="D2944" s="308"/>
      <c r="E2944" s="319">
        <v>53300</v>
      </c>
      <c r="F2944" s="310">
        <f t="shared" si="90"/>
        <v>2665000</v>
      </c>
      <c r="G2944" s="310">
        <f t="shared" si="91"/>
        <v>1066000</v>
      </c>
    </row>
    <row r="2945" spans="1:7">
      <c r="A2945" s="311" t="s">
        <v>371</v>
      </c>
      <c r="B2945" s="311" t="s">
        <v>3883</v>
      </c>
      <c r="C2945" s="311" t="s">
        <v>3802</v>
      </c>
      <c r="D2945" s="308"/>
      <c r="E2945" s="315">
        <v>75000</v>
      </c>
      <c r="F2945" s="310">
        <f t="shared" si="90"/>
        <v>3750000</v>
      </c>
      <c r="G2945" s="310">
        <f t="shared" si="91"/>
        <v>1500000</v>
      </c>
    </row>
    <row r="2946" spans="1:7">
      <c r="A2946" s="311" t="s">
        <v>371</v>
      </c>
      <c r="B2946" s="311" t="s">
        <v>3884</v>
      </c>
      <c r="C2946" s="311" t="s">
        <v>3641</v>
      </c>
      <c r="D2946" s="308"/>
      <c r="E2946" s="315">
        <v>55180</v>
      </c>
      <c r="F2946" s="310">
        <f t="shared" si="90"/>
        <v>2759000</v>
      </c>
      <c r="G2946" s="310">
        <f t="shared" si="91"/>
        <v>1103600.0000000002</v>
      </c>
    </row>
    <row r="2947" spans="1:7">
      <c r="A2947" s="311" t="s">
        <v>371</v>
      </c>
      <c r="B2947" s="311" t="s">
        <v>3885</v>
      </c>
      <c r="C2947" s="311" t="s">
        <v>3886</v>
      </c>
      <c r="D2947" s="308"/>
      <c r="E2947" s="315">
        <v>27210</v>
      </c>
      <c r="F2947" s="310">
        <f t="shared" si="90"/>
        <v>1360500</v>
      </c>
      <c r="G2947" s="310">
        <f t="shared" si="91"/>
        <v>544200</v>
      </c>
    </row>
    <row r="2948" spans="1:7">
      <c r="A2948" s="311" t="s">
        <v>371</v>
      </c>
      <c r="B2948" s="311" t="s">
        <v>3885</v>
      </c>
      <c r="C2948" s="311" t="s">
        <v>3887</v>
      </c>
      <c r="D2948" s="308"/>
      <c r="E2948" s="315">
        <v>28720</v>
      </c>
      <c r="F2948" s="310">
        <f t="shared" ref="F2948:F3011" si="92">+E2948*5%*1000</f>
        <v>1436000</v>
      </c>
      <c r="G2948" s="310">
        <f t="shared" ref="G2948:G3011" si="93">+E2948*2%*1000</f>
        <v>574400</v>
      </c>
    </row>
    <row r="2949" spans="1:7">
      <c r="A2949" s="311" t="s">
        <v>371</v>
      </c>
      <c r="B2949" s="311" t="s">
        <v>3650</v>
      </c>
      <c r="C2949" s="311" t="s">
        <v>3888</v>
      </c>
      <c r="D2949" s="308"/>
      <c r="E2949" s="315">
        <v>35000</v>
      </c>
      <c r="F2949" s="310">
        <f t="shared" si="92"/>
        <v>1750000</v>
      </c>
      <c r="G2949" s="310">
        <f t="shared" si="93"/>
        <v>700000</v>
      </c>
    </row>
    <row r="2950" spans="1:7">
      <c r="A2950" s="311" t="s">
        <v>371</v>
      </c>
      <c r="B2950" s="311" t="s">
        <v>3650</v>
      </c>
      <c r="C2950" s="311" t="s">
        <v>3889</v>
      </c>
      <c r="D2950" s="308"/>
      <c r="E2950" s="315">
        <v>24180</v>
      </c>
      <c r="F2950" s="310">
        <f t="shared" si="92"/>
        <v>1209000</v>
      </c>
      <c r="G2950" s="310">
        <f t="shared" si="93"/>
        <v>483600</v>
      </c>
    </row>
    <row r="2951" spans="1:7">
      <c r="A2951" s="311" t="s">
        <v>371</v>
      </c>
      <c r="B2951" s="311" t="s">
        <v>3651</v>
      </c>
      <c r="C2951" s="311" t="s">
        <v>3890</v>
      </c>
      <c r="D2951" s="308"/>
      <c r="E2951" s="315">
        <v>21590</v>
      </c>
      <c r="F2951" s="310">
        <f t="shared" si="92"/>
        <v>1079500</v>
      </c>
      <c r="G2951" s="310">
        <f t="shared" si="93"/>
        <v>431800</v>
      </c>
    </row>
    <row r="2952" spans="1:7">
      <c r="A2952" s="311" t="s">
        <v>371</v>
      </c>
      <c r="B2952" s="311" t="s">
        <v>3651</v>
      </c>
      <c r="C2952" s="311" t="s">
        <v>3891</v>
      </c>
      <c r="D2952" s="308"/>
      <c r="E2952" s="315">
        <v>22600</v>
      </c>
      <c r="F2952" s="310">
        <f t="shared" si="92"/>
        <v>1130000</v>
      </c>
      <c r="G2952" s="310">
        <f t="shared" si="93"/>
        <v>452000</v>
      </c>
    </row>
    <row r="2953" spans="1:7">
      <c r="A2953" s="311" t="s">
        <v>371</v>
      </c>
      <c r="B2953" s="311" t="s">
        <v>3651</v>
      </c>
      <c r="C2953" s="311" t="s">
        <v>3892</v>
      </c>
      <c r="D2953" s="308"/>
      <c r="E2953" s="315">
        <v>30190</v>
      </c>
      <c r="F2953" s="310">
        <f t="shared" si="92"/>
        <v>1509500</v>
      </c>
      <c r="G2953" s="310">
        <f t="shared" si="93"/>
        <v>603800.00000000012</v>
      </c>
    </row>
    <row r="2954" spans="1:7">
      <c r="A2954" s="311" t="s">
        <v>371</v>
      </c>
      <c r="B2954" s="311" t="s">
        <v>3651</v>
      </c>
      <c r="C2954" s="311" t="s">
        <v>3893</v>
      </c>
      <c r="D2954" s="308"/>
      <c r="E2954" s="315">
        <v>31630</v>
      </c>
      <c r="F2954" s="310">
        <f t="shared" si="92"/>
        <v>1581500</v>
      </c>
      <c r="G2954" s="310">
        <f t="shared" si="93"/>
        <v>632600</v>
      </c>
    </row>
    <row r="2955" spans="1:7">
      <c r="A2955" s="311" t="s">
        <v>371</v>
      </c>
      <c r="B2955" s="311" t="s">
        <v>3651</v>
      </c>
      <c r="C2955" s="311" t="s">
        <v>3894</v>
      </c>
      <c r="D2955" s="308"/>
      <c r="E2955" s="315">
        <v>31710</v>
      </c>
      <c r="F2955" s="310">
        <f t="shared" si="92"/>
        <v>1585500</v>
      </c>
      <c r="G2955" s="310">
        <f t="shared" si="93"/>
        <v>634200</v>
      </c>
    </row>
    <row r="2956" spans="1:7">
      <c r="A2956" s="311" t="s">
        <v>371</v>
      </c>
      <c r="B2956" s="311" t="s">
        <v>3662</v>
      </c>
      <c r="C2956" s="311" t="s">
        <v>3895</v>
      </c>
      <c r="D2956" s="308"/>
      <c r="E2956" s="315">
        <v>19500</v>
      </c>
      <c r="F2956" s="310">
        <f t="shared" si="92"/>
        <v>975000</v>
      </c>
      <c r="G2956" s="310">
        <f t="shared" si="93"/>
        <v>390000</v>
      </c>
    </row>
    <row r="2957" spans="1:7">
      <c r="A2957" s="316" t="s">
        <v>3721</v>
      </c>
      <c r="B2957" s="316" t="s">
        <v>3896</v>
      </c>
      <c r="C2957" s="316" t="s">
        <v>3897</v>
      </c>
      <c r="D2957" s="308"/>
      <c r="E2957" s="317">
        <v>109290</v>
      </c>
      <c r="F2957" s="310">
        <f t="shared" si="92"/>
        <v>5464500</v>
      </c>
      <c r="G2957" s="310">
        <f t="shared" si="93"/>
        <v>2185800</v>
      </c>
    </row>
    <row r="2958" spans="1:7">
      <c r="A2958" s="311" t="s">
        <v>371</v>
      </c>
      <c r="B2958" s="311" t="s">
        <v>3896</v>
      </c>
      <c r="C2958" s="311" t="s">
        <v>3898</v>
      </c>
      <c r="D2958" s="308"/>
      <c r="E2958" s="315">
        <v>43000</v>
      </c>
      <c r="F2958" s="310">
        <f t="shared" si="92"/>
        <v>2150000</v>
      </c>
      <c r="G2958" s="310">
        <f t="shared" si="93"/>
        <v>860000</v>
      </c>
    </row>
    <row r="2959" spans="1:7">
      <c r="A2959" s="316" t="s">
        <v>3721</v>
      </c>
      <c r="B2959" s="316" t="s">
        <v>3896</v>
      </c>
      <c r="C2959" s="316" t="s">
        <v>3899</v>
      </c>
      <c r="D2959" s="308"/>
      <c r="E2959" s="317">
        <v>9650</v>
      </c>
      <c r="F2959" s="310">
        <f t="shared" si="92"/>
        <v>482500</v>
      </c>
      <c r="G2959" s="310">
        <f t="shared" si="93"/>
        <v>193000</v>
      </c>
    </row>
    <row r="2960" spans="1:7">
      <c r="A2960" s="311" t="s">
        <v>371</v>
      </c>
      <c r="B2960" s="311" t="s">
        <v>3896</v>
      </c>
      <c r="C2960" s="311" t="s">
        <v>3900</v>
      </c>
      <c r="D2960" s="308"/>
      <c r="E2960" s="315">
        <v>39360</v>
      </c>
      <c r="F2960" s="310">
        <f t="shared" si="92"/>
        <v>1968000</v>
      </c>
      <c r="G2960" s="310">
        <f t="shared" si="93"/>
        <v>787200</v>
      </c>
    </row>
    <row r="2961" spans="1:7">
      <c r="A2961" s="311" t="s">
        <v>371</v>
      </c>
      <c r="B2961" s="311" t="s">
        <v>3896</v>
      </c>
      <c r="C2961" s="311" t="s">
        <v>3901</v>
      </c>
      <c r="D2961" s="308"/>
      <c r="E2961" s="315">
        <v>31810</v>
      </c>
      <c r="F2961" s="310">
        <f t="shared" si="92"/>
        <v>1590500</v>
      </c>
      <c r="G2961" s="310">
        <f t="shared" si="93"/>
        <v>636200</v>
      </c>
    </row>
    <row r="2962" spans="1:7">
      <c r="A2962" s="311" t="s">
        <v>371</v>
      </c>
      <c r="B2962" s="311" t="s">
        <v>3896</v>
      </c>
      <c r="C2962" s="311" t="s">
        <v>3902</v>
      </c>
      <c r="D2962" s="308"/>
      <c r="E2962" s="315">
        <v>22720</v>
      </c>
      <c r="F2962" s="310">
        <f t="shared" si="92"/>
        <v>1136000</v>
      </c>
      <c r="G2962" s="310">
        <f t="shared" si="93"/>
        <v>454400.00000000006</v>
      </c>
    </row>
    <row r="2963" spans="1:7">
      <c r="A2963" s="311" t="s">
        <v>371</v>
      </c>
      <c r="B2963" s="311" t="s">
        <v>3896</v>
      </c>
      <c r="C2963" s="311" t="s">
        <v>3903</v>
      </c>
      <c r="D2963" s="308"/>
      <c r="E2963" s="315">
        <v>20000</v>
      </c>
      <c r="F2963" s="310">
        <f t="shared" si="92"/>
        <v>1000000</v>
      </c>
      <c r="G2963" s="310">
        <f t="shared" si="93"/>
        <v>400000</v>
      </c>
    </row>
    <row r="2964" spans="1:7">
      <c r="A2964" s="311" t="s">
        <v>371</v>
      </c>
      <c r="B2964" s="311" t="s">
        <v>3896</v>
      </c>
      <c r="C2964" s="311" t="s">
        <v>3904</v>
      </c>
      <c r="D2964" s="308"/>
      <c r="E2964" s="315">
        <v>21550</v>
      </c>
      <c r="F2964" s="310">
        <f t="shared" si="92"/>
        <v>1077500</v>
      </c>
      <c r="G2964" s="310">
        <f t="shared" si="93"/>
        <v>431000</v>
      </c>
    </row>
    <row r="2965" spans="1:7">
      <c r="A2965" s="311" t="s">
        <v>371</v>
      </c>
      <c r="B2965" s="311" t="s">
        <v>3896</v>
      </c>
      <c r="C2965" s="311" t="s">
        <v>3905</v>
      </c>
      <c r="D2965" s="308"/>
      <c r="E2965" s="315">
        <v>26050</v>
      </c>
      <c r="F2965" s="310">
        <f t="shared" si="92"/>
        <v>1302500</v>
      </c>
      <c r="G2965" s="310">
        <f t="shared" si="93"/>
        <v>521000</v>
      </c>
    </row>
    <row r="2966" spans="1:7">
      <c r="A2966" s="311" t="s">
        <v>371</v>
      </c>
      <c r="B2966" s="311" t="s">
        <v>3896</v>
      </c>
      <c r="C2966" s="311" t="s">
        <v>3906</v>
      </c>
      <c r="D2966" s="308"/>
      <c r="E2966" s="315">
        <v>21480</v>
      </c>
      <c r="F2966" s="310">
        <f t="shared" si="92"/>
        <v>1074000</v>
      </c>
      <c r="G2966" s="310">
        <f t="shared" si="93"/>
        <v>429600</v>
      </c>
    </row>
    <row r="2967" spans="1:7">
      <c r="A2967" s="311" t="s">
        <v>371</v>
      </c>
      <c r="B2967" s="311" t="s">
        <v>3896</v>
      </c>
      <c r="C2967" s="311" t="s">
        <v>3907</v>
      </c>
      <c r="D2967" s="308"/>
      <c r="E2967" s="315">
        <v>32180</v>
      </c>
      <c r="F2967" s="310">
        <f t="shared" si="92"/>
        <v>1609000</v>
      </c>
      <c r="G2967" s="310">
        <f t="shared" si="93"/>
        <v>643600</v>
      </c>
    </row>
    <row r="2968" spans="1:7">
      <c r="A2968" s="316" t="s">
        <v>3721</v>
      </c>
      <c r="B2968" s="316" t="s">
        <v>3896</v>
      </c>
      <c r="C2968" s="316" t="s">
        <v>3908</v>
      </c>
      <c r="D2968" s="308"/>
      <c r="E2968" s="317">
        <v>8500</v>
      </c>
      <c r="F2968" s="310">
        <f t="shared" si="92"/>
        <v>425000</v>
      </c>
      <c r="G2968" s="310">
        <f t="shared" si="93"/>
        <v>170000</v>
      </c>
    </row>
    <row r="2969" spans="1:7">
      <c r="A2969" s="316" t="s">
        <v>3721</v>
      </c>
      <c r="B2969" s="316" t="s">
        <v>3896</v>
      </c>
      <c r="C2969" s="316" t="s">
        <v>3909</v>
      </c>
      <c r="D2969" s="308"/>
      <c r="E2969" s="317">
        <v>30560</v>
      </c>
      <c r="F2969" s="310">
        <f t="shared" si="92"/>
        <v>1528000</v>
      </c>
      <c r="G2969" s="310">
        <f t="shared" si="93"/>
        <v>611200</v>
      </c>
    </row>
    <row r="2970" spans="1:7">
      <c r="A2970" s="311" t="s">
        <v>371</v>
      </c>
      <c r="B2970" s="311" t="s">
        <v>3910</v>
      </c>
      <c r="C2970" s="311" t="s">
        <v>3911</v>
      </c>
      <c r="D2970" s="308"/>
      <c r="E2970" s="315">
        <v>36570</v>
      </c>
      <c r="F2970" s="310">
        <f t="shared" si="92"/>
        <v>1828500</v>
      </c>
      <c r="G2970" s="310">
        <f t="shared" si="93"/>
        <v>731400</v>
      </c>
    </row>
    <row r="2971" spans="1:7">
      <c r="A2971" s="311" t="s">
        <v>371</v>
      </c>
      <c r="B2971" s="311" t="s">
        <v>3912</v>
      </c>
      <c r="C2971" s="311" t="s">
        <v>3913</v>
      </c>
      <c r="D2971" s="308"/>
      <c r="E2971" s="315">
        <v>43300</v>
      </c>
      <c r="F2971" s="310">
        <f t="shared" si="92"/>
        <v>2165000</v>
      </c>
      <c r="G2971" s="310">
        <f t="shared" si="93"/>
        <v>866000</v>
      </c>
    </row>
    <row r="2972" spans="1:7">
      <c r="A2972" s="311" t="s">
        <v>371</v>
      </c>
      <c r="B2972" s="311" t="s">
        <v>3914</v>
      </c>
      <c r="C2972" s="311" t="s">
        <v>3915</v>
      </c>
      <c r="D2972" s="308"/>
      <c r="E2972" s="315">
        <v>41800</v>
      </c>
      <c r="F2972" s="310">
        <f t="shared" si="92"/>
        <v>2090000</v>
      </c>
      <c r="G2972" s="310">
        <f t="shared" si="93"/>
        <v>836000</v>
      </c>
    </row>
    <row r="2973" spans="1:7">
      <c r="A2973" s="318" t="s">
        <v>3721</v>
      </c>
      <c r="B2973" s="318" t="s">
        <v>3914</v>
      </c>
      <c r="C2973" s="318" t="s">
        <v>3916</v>
      </c>
      <c r="D2973" s="308"/>
      <c r="E2973" s="319">
        <v>39370</v>
      </c>
      <c r="F2973" s="310">
        <f t="shared" si="92"/>
        <v>1968500</v>
      </c>
      <c r="G2973" s="310">
        <f t="shared" si="93"/>
        <v>787400</v>
      </c>
    </row>
    <row r="2974" spans="1:7">
      <c r="A2974" s="316" t="s">
        <v>3721</v>
      </c>
      <c r="B2974" s="316" t="s">
        <v>3917</v>
      </c>
      <c r="C2974" s="316" t="s">
        <v>3918</v>
      </c>
      <c r="D2974" s="308"/>
      <c r="E2974" s="317">
        <v>55750</v>
      </c>
      <c r="F2974" s="310">
        <f t="shared" si="92"/>
        <v>2787500</v>
      </c>
      <c r="G2974" s="310">
        <f t="shared" si="93"/>
        <v>1115000</v>
      </c>
    </row>
    <row r="2975" spans="1:7">
      <c r="A2975" s="311" t="s">
        <v>371</v>
      </c>
      <c r="B2975" s="311" t="s">
        <v>3669</v>
      </c>
      <c r="C2975" s="311" t="s">
        <v>3919</v>
      </c>
      <c r="D2975" s="308"/>
      <c r="E2975" s="315">
        <v>42720</v>
      </c>
      <c r="F2975" s="310">
        <f t="shared" si="92"/>
        <v>2136000</v>
      </c>
      <c r="G2975" s="310">
        <f t="shared" si="93"/>
        <v>854400</v>
      </c>
    </row>
    <row r="2976" spans="1:7">
      <c r="A2976" s="311" t="s">
        <v>371</v>
      </c>
      <c r="B2976" s="311" t="s">
        <v>3669</v>
      </c>
      <c r="C2976" s="311" t="s">
        <v>3920</v>
      </c>
      <c r="D2976" s="308"/>
      <c r="E2976" s="315">
        <v>42720</v>
      </c>
      <c r="F2976" s="310">
        <f t="shared" si="92"/>
        <v>2136000</v>
      </c>
      <c r="G2976" s="310">
        <f t="shared" si="93"/>
        <v>854400</v>
      </c>
    </row>
    <row r="2977" spans="1:7">
      <c r="A2977" s="311" t="s">
        <v>371</v>
      </c>
      <c r="B2977" s="311" t="s">
        <v>3556</v>
      </c>
      <c r="C2977" s="311" t="s">
        <v>3921</v>
      </c>
      <c r="D2977" s="308"/>
      <c r="E2977" s="315">
        <v>42500</v>
      </c>
      <c r="F2977" s="310">
        <f t="shared" si="92"/>
        <v>2125000</v>
      </c>
      <c r="G2977" s="310">
        <f t="shared" si="93"/>
        <v>850000</v>
      </c>
    </row>
    <row r="2978" spans="1:7">
      <c r="A2978" s="316" t="s">
        <v>3721</v>
      </c>
      <c r="B2978" s="316" t="s">
        <v>3556</v>
      </c>
      <c r="C2978" s="316" t="s">
        <v>3922</v>
      </c>
      <c r="D2978" s="308"/>
      <c r="E2978" s="317">
        <v>76440</v>
      </c>
      <c r="F2978" s="310">
        <f t="shared" si="92"/>
        <v>3822000</v>
      </c>
      <c r="G2978" s="310">
        <f t="shared" si="93"/>
        <v>1528800</v>
      </c>
    </row>
    <row r="2979" spans="1:7">
      <c r="A2979" s="311" t="s">
        <v>371</v>
      </c>
      <c r="B2979" s="311" t="s">
        <v>3556</v>
      </c>
      <c r="C2979" s="311" t="s">
        <v>3923</v>
      </c>
      <c r="D2979" s="308"/>
      <c r="E2979" s="315">
        <v>35000</v>
      </c>
      <c r="F2979" s="310">
        <f t="shared" si="92"/>
        <v>1750000</v>
      </c>
      <c r="G2979" s="310">
        <f t="shared" si="93"/>
        <v>700000</v>
      </c>
    </row>
    <row r="2980" spans="1:7">
      <c r="A2980" s="311" t="s">
        <v>371</v>
      </c>
      <c r="B2980" s="311" t="s">
        <v>3924</v>
      </c>
      <c r="C2980" s="311" t="s">
        <v>3925</v>
      </c>
      <c r="D2980" s="308"/>
      <c r="E2980" s="315">
        <v>57590</v>
      </c>
      <c r="F2980" s="310">
        <f t="shared" si="92"/>
        <v>2879500</v>
      </c>
      <c r="G2980" s="310">
        <f t="shared" si="93"/>
        <v>1151800</v>
      </c>
    </row>
    <row r="2981" spans="1:7">
      <c r="A2981" s="311" t="s">
        <v>371</v>
      </c>
      <c r="B2981" s="311" t="s">
        <v>3926</v>
      </c>
      <c r="C2981" s="311" t="s">
        <v>3927</v>
      </c>
      <c r="D2981" s="308"/>
      <c r="E2981" s="315">
        <v>47590</v>
      </c>
      <c r="F2981" s="310">
        <f t="shared" si="92"/>
        <v>2379500</v>
      </c>
      <c r="G2981" s="310">
        <f t="shared" si="93"/>
        <v>951800.00000000012</v>
      </c>
    </row>
    <row r="2982" spans="1:7">
      <c r="A2982" s="311" t="s">
        <v>371</v>
      </c>
      <c r="B2982" s="311" t="s">
        <v>3928</v>
      </c>
      <c r="C2982" s="311" t="s">
        <v>3929</v>
      </c>
      <c r="D2982" s="308"/>
      <c r="E2982" s="315">
        <v>44000</v>
      </c>
      <c r="F2982" s="310">
        <f t="shared" si="92"/>
        <v>2200000</v>
      </c>
      <c r="G2982" s="310">
        <f t="shared" si="93"/>
        <v>880000</v>
      </c>
    </row>
    <row r="2983" spans="1:7">
      <c r="A2983" s="311" t="s">
        <v>371</v>
      </c>
      <c r="B2983" s="311" t="s">
        <v>3930</v>
      </c>
      <c r="C2983" s="311" t="s">
        <v>3931</v>
      </c>
      <c r="D2983" s="308"/>
      <c r="E2983" s="315">
        <v>31010</v>
      </c>
      <c r="F2983" s="310">
        <f t="shared" si="92"/>
        <v>1550500</v>
      </c>
      <c r="G2983" s="310">
        <f t="shared" si="93"/>
        <v>620200</v>
      </c>
    </row>
    <row r="2984" spans="1:7">
      <c r="A2984" s="311" t="s">
        <v>371</v>
      </c>
      <c r="B2984" s="311" t="s">
        <v>3932</v>
      </c>
      <c r="C2984" s="311" t="s">
        <v>3933</v>
      </c>
      <c r="D2984" s="308"/>
      <c r="E2984" s="315">
        <v>27000</v>
      </c>
      <c r="F2984" s="310">
        <f t="shared" si="92"/>
        <v>1350000</v>
      </c>
      <c r="G2984" s="310">
        <f t="shared" si="93"/>
        <v>540000</v>
      </c>
    </row>
    <row r="2985" spans="1:7">
      <c r="A2985" s="311" t="s">
        <v>371</v>
      </c>
      <c r="B2985" s="311" t="s">
        <v>3934</v>
      </c>
      <c r="C2985" s="311" t="s">
        <v>3935</v>
      </c>
      <c r="D2985" s="308"/>
      <c r="E2985" s="315">
        <v>40360</v>
      </c>
      <c r="F2985" s="310">
        <f t="shared" si="92"/>
        <v>2018000</v>
      </c>
      <c r="G2985" s="310">
        <f t="shared" si="93"/>
        <v>807200</v>
      </c>
    </row>
    <row r="2986" spans="1:7">
      <c r="A2986" s="311" t="s">
        <v>371</v>
      </c>
      <c r="B2986" s="311" t="s">
        <v>3934</v>
      </c>
      <c r="C2986" s="311" t="s">
        <v>3744</v>
      </c>
      <c r="D2986" s="308"/>
      <c r="E2986" s="315">
        <v>31800</v>
      </c>
      <c r="F2986" s="310">
        <f t="shared" si="92"/>
        <v>1590000</v>
      </c>
      <c r="G2986" s="310">
        <f t="shared" si="93"/>
        <v>636000</v>
      </c>
    </row>
    <row r="2987" spans="1:7">
      <c r="A2987" s="311" t="s">
        <v>371</v>
      </c>
      <c r="B2987" s="311" t="s">
        <v>3934</v>
      </c>
      <c r="C2987" s="311" t="s">
        <v>3936</v>
      </c>
      <c r="D2987" s="308"/>
      <c r="E2987" s="315">
        <v>34200</v>
      </c>
      <c r="F2987" s="310">
        <f t="shared" si="92"/>
        <v>1710000</v>
      </c>
      <c r="G2987" s="310">
        <f t="shared" si="93"/>
        <v>684000</v>
      </c>
    </row>
    <row r="2988" spans="1:7">
      <c r="A2988" s="311" t="s">
        <v>371</v>
      </c>
      <c r="B2988" s="311" t="s">
        <v>3934</v>
      </c>
      <c r="C2988" s="311" t="s">
        <v>3937</v>
      </c>
      <c r="D2988" s="308"/>
      <c r="E2988" s="315">
        <v>33000</v>
      </c>
      <c r="F2988" s="310">
        <f t="shared" si="92"/>
        <v>1650000</v>
      </c>
      <c r="G2988" s="310">
        <f t="shared" si="93"/>
        <v>660000</v>
      </c>
    </row>
    <row r="2989" spans="1:7">
      <c r="A2989" s="311" t="s">
        <v>371</v>
      </c>
      <c r="B2989" s="311" t="s">
        <v>3712</v>
      </c>
      <c r="C2989" s="311" t="s">
        <v>3935</v>
      </c>
      <c r="D2989" s="308"/>
      <c r="E2989" s="315">
        <v>39400</v>
      </c>
      <c r="F2989" s="310">
        <f t="shared" si="92"/>
        <v>1970000</v>
      </c>
      <c r="G2989" s="310">
        <f t="shared" si="93"/>
        <v>788000</v>
      </c>
    </row>
    <row r="2990" spans="1:7">
      <c r="A2990" s="311" t="s">
        <v>371</v>
      </c>
      <c r="B2990" s="311" t="s">
        <v>3938</v>
      </c>
      <c r="C2990" s="311" t="s">
        <v>3939</v>
      </c>
      <c r="D2990" s="308"/>
      <c r="E2990" s="315">
        <v>52000</v>
      </c>
      <c r="F2990" s="310">
        <f t="shared" si="92"/>
        <v>2600000</v>
      </c>
      <c r="G2990" s="310">
        <f t="shared" si="93"/>
        <v>1040000</v>
      </c>
    </row>
    <row r="2991" spans="1:7">
      <c r="A2991" s="316" t="s">
        <v>3721</v>
      </c>
      <c r="B2991" s="316" t="s">
        <v>3938</v>
      </c>
      <c r="C2991" s="316" t="s">
        <v>3940</v>
      </c>
      <c r="D2991" s="308"/>
      <c r="E2991" s="317">
        <v>17130</v>
      </c>
      <c r="F2991" s="310">
        <f t="shared" si="92"/>
        <v>856500</v>
      </c>
      <c r="G2991" s="310">
        <f t="shared" si="93"/>
        <v>342600</v>
      </c>
    </row>
    <row r="2992" spans="1:7">
      <c r="A2992" s="316" t="s">
        <v>3721</v>
      </c>
      <c r="B2992" s="316" t="s">
        <v>3941</v>
      </c>
      <c r="C2992" s="316" t="s">
        <v>3942</v>
      </c>
      <c r="D2992" s="308"/>
      <c r="E2992" s="317">
        <v>99780</v>
      </c>
      <c r="F2992" s="310">
        <f t="shared" si="92"/>
        <v>4989000</v>
      </c>
      <c r="G2992" s="310">
        <f t="shared" si="93"/>
        <v>1995600.0000000002</v>
      </c>
    </row>
    <row r="2993" spans="1:7">
      <c r="A2993" s="311" t="s">
        <v>371</v>
      </c>
      <c r="B2993" s="311" t="s">
        <v>3941</v>
      </c>
      <c r="C2993" s="311" t="s">
        <v>3943</v>
      </c>
      <c r="D2993" s="308"/>
      <c r="E2993" s="315">
        <v>100000</v>
      </c>
      <c r="F2993" s="310">
        <f t="shared" si="92"/>
        <v>5000000</v>
      </c>
      <c r="G2993" s="310">
        <f t="shared" si="93"/>
        <v>2000000</v>
      </c>
    </row>
    <row r="2994" spans="1:7">
      <c r="A2994" s="316" t="s">
        <v>3721</v>
      </c>
      <c r="B2994" s="316" t="s">
        <v>3941</v>
      </c>
      <c r="C2994" s="316" t="s">
        <v>3944</v>
      </c>
      <c r="D2994" s="308"/>
      <c r="E2994" s="317">
        <v>56840</v>
      </c>
      <c r="F2994" s="310">
        <f t="shared" si="92"/>
        <v>2842000</v>
      </c>
      <c r="G2994" s="310">
        <f t="shared" si="93"/>
        <v>1136800</v>
      </c>
    </row>
    <row r="2995" spans="1:7">
      <c r="A2995" s="316" t="s">
        <v>3721</v>
      </c>
      <c r="B2995" s="316" t="s">
        <v>3941</v>
      </c>
      <c r="C2995" s="316" t="s">
        <v>3945</v>
      </c>
      <c r="D2995" s="308"/>
      <c r="E2995" s="317">
        <v>39890</v>
      </c>
      <c r="F2995" s="310">
        <f t="shared" si="92"/>
        <v>1994500</v>
      </c>
      <c r="G2995" s="310">
        <f t="shared" si="93"/>
        <v>797800.00000000012</v>
      </c>
    </row>
    <row r="2996" spans="1:7">
      <c r="A2996" s="316" t="s">
        <v>3721</v>
      </c>
      <c r="B2996" s="316" t="s">
        <v>3941</v>
      </c>
      <c r="C2996" s="316" t="s">
        <v>3946</v>
      </c>
      <c r="D2996" s="308"/>
      <c r="E2996" s="317">
        <v>84410</v>
      </c>
      <c r="F2996" s="310">
        <f t="shared" si="92"/>
        <v>4220500</v>
      </c>
      <c r="G2996" s="310">
        <f t="shared" si="93"/>
        <v>1688200</v>
      </c>
    </row>
    <row r="2997" spans="1:7">
      <c r="A2997" s="311" t="s">
        <v>371</v>
      </c>
      <c r="B2997" s="311" t="s">
        <v>3715</v>
      </c>
      <c r="C2997" s="311" t="s">
        <v>3947</v>
      </c>
      <c r="D2997" s="308"/>
      <c r="E2997" s="315">
        <v>35110</v>
      </c>
      <c r="F2997" s="310">
        <f t="shared" si="92"/>
        <v>1755500</v>
      </c>
      <c r="G2997" s="310">
        <f t="shared" si="93"/>
        <v>702200</v>
      </c>
    </row>
    <row r="2998" spans="1:7">
      <c r="A2998" s="311" t="s">
        <v>371</v>
      </c>
      <c r="B2998" s="311" t="s">
        <v>3948</v>
      </c>
      <c r="C2998" s="311" t="s">
        <v>2915</v>
      </c>
      <c r="D2998" s="308"/>
      <c r="E2998" s="315">
        <v>81810</v>
      </c>
      <c r="F2998" s="310">
        <f t="shared" si="92"/>
        <v>4090500</v>
      </c>
      <c r="G2998" s="310">
        <f t="shared" si="93"/>
        <v>1636200</v>
      </c>
    </row>
    <row r="2999" spans="1:7">
      <c r="A2999" s="311" t="s">
        <v>371</v>
      </c>
      <c r="B2999" s="311" t="s">
        <v>3948</v>
      </c>
      <c r="C2999" s="311" t="s">
        <v>3949</v>
      </c>
      <c r="D2999" s="308"/>
      <c r="E2999" s="315">
        <v>74540</v>
      </c>
      <c r="F2999" s="310">
        <f t="shared" si="92"/>
        <v>3727000</v>
      </c>
      <c r="G2999" s="310">
        <f t="shared" si="93"/>
        <v>1490800</v>
      </c>
    </row>
    <row r="3000" spans="1:7">
      <c r="A3000" s="311" t="s">
        <v>371</v>
      </c>
      <c r="B3000" s="311" t="s">
        <v>3950</v>
      </c>
      <c r="C3000" s="311" t="s">
        <v>3935</v>
      </c>
      <c r="D3000" s="308"/>
      <c r="E3000" s="315">
        <v>80000</v>
      </c>
      <c r="F3000" s="310">
        <f t="shared" si="92"/>
        <v>4000000</v>
      </c>
      <c r="G3000" s="310">
        <f t="shared" si="93"/>
        <v>1600000</v>
      </c>
    </row>
    <row r="3001" spans="1:7">
      <c r="A3001" s="311" t="s">
        <v>371</v>
      </c>
      <c r="B3001" s="311" t="s">
        <v>3951</v>
      </c>
      <c r="C3001" s="311" t="s">
        <v>3952</v>
      </c>
      <c r="D3001" s="308"/>
      <c r="E3001" s="315">
        <v>70000</v>
      </c>
      <c r="F3001" s="310">
        <f t="shared" si="92"/>
        <v>3500000</v>
      </c>
      <c r="G3001" s="310">
        <f t="shared" si="93"/>
        <v>1400000</v>
      </c>
    </row>
    <row r="3002" spans="1:7">
      <c r="A3002" s="311" t="s">
        <v>371</v>
      </c>
      <c r="B3002" s="311" t="s">
        <v>3953</v>
      </c>
      <c r="C3002" s="311" t="s">
        <v>3954</v>
      </c>
      <c r="D3002" s="308"/>
      <c r="E3002" s="315">
        <v>84540</v>
      </c>
      <c r="F3002" s="310">
        <f t="shared" si="92"/>
        <v>4227000</v>
      </c>
      <c r="G3002" s="310">
        <f t="shared" si="93"/>
        <v>1690800</v>
      </c>
    </row>
    <row r="3003" spans="1:7">
      <c r="A3003" s="311" t="s">
        <v>3955</v>
      </c>
      <c r="B3003" s="311" t="s">
        <v>3956</v>
      </c>
      <c r="C3003" s="311" t="s">
        <v>3061</v>
      </c>
      <c r="D3003" s="311" t="s">
        <v>747</v>
      </c>
      <c r="E3003" s="315">
        <v>78100</v>
      </c>
      <c r="F3003" s="310">
        <f t="shared" si="92"/>
        <v>3905000</v>
      </c>
      <c r="G3003" s="310">
        <f t="shared" si="93"/>
        <v>1562000</v>
      </c>
    </row>
    <row r="3004" spans="1:7">
      <c r="A3004" s="307" t="s">
        <v>3955</v>
      </c>
      <c r="B3004" s="307" t="s">
        <v>3957</v>
      </c>
      <c r="C3004" s="308"/>
      <c r="D3004" s="308"/>
      <c r="E3004" s="309">
        <v>36360</v>
      </c>
      <c r="F3004" s="310">
        <f t="shared" si="92"/>
        <v>1818000</v>
      </c>
      <c r="G3004" s="310">
        <f t="shared" si="93"/>
        <v>727200</v>
      </c>
    </row>
    <row r="3005" spans="1:7">
      <c r="A3005" s="307" t="s">
        <v>3955</v>
      </c>
      <c r="B3005" s="307" t="s">
        <v>3958</v>
      </c>
      <c r="C3005" s="308"/>
      <c r="D3005" s="308"/>
      <c r="E3005" s="309">
        <v>53050</v>
      </c>
      <c r="F3005" s="310">
        <f t="shared" si="92"/>
        <v>2652500</v>
      </c>
      <c r="G3005" s="310">
        <f t="shared" si="93"/>
        <v>1061000</v>
      </c>
    </row>
    <row r="3006" spans="1:7">
      <c r="A3006" s="307" t="s">
        <v>3955</v>
      </c>
      <c r="B3006" s="307" t="s">
        <v>3959</v>
      </c>
      <c r="C3006" s="308"/>
      <c r="D3006" s="308"/>
      <c r="E3006" s="309">
        <v>47260</v>
      </c>
      <c r="F3006" s="310">
        <f t="shared" si="92"/>
        <v>2363000</v>
      </c>
      <c r="G3006" s="310">
        <f t="shared" si="93"/>
        <v>945200</v>
      </c>
    </row>
    <row r="3007" spans="1:7">
      <c r="A3007" s="307" t="s">
        <v>3955</v>
      </c>
      <c r="B3007" s="307" t="s">
        <v>3960</v>
      </c>
      <c r="C3007" s="308"/>
      <c r="D3007" s="308"/>
      <c r="E3007" s="309">
        <v>8000</v>
      </c>
      <c r="F3007" s="310">
        <f t="shared" si="92"/>
        <v>400000</v>
      </c>
      <c r="G3007" s="310">
        <f t="shared" si="93"/>
        <v>160000</v>
      </c>
    </row>
    <row r="3008" spans="1:7">
      <c r="A3008" s="307" t="s">
        <v>3955</v>
      </c>
      <c r="B3008" s="307" t="s">
        <v>3961</v>
      </c>
      <c r="C3008" s="308"/>
      <c r="D3008" s="308"/>
      <c r="E3008" s="309">
        <v>26360</v>
      </c>
      <c r="F3008" s="310">
        <f t="shared" si="92"/>
        <v>1318000</v>
      </c>
      <c r="G3008" s="310">
        <f t="shared" si="93"/>
        <v>527200</v>
      </c>
    </row>
    <row r="3009" spans="1:7">
      <c r="A3009" s="307" t="s">
        <v>3955</v>
      </c>
      <c r="B3009" s="307" t="s">
        <v>3962</v>
      </c>
      <c r="C3009" s="308"/>
      <c r="D3009" s="308"/>
      <c r="E3009" s="309">
        <v>26300</v>
      </c>
      <c r="F3009" s="310">
        <f t="shared" si="92"/>
        <v>1315000</v>
      </c>
      <c r="G3009" s="310">
        <f t="shared" si="93"/>
        <v>526000</v>
      </c>
    </row>
    <row r="3010" spans="1:7">
      <c r="A3010" s="307" t="s">
        <v>3955</v>
      </c>
      <c r="B3010" s="307" t="s">
        <v>3963</v>
      </c>
      <c r="C3010" s="308"/>
      <c r="D3010" s="308"/>
      <c r="E3010" s="309">
        <v>26450</v>
      </c>
      <c r="F3010" s="310">
        <f t="shared" si="92"/>
        <v>1322500</v>
      </c>
      <c r="G3010" s="310">
        <f t="shared" si="93"/>
        <v>529000</v>
      </c>
    </row>
    <row r="3011" spans="1:7">
      <c r="A3011" s="307" t="s">
        <v>3955</v>
      </c>
      <c r="B3011" s="307" t="s">
        <v>3964</v>
      </c>
      <c r="C3011" s="308"/>
      <c r="D3011" s="308"/>
      <c r="E3011" s="309">
        <v>37990</v>
      </c>
      <c r="F3011" s="310">
        <f t="shared" si="92"/>
        <v>1899500</v>
      </c>
      <c r="G3011" s="310">
        <f t="shared" si="93"/>
        <v>759800.00000000012</v>
      </c>
    </row>
    <row r="3012" spans="1:7">
      <c r="A3012" s="307" t="s">
        <v>3955</v>
      </c>
      <c r="B3012" s="307" t="s">
        <v>3965</v>
      </c>
      <c r="C3012" s="308"/>
      <c r="D3012" s="308"/>
      <c r="E3012" s="309">
        <v>28360</v>
      </c>
      <c r="F3012" s="310">
        <f t="shared" ref="F3012:F3075" si="94">+E3012*5%*1000</f>
        <v>1418000</v>
      </c>
      <c r="G3012" s="310">
        <f t="shared" ref="G3012:G3075" si="95">+E3012*2%*1000</f>
        <v>567200</v>
      </c>
    </row>
    <row r="3013" spans="1:7">
      <c r="A3013" s="307" t="s">
        <v>3955</v>
      </c>
      <c r="B3013" s="307" t="s">
        <v>3966</v>
      </c>
      <c r="C3013" s="308"/>
      <c r="D3013" s="308"/>
      <c r="E3013" s="309">
        <v>43630</v>
      </c>
      <c r="F3013" s="310">
        <f t="shared" si="94"/>
        <v>2181500</v>
      </c>
      <c r="G3013" s="310">
        <f t="shared" si="95"/>
        <v>872600</v>
      </c>
    </row>
    <row r="3014" spans="1:7">
      <c r="A3014" s="307" t="s">
        <v>3955</v>
      </c>
      <c r="B3014" s="307" t="s">
        <v>3967</v>
      </c>
      <c r="C3014" s="308"/>
      <c r="D3014" s="308"/>
      <c r="E3014" s="309">
        <v>43630</v>
      </c>
      <c r="F3014" s="310">
        <f t="shared" si="94"/>
        <v>2181500</v>
      </c>
      <c r="G3014" s="310">
        <f t="shared" si="95"/>
        <v>872600</v>
      </c>
    </row>
    <row r="3015" spans="1:7">
      <c r="A3015" s="307" t="s">
        <v>3955</v>
      </c>
      <c r="B3015" s="307" t="s">
        <v>3968</v>
      </c>
      <c r="C3015" s="308"/>
      <c r="D3015" s="308"/>
      <c r="E3015" s="309">
        <v>40510</v>
      </c>
      <c r="F3015" s="310">
        <f t="shared" si="94"/>
        <v>2025500</v>
      </c>
      <c r="G3015" s="310">
        <f t="shared" si="95"/>
        <v>810200</v>
      </c>
    </row>
    <row r="3016" spans="1:7">
      <c r="A3016" s="307" t="s">
        <v>3955</v>
      </c>
      <c r="B3016" s="307" t="s">
        <v>3969</v>
      </c>
      <c r="C3016" s="308"/>
      <c r="D3016" s="308"/>
      <c r="E3016" s="309">
        <v>44720</v>
      </c>
      <c r="F3016" s="310">
        <f t="shared" si="94"/>
        <v>2236000</v>
      </c>
      <c r="G3016" s="310">
        <f t="shared" si="95"/>
        <v>894400</v>
      </c>
    </row>
    <row r="3017" spans="1:7">
      <c r="A3017" s="307" t="s">
        <v>3955</v>
      </c>
      <c r="B3017" s="307" t="s">
        <v>3970</v>
      </c>
      <c r="C3017" s="308"/>
      <c r="D3017" s="308"/>
      <c r="E3017" s="309">
        <v>27680</v>
      </c>
      <c r="F3017" s="310">
        <f t="shared" si="94"/>
        <v>1384000</v>
      </c>
      <c r="G3017" s="310">
        <f t="shared" si="95"/>
        <v>553600</v>
      </c>
    </row>
    <row r="3018" spans="1:7">
      <c r="A3018" s="307" t="s">
        <v>3955</v>
      </c>
      <c r="B3018" s="307" t="s">
        <v>3971</v>
      </c>
      <c r="C3018" s="308"/>
      <c r="D3018" s="308"/>
      <c r="E3018" s="309">
        <v>31810</v>
      </c>
      <c r="F3018" s="310">
        <f t="shared" si="94"/>
        <v>1590500</v>
      </c>
      <c r="G3018" s="310">
        <f t="shared" si="95"/>
        <v>636200</v>
      </c>
    </row>
    <row r="3019" spans="1:7">
      <c r="A3019" s="307" t="s">
        <v>3955</v>
      </c>
      <c r="B3019" s="307" t="s">
        <v>3972</v>
      </c>
      <c r="C3019" s="308"/>
      <c r="D3019" s="308"/>
      <c r="E3019" s="309">
        <v>45330</v>
      </c>
      <c r="F3019" s="310">
        <f t="shared" si="94"/>
        <v>2266500</v>
      </c>
      <c r="G3019" s="310">
        <f t="shared" si="95"/>
        <v>906600</v>
      </c>
    </row>
    <row r="3020" spans="1:7">
      <c r="A3020" s="307" t="s">
        <v>3955</v>
      </c>
      <c r="B3020" s="307" t="s">
        <v>3973</v>
      </c>
      <c r="C3020" s="308"/>
      <c r="D3020" s="308"/>
      <c r="E3020" s="309">
        <v>22080</v>
      </c>
      <c r="F3020" s="310">
        <f t="shared" si="94"/>
        <v>1104000</v>
      </c>
      <c r="G3020" s="310">
        <f t="shared" si="95"/>
        <v>441600</v>
      </c>
    </row>
    <row r="3021" spans="1:7">
      <c r="A3021" s="307" t="s">
        <v>3955</v>
      </c>
      <c r="B3021" s="307" t="s">
        <v>3974</v>
      </c>
      <c r="C3021" s="308"/>
      <c r="D3021" s="308"/>
      <c r="E3021" s="309">
        <v>40510</v>
      </c>
      <c r="F3021" s="310">
        <f t="shared" si="94"/>
        <v>2025500</v>
      </c>
      <c r="G3021" s="310">
        <f t="shared" si="95"/>
        <v>810200</v>
      </c>
    </row>
    <row r="3022" spans="1:7">
      <c r="A3022" s="307" t="s">
        <v>3955</v>
      </c>
      <c r="B3022" s="307" t="s">
        <v>3975</v>
      </c>
      <c r="C3022" s="308"/>
      <c r="D3022" s="308"/>
      <c r="E3022" s="309">
        <v>42300</v>
      </c>
      <c r="F3022" s="310">
        <f t="shared" si="94"/>
        <v>2115000</v>
      </c>
      <c r="G3022" s="310">
        <f t="shared" si="95"/>
        <v>846000</v>
      </c>
    </row>
    <row r="3023" spans="1:7">
      <c r="A3023" s="307" t="s">
        <v>3955</v>
      </c>
      <c r="B3023" s="307" t="s">
        <v>3976</v>
      </c>
      <c r="C3023" s="308"/>
      <c r="D3023" s="308"/>
      <c r="E3023" s="309">
        <v>53050</v>
      </c>
      <c r="F3023" s="310">
        <f t="shared" si="94"/>
        <v>2652500</v>
      </c>
      <c r="G3023" s="310">
        <f t="shared" si="95"/>
        <v>1061000</v>
      </c>
    </row>
    <row r="3024" spans="1:7">
      <c r="A3024" s="307" t="s">
        <v>3955</v>
      </c>
      <c r="B3024" s="307" t="s">
        <v>3977</v>
      </c>
      <c r="C3024" s="308"/>
      <c r="D3024" s="308"/>
      <c r="E3024" s="309">
        <v>31830</v>
      </c>
      <c r="F3024" s="310">
        <f t="shared" si="94"/>
        <v>1591500</v>
      </c>
      <c r="G3024" s="310">
        <f t="shared" si="95"/>
        <v>636600</v>
      </c>
    </row>
    <row r="3025" spans="1:7">
      <c r="A3025" s="307" t="s">
        <v>3955</v>
      </c>
      <c r="B3025" s="307" t="s">
        <v>3978</v>
      </c>
      <c r="C3025" s="308"/>
      <c r="D3025" s="308"/>
      <c r="E3025" s="309">
        <v>62720</v>
      </c>
      <c r="F3025" s="310">
        <f t="shared" si="94"/>
        <v>3136000</v>
      </c>
      <c r="G3025" s="310">
        <f t="shared" si="95"/>
        <v>1254400</v>
      </c>
    </row>
    <row r="3026" spans="1:7">
      <c r="A3026" s="307" t="s">
        <v>3955</v>
      </c>
      <c r="B3026" s="307" t="s">
        <v>3979</v>
      </c>
      <c r="C3026" s="308"/>
      <c r="D3026" s="308"/>
      <c r="E3026" s="309">
        <v>55240</v>
      </c>
      <c r="F3026" s="310">
        <f t="shared" si="94"/>
        <v>2762000</v>
      </c>
      <c r="G3026" s="310">
        <f t="shared" si="95"/>
        <v>1104800</v>
      </c>
    </row>
    <row r="3027" spans="1:7">
      <c r="A3027" s="307" t="s">
        <v>3955</v>
      </c>
      <c r="B3027" s="307" t="s">
        <v>3980</v>
      </c>
      <c r="C3027" s="308"/>
      <c r="D3027" s="308"/>
      <c r="E3027" s="309">
        <v>87270</v>
      </c>
      <c r="F3027" s="310">
        <f t="shared" si="94"/>
        <v>4363500</v>
      </c>
      <c r="G3027" s="310">
        <f t="shared" si="95"/>
        <v>1745400</v>
      </c>
    </row>
    <row r="3028" spans="1:7">
      <c r="A3028" s="307" t="s">
        <v>3955</v>
      </c>
      <c r="B3028" s="307" t="s">
        <v>3981</v>
      </c>
      <c r="C3028" s="308"/>
      <c r="D3028" s="308"/>
      <c r="E3028" s="309">
        <v>23560</v>
      </c>
      <c r="F3028" s="310">
        <f t="shared" si="94"/>
        <v>1178000</v>
      </c>
      <c r="G3028" s="310">
        <f t="shared" si="95"/>
        <v>471200</v>
      </c>
    </row>
    <row r="3029" spans="1:7">
      <c r="A3029" s="307" t="s">
        <v>3955</v>
      </c>
      <c r="B3029" s="307" t="s">
        <v>3982</v>
      </c>
      <c r="C3029" s="308"/>
      <c r="D3029" s="308"/>
      <c r="E3029" s="309">
        <v>22220</v>
      </c>
      <c r="F3029" s="310">
        <f t="shared" si="94"/>
        <v>1111000</v>
      </c>
      <c r="G3029" s="310">
        <f t="shared" si="95"/>
        <v>444400.00000000006</v>
      </c>
    </row>
    <row r="3030" spans="1:7">
      <c r="A3030" s="307" t="s">
        <v>3955</v>
      </c>
      <c r="B3030" s="307" t="s">
        <v>3983</v>
      </c>
      <c r="C3030" s="308"/>
      <c r="D3030" s="308"/>
      <c r="E3030" s="309">
        <v>28930</v>
      </c>
      <c r="F3030" s="310">
        <f t="shared" si="94"/>
        <v>1446500</v>
      </c>
      <c r="G3030" s="310">
        <f t="shared" si="95"/>
        <v>578600</v>
      </c>
    </row>
    <row r="3031" spans="1:7">
      <c r="A3031" s="307" t="s">
        <v>3955</v>
      </c>
      <c r="B3031" s="307" t="s">
        <v>3984</v>
      </c>
      <c r="C3031" s="308"/>
      <c r="D3031" s="308"/>
      <c r="E3031" s="309">
        <v>17420</v>
      </c>
      <c r="F3031" s="310">
        <f t="shared" si="94"/>
        <v>871000</v>
      </c>
      <c r="G3031" s="310">
        <f t="shared" si="95"/>
        <v>348400.00000000006</v>
      </c>
    </row>
    <row r="3032" spans="1:7">
      <c r="A3032" s="307" t="s">
        <v>3955</v>
      </c>
      <c r="B3032" s="307" t="s">
        <v>3985</v>
      </c>
      <c r="C3032" s="308"/>
      <c r="D3032" s="308"/>
      <c r="E3032" s="309">
        <v>18290</v>
      </c>
      <c r="F3032" s="310">
        <f t="shared" si="94"/>
        <v>914500</v>
      </c>
      <c r="G3032" s="310">
        <f t="shared" si="95"/>
        <v>365800</v>
      </c>
    </row>
    <row r="3033" spans="1:7">
      <c r="A3033" s="307" t="s">
        <v>3955</v>
      </c>
      <c r="B3033" s="307" t="s">
        <v>3986</v>
      </c>
      <c r="C3033" s="308"/>
      <c r="D3033" s="308"/>
      <c r="E3033" s="309">
        <v>21890</v>
      </c>
      <c r="F3033" s="310">
        <f t="shared" si="94"/>
        <v>1094500</v>
      </c>
      <c r="G3033" s="310">
        <f t="shared" si="95"/>
        <v>437800</v>
      </c>
    </row>
    <row r="3034" spans="1:7">
      <c r="A3034" s="307" t="s">
        <v>3955</v>
      </c>
      <c r="B3034" s="307" t="s">
        <v>3987</v>
      </c>
      <c r="C3034" s="308"/>
      <c r="D3034" s="308"/>
      <c r="E3034" s="309">
        <v>40900</v>
      </c>
      <c r="F3034" s="310">
        <f t="shared" si="94"/>
        <v>2045000</v>
      </c>
      <c r="G3034" s="310">
        <f t="shared" si="95"/>
        <v>818000</v>
      </c>
    </row>
    <row r="3035" spans="1:7">
      <c r="A3035" s="307" t="s">
        <v>3955</v>
      </c>
      <c r="B3035" s="307" t="s">
        <v>3988</v>
      </c>
      <c r="C3035" s="308"/>
      <c r="D3035" s="308"/>
      <c r="E3035" s="309">
        <v>15670</v>
      </c>
      <c r="F3035" s="310">
        <f t="shared" si="94"/>
        <v>783500</v>
      </c>
      <c r="G3035" s="310">
        <f t="shared" si="95"/>
        <v>313400.00000000006</v>
      </c>
    </row>
    <row r="3036" spans="1:7">
      <c r="A3036" s="307" t="s">
        <v>3955</v>
      </c>
      <c r="B3036" s="307" t="s">
        <v>3989</v>
      </c>
      <c r="C3036" s="308"/>
      <c r="D3036" s="308"/>
      <c r="E3036" s="309">
        <v>58000</v>
      </c>
      <c r="F3036" s="310">
        <f t="shared" si="94"/>
        <v>2900000</v>
      </c>
      <c r="G3036" s="310">
        <f t="shared" si="95"/>
        <v>1160000</v>
      </c>
    </row>
    <row r="3037" spans="1:7">
      <c r="A3037" s="307" t="s">
        <v>3955</v>
      </c>
      <c r="B3037" s="307" t="s">
        <v>2855</v>
      </c>
      <c r="C3037" s="308"/>
      <c r="D3037" s="308"/>
      <c r="E3037" s="309">
        <v>88180</v>
      </c>
      <c r="F3037" s="310">
        <f t="shared" si="94"/>
        <v>4409000</v>
      </c>
      <c r="G3037" s="310">
        <f t="shared" si="95"/>
        <v>1763600.0000000002</v>
      </c>
    </row>
    <row r="3038" spans="1:7">
      <c r="A3038" s="307" t="s">
        <v>3955</v>
      </c>
      <c r="B3038" s="307" t="s">
        <v>3990</v>
      </c>
      <c r="C3038" s="308"/>
      <c r="D3038" s="308"/>
      <c r="E3038" s="309">
        <v>50900</v>
      </c>
      <c r="F3038" s="310">
        <f t="shared" si="94"/>
        <v>2545000</v>
      </c>
      <c r="G3038" s="310">
        <f t="shared" si="95"/>
        <v>1018000</v>
      </c>
    </row>
    <row r="3039" spans="1:7">
      <c r="A3039" s="307" t="s">
        <v>3955</v>
      </c>
      <c r="B3039" s="307" t="s">
        <v>3991</v>
      </c>
      <c r="C3039" s="308"/>
      <c r="D3039" s="308"/>
      <c r="E3039" s="309">
        <v>33300</v>
      </c>
      <c r="F3039" s="310">
        <f t="shared" si="94"/>
        <v>1665000</v>
      </c>
      <c r="G3039" s="310">
        <f t="shared" si="95"/>
        <v>666000</v>
      </c>
    </row>
    <row r="3040" spans="1:7">
      <c r="A3040" s="307" t="s">
        <v>3955</v>
      </c>
      <c r="B3040" s="307" t="s">
        <v>3992</v>
      </c>
      <c r="C3040" s="308"/>
      <c r="D3040" s="308"/>
      <c r="E3040" s="309">
        <v>39510</v>
      </c>
      <c r="F3040" s="310">
        <f t="shared" si="94"/>
        <v>1975500</v>
      </c>
      <c r="G3040" s="310">
        <f t="shared" si="95"/>
        <v>790200</v>
      </c>
    </row>
    <row r="3041" spans="1:7">
      <c r="A3041" s="307" t="s">
        <v>3955</v>
      </c>
      <c r="B3041" s="307" t="s">
        <v>3993</v>
      </c>
      <c r="C3041" s="308"/>
      <c r="D3041" s="308"/>
      <c r="E3041" s="309">
        <v>21740</v>
      </c>
      <c r="F3041" s="310">
        <f t="shared" si="94"/>
        <v>1087000</v>
      </c>
      <c r="G3041" s="310">
        <f t="shared" si="95"/>
        <v>434800</v>
      </c>
    </row>
    <row r="3042" spans="1:7">
      <c r="A3042" s="307" t="s">
        <v>3955</v>
      </c>
      <c r="B3042" s="307" t="s">
        <v>3994</v>
      </c>
      <c r="C3042" s="308"/>
      <c r="D3042" s="308"/>
      <c r="E3042" s="309">
        <v>84970</v>
      </c>
      <c r="F3042" s="310">
        <f t="shared" si="94"/>
        <v>4248500</v>
      </c>
      <c r="G3042" s="310">
        <f t="shared" si="95"/>
        <v>1699400</v>
      </c>
    </row>
    <row r="3043" spans="1:7">
      <c r="A3043" s="307" t="s">
        <v>3955</v>
      </c>
      <c r="B3043" s="307" t="s">
        <v>3995</v>
      </c>
      <c r="C3043" s="308"/>
      <c r="D3043" s="308"/>
      <c r="E3043" s="309">
        <v>40990</v>
      </c>
      <c r="F3043" s="310">
        <f t="shared" si="94"/>
        <v>2049500</v>
      </c>
      <c r="G3043" s="310">
        <f t="shared" si="95"/>
        <v>819800.00000000012</v>
      </c>
    </row>
    <row r="3044" spans="1:7">
      <c r="A3044" s="307" t="s">
        <v>3955</v>
      </c>
      <c r="B3044" s="307" t="s">
        <v>3996</v>
      </c>
      <c r="C3044" s="308"/>
      <c r="D3044" s="308"/>
      <c r="E3044" s="309">
        <v>23540</v>
      </c>
      <c r="F3044" s="310">
        <f t="shared" si="94"/>
        <v>1177000</v>
      </c>
      <c r="G3044" s="310">
        <f t="shared" si="95"/>
        <v>470800</v>
      </c>
    </row>
    <row r="3045" spans="1:7">
      <c r="A3045" s="307" t="s">
        <v>3955</v>
      </c>
      <c r="B3045" s="307" t="s">
        <v>3997</v>
      </c>
      <c r="C3045" s="308"/>
      <c r="D3045" s="308"/>
      <c r="E3045" s="309">
        <v>48570</v>
      </c>
      <c r="F3045" s="310">
        <f t="shared" si="94"/>
        <v>2428500</v>
      </c>
      <c r="G3045" s="310">
        <f t="shared" si="95"/>
        <v>971400</v>
      </c>
    </row>
    <row r="3046" spans="1:7">
      <c r="A3046" s="307" t="s">
        <v>3955</v>
      </c>
      <c r="B3046" s="307" t="s">
        <v>3998</v>
      </c>
      <c r="C3046" s="308"/>
      <c r="D3046" s="308"/>
      <c r="E3046" s="309">
        <v>26140</v>
      </c>
      <c r="F3046" s="310">
        <f t="shared" si="94"/>
        <v>1307000</v>
      </c>
      <c r="G3046" s="310">
        <f t="shared" si="95"/>
        <v>522799.99999999994</v>
      </c>
    </row>
    <row r="3047" spans="1:7">
      <c r="A3047" s="307" t="s">
        <v>3955</v>
      </c>
      <c r="B3047" s="307" t="s">
        <v>3999</v>
      </c>
      <c r="C3047" s="308"/>
      <c r="D3047" s="308"/>
      <c r="E3047" s="309">
        <v>38580</v>
      </c>
      <c r="F3047" s="310">
        <f t="shared" si="94"/>
        <v>1929000</v>
      </c>
      <c r="G3047" s="310">
        <f t="shared" si="95"/>
        <v>771600</v>
      </c>
    </row>
    <row r="3048" spans="1:7">
      <c r="A3048" s="307" t="s">
        <v>3955</v>
      </c>
      <c r="B3048" s="307" t="s">
        <v>4000</v>
      </c>
      <c r="C3048" s="308"/>
      <c r="D3048" s="308"/>
      <c r="E3048" s="309">
        <v>20760</v>
      </c>
      <c r="F3048" s="310">
        <f t="shared" si="94"/>
        <v>1038000</v>
      </c>
      <c r="G3048" s="310">
        <f t="shared" si="95"/>
        <v>415200</v>
      </c>
    </row>
    <row r="3049" spans="1:7">
      <c r="A3049" s="307" t="s">
        <v>3955</v>
      </c>
      <c r="B3049" s="307" t="s">
        <v>4001</v>
      </c>
      <c r="C3049" s="308"/>
      <c r="D3049" s="308"/>
      <c r="E3049" s="309">
        <v>34190</v>
      </c>
      <c r="F3049" s="310">
        <f t="shared" si="94"/>
        <v>1709500</v>
      </c>
      <c r="G3049" s="310">
        <f t="shared" si="95"/>
        <v>683800.00000000012</v>
      </c>
    </row>
    <row r="3050" spans="1:7">
      <c r="A3050" s="307" t="s">
        <v>3955</v>
      </c>
      <c r="B3050" s="307" t="s">
        <v>4002</v>
      </c>
      <c r="C3050" s="308"/>
      <c r="D3050" s="308"/>
      <c r="E3050" s="309">
        <v>38000</v>
      </c>
      <c r="F3050" s="310">
        <f t="shared" si="94"/>
        <v>1900000</v>
      </c>
      <c r="G3050" s="310">
        <f t="shared" si="95"/>
        <v>760000</v>
      </c>
    </row>
    <row r="3051" spans="1:7">
      <c r="A3051" s="307" t="s">
        <v>3955</v>
      </c>
      <c r="B3051" s="307" t="s">
        <v>4003</v>
      </c>
      <c r="C3051" s="308"/>
      <c r="D3051" s="308"/>
      <c r="E3051" s="309">
        <v>13660</v>
      </c>
      <c r="F3051" s="310">
        <f t="shared" si="94"/>
        <v>683000</v>
      </c>
      <c r="G3051" s="310">
        <f t="shared" si="95"/>
        <v>273200</v>
      </c>
    </row>
    <row r="3052" spans="1:7">
      <c r="A3052" s="307" t="s">
        <v>3955</v>
      </c>
      <c r="B3052" s="307" t="s">
        <v>4004</v>
      </c>
      <c r="C3052" s="308"/>
      <c r="D3052" s="308"/>
      <c r="E3052" s="309">
        <v>45270</v>
      </c>
      <c r="F3052" s="310">
        <f t="shared" si="94"/>
        <v>2263500</v>
      </c>
      <c r="G3052" s="310">
        <f t="shared" si="95"/>
        <v>905400</v>
      </c>
    </row>
    <row r="3053" spans="1:7">
      <c r="A3053" s="307" t="s">
        <v>3955</v>
      </c>
      <c r="B3053" s="307" t="s">
        <v>4005</v>
      </c>
      <c r="C3053" s="308"/>
      <c r="D3053" s="308"/>
      <c r="E3053" s="309">
        <v>45270</v>
      </c>
      <c r="F3053" s="310">
        <f t="shared" si="94"/>
        <v>2263500</v>
      </c>
      <c r="G3053" s="310">
        <f t="shared" si="95"/>
        <v>905400</v>
      </c>
    </row>
    <row r="3054" spans="1:7">
      <c r="A3054" s="307" t="s">
        <v>3955</v>
      </c>
      <c r="B3054" s="307" t="s">
        <v>4006</v>
      </c>
      <c r="C3054" s="308"/>
      <c r="D3054" s="308"/>
      <c r="E3054" s="309">
        <v>36650</v>
      </c>
      <c r="F3054" s="310">
        <f t="shared" si="94"/>
        <v>1832500</v>
      </c>
      <c r="G3054" s="310">
        <f t="shared" si="95"/>
        <v>733000</v>
      </c>
    </row>
    <row r="3055" spans="1:7">
      <c r="A3055" s="307" t="s">
        <v>3955</v>
      </c>
      <c r="B3055" s="307" t="s">
        <v>4007</v>
      </c>
      <c r="C3055" s="308"/>
      <c r="D3055" s="308"/>
      <c r="E3055" s="309">
        <v>24100</v>
      </c>
      <c r="F3055" s="310">
        <f t="shared" si="94"/>
        <v>1205000</v>
      </c>
      <c r="G3055" s="310">
        <f t="shared" si="95"/>
        <v>482000</v>
      </c>
    </row>
    <row r="3056" spans="1:7">
      <c r="A3056" s="307" t="s">
        <v>3955</v>
      </c>
      <c r="B3056" s="307" t="s">
        <v>4008</v>
      </c>
      <c r="C3056" s="308"/>
      <c r="D3056" s="308"/>
      <c r="E3056" s="309">
        <v>40030</v>
      </c>
      <c r="F3056" s="310">
        <f t="shared" si="94"/>
        <v>2001500</v>
      </c>
      <c r="G3056" s="310">
        <f t="shared" si="95"/>
        <v>800600</v>
      </c>
    </row>
    <row r="3057" spans="1:7">
      <c r="A3057" s="307" t="s">
        <v>3955</v>
      </c>
      <c r="B3057" s="307" t="s">
        <v>4009</v>
      </c>
      <c r="C3057" s="308"/>
      <c r="D3057" s="308"/>
      <c r="E3057" s="309">
        <v>31830</v>
      </c>
      <c r="F3057" s="310">
        <f t="shared" si="94"/>
        <v>1591500</v>
      </c>
      <c r="G3057" s="310">
        <f t="shared" si="95"/>
        <v>636600</v>
      </c>
    </row>
    <row r="3058" spans="1:7">
      <c r="A3058" s="307" t="s">
        <v>3955</v>
      </c>
      <c r="B3058" s="307" t="s">
        <v>4010</v>
      </c>
      <c r="C3058" s="308"/>
      <c r="D3058" s="308"/>
      <c r="E3058" s="309">
        <v>35200</v>
      </c>
      <c r="F3058" s="310">
        <f t="shared" si="94"/>
        <v>1760000</v>
      </c>
      <c r="G3058" s="310">
        <f t="shared" si="95"/>
        <v>704000</v>
      </c>
    </row>
    <row r="3059" spans="1:7">
      <c r="A3059" s="307" t="s">
        <v>3955</v>
      </c>
      <c r="B3059" s="307" t="s">
        <v>4011</v>
      </c>
      <c r="C3059" s="308"/>
      <c r="D3059" s="308"/>
      <c r="E3059" s="309">
        <v>31830</v>
      </c>
      <c r="F3059" s="310">
        <f t="shared" si="94"/>
        <v>1591500</v>
      </c>
      <c r="G3059" s="310">
        <f t="shared" si="95"/>
        <v>636600</v>
      </c>
    </row>
    <row r="3060" spans="1:7">
      <c r="A3060" s="307" t="s">
        <v>3955</v>
      </c>
      <c r="B3060" s="307" t="s">
        <v>4012</v>
      </c>
      <c r="C3060" s="308"/>
      <c r="D3060" s="308"/>
      <c r="E3060" s="309">
        <v>30860</v>
      </c>
      <c r="F3060" s="310">
        <f t="shared" si="94"/>
        <v>1543000</v>
      </c>
      <c r="G3060" s="310">
        <f t="shared" si="95"/>
        <v>617200</v>
      </c>
    </row>
    <row r="3061" spans="1:7">
      <c r="A3061" s="307" t="s">
        <v>3955</v>
      </c>
      <c r="B3061" s="307" t="s">
        <v>4013</v>
      </c>
      <c r="C3061" s="308"/>
      <c r="D3061" s="308"/>
      <c r="E3061" s="309">
        <v>25900</v>
      </c>
      <c r="F3061" s="310">
        <f t="shared" si="94"/>
        <v>1295000</v>
      </c>
      <c r="G3061" s="310">
        <f t="shared" si="95"/>
        <v>518000</v>
      </c>
    </row>
    <row r="3062" spans="1:7">
      <c r="A3062" s="307" t="s">
        <v>3955</v>
      </c>
      <c r="B3062" s="307" t="s">
        <v>4014</v>
      </c>
      <c r="C3062" s="308"/>
      <c r="D3062" s="308"/>
      <c r="E3062" s="309">
        <v>25600</v>
      </c>
      <c r="F3062" s="310">
        <f t="shared" si="94"/>
        <v>1280000</v>
      </c>
      <c r="G3062" s="310">
        <f t="shared" si="95"/>
        <v>512000</v>
      </c>
    </row>
    <row r="3063" spans="1:7">
      <c r="A3063" s="307" t="s">
        <v>3955</v>
      </c>
      <c r="B3063" s="307" t="s">
        <v>4015</v>
      </c>
      <c r="C3063" s="308"/>
      <c r="D3063" s="308"/>
      <c r="E3063" s="309">
        <v>17380</v>
      </c>
      <c r="F3063" s="310">
        <f t="shared" si="94"/>
        <v>869000</v>
      </c>
      <c r="G3063" s="310">
        <f t="shared" si="95"/>
        <v>347600</v>
      </c>
    </row>
    <row r="3064" spans="1:7">
      <c r="A3064" s="307" t="s">
        <v>3955</v>
      </c>
      <c r="B3064" s="307" t="s">
        <v>4016</v>
      </c>
      <c r="C3064" s="308"/>
      <c r="D3064" s="308"/>
      <c r="E3064" s="309">
        <v>18590</v>
      </c>
      <c r="F3064" s="310">
        <f t="shared" si="94"/>
        <v>929500</v>
      </c>
      <c r="G3064" s="310">
        <f t="shared" si="95"/>
        <v>371800</v>
      </c>
    </row>
    <row r="3065" spans="1:7">
      <c r="A3065" s="307" t="s">
        <v>3955</v>
      </c>
      <c r="B3065" s="307" t="s">
        <v>4017</v>
      </c>
      <c r="C3065" s="308"/>
      <c r="D3065" s="308"/>
      <c r="E3065" s="309">
        <v>16710</v>
      </c>
      <c r="F3065" s="310">
        <f t="shared" si="94"/>
        <v>835500</v>
      </c>
      <c r="G3065" s="310">
        <f t="shared" si="95"/>
        <v>334200</v>
      </c>
    </row>
    <row r="3066" spans="1:7">
      <c r="A3066" s="307" t="s">
        <v>3955</v>
      </c>
      <c r="B3066" s="307" t="s">
        <v>4018</v>
      </c>
      <c r="C3066" s="308"/>
      <c r="D3066" s="308"/>
      <c r="E3066" s="309">
        <v>33320</v>
      </c>
      <c r="F3066" s="310">
        <f t="shared" si="94"/>
        <v>1666000</v>
      </c>
      <c r="G3066" s="310">
        <f t="shared" si="95"/>
        <v>666400</v>
      </c>
    </row>
    <row r="3067" spans="1:7">
      <c r="A3067" s="307" t="s">
        <v>3955</v>
      </c>
      <c r="B3067" s="307" t="s">
        <v>4019</v>
      </c>
      <c r="C3067" s="308"/>
      <c r="D3067" s="308"/>
      <c r="E3067" s="309">
        <v>34720</v>
      </c>
      <c r="F3067" s="310">
        <f t="shared" si="94"/>
        <v>1736000</v>
      </c>
      <c r="G3067" s="310">
        <f t="shared" si="95"/>
        <v>694400</v>
      </c>
    </row>
    <row r="3068" spans="1:7">
      <c r="A3068" s="307" t="s">
        <v>3955</v>
      </c>
      <c r="B3068" s="307" t="s">
        <v>4020</v>
      </c>
      <c r="C3068" s="308"/>
      <c r="D3068" s="308"/>
      <c r="E3068" s="309">
        <v>43840</v>
      </c>
      <c r="F3068" s="310">
        <f t="shared" si="94"/>
        <v>2192000</v>
      </c>
      <c r="G3068" s="310">
        <f t="shared" si="95"/>
        <v>876800.00000000012</v>
      </c>
    </row>
    <row r="3069" spans="1:7">
      <c r="A3069" s="307" t="s">
        <v>3955</v>
      </c>
      <c r="B3069" s="307" t="s">
        <v>4021</v>
      </c>
      <c r="C3069" s="308"/>
      <c r="D3069" s="308"/>
      <c r="E3069" s="309">
        <v>62600</v>
      </c>
      <c r="F3069" s="310">
        <f t="shared" si="94"/>
        <v>3130000</v>
      </c>
      <c r="G3069" s="310">
        <f t="shared" si="95"/>
        <v>1252000</v>
      </c>
    </row>
    <row r="3070" spans="1:7">
      <c r="A3070" s="307" t="s">
        <v>3955</v>
      </c>
      <c r="B3070" s="307" t="s">
        <v>2864</v>
      </c>
      <c r="C3070" s="308"/>
      <c r="D3070" s="308"/>
      <c r="E3070" s="309">
        <v>66360</v>
      </c>
      <c r="F3070" s="310">
        <f t="shared" si="94"/>
        <v>3318000</v>
      </c>
      <c r="G3070" s="310">
        <f t="shared" si="95"/>
        <v>1327200</v>
      </c>
    </row>
    <row r="3071" spans="1:7">
      <c r="A3071" s="307" t="s">
        <v>3955</v>
      </c>
      <c r="B3071" s="307" t="s">
        <v>2865</v>
      </c>
      <c r="C3071" s="308"/>
      <c r="D3071" s="308"/>
      <c r="E3071" s="309">
        <v>69570</v>
      </c>
      <c r="F3071" s="310">
        <f t="shared" si="94"/>
        <v>3478500</v>
      </c>
      <c r="G3071" s="310">
        <f t="shared" si="95"/>
        <v>1391400</v>
      </c>
    </row>
    <row r="3072" spans="1:7">
      <c r="A3072" s="307" t="s">
        <v>3955</v>
      </c>
      <c r="B3072" s="307" t="s">
        <v>4022</v>
      </c>
      <c r="C3072" s="308"/>
      <c r="D3072" s="308"/>
      <c r="E3072" s="309">
        <v>50900</v>
      </c>
      <c r="F3072" s="310">
        <f t="shared" si="94"/>
        <v>2545000</v>
      </c>
      <c r="G3072" s="310">
        <f t="shared" si="95"/>
        <v>1018000</v>
      </c>
    </row>
    <row r="3073" spans="1:7">
      <c r="A3073" s="307" t="s">
        <v>3955</v>
      </c>
      <c r="B3073" s="307" t="s">
        <v>4023</v>
      </c>
      <c r="C3073" s="308"/>
      <c r="D3073" s="308"/>
      <c r="E3073" s="309">
        <v>45630</v>
      </c>
      <c r="F3073" s="310">
        <f t="shared" si="94"/>
        <v>2281500</v>
      </c>
      <c r="G3073" s="310">
        <f t="shared" si="95"/>
        <v>912600</v>
      </c>
    </row>
    <row r="3074" spans="1:7">
      <c r="A3074" s="307" t="s">
        <v>3955</v>
      </c>
      <c r="B3074" s="307" t="s">
        <v>4024</v>
      </c>
      <c r="C3074" s="308"/>
      <c r="D3074" s="308"/>
      <c r="E3074" s="309">
        <v>38750</v>
      </c>
      <c r="F3074" s="310">
        <f t="shared" si="94"/>
        <v>1937500</v>
      </c>
      <c r="G3074" s="310">
        <f t="shared" si="95"/>
        <v>775000</v>
      </c>
    </row>
    <row r="3075" spans="1:7">
      <c r="A3075" s="307" t="s">
        <v>3955</v>
      </c>
      <c r="B3075" s="307" t="s">
        <v>4025</v>
      </c>
      <c r="C3075" s="308"/>
      <c r="D3075" s="308"/>
      <c r="E3075" s="309">
        <v>40900</v>
      </c>
      <c r="F3075" s="310">
        <f t="shared" si="94"/>
        <v>2045000</v>
      </c>
      <c r="G3075" s="310">
        <f t="shared" si="95"/>
        <v>818000</v>
      </c>
    </row>
    <row r="3076" spans="1:7">
      <c r="A3076" s="307" t="s">
        <v>3955</v>
      </c>
      <c r="B3076" s="307" t="s">
        <v>4026</v>
      </c>
      <c r="C3076" s="308"/>
      <c r="D3076" s="308"/>
      <c r="E3076" s="309">
        <v>50900</v>
      </c>
      <c r="F3076" s="310">
        <f t="shared" ref="F3076:F3139" si="96">+E3076*5%*1000</f>
        <v>2545000</v>
      </c>
      <c r="G3076" s="310">
        <f t="shared" ref="G3076:G3139" si="97">+E3076*2%*1000</f>
        <v>1018000</v>
      </c>
    </row>
    <row r="3077" spans="1:7">
      <c r="A3077" s="307" t="s">
        <v>3955</v>
      </c>
      <c r="B3077" s="307" t="s">
        <v>4027</v>
      </c>
      <c r="C3077" s="308"/>
      <c r="D3077" s="308"/>
      <c r="E3077" s="309">
        <v>21130</v>
      </c>
      <c r="F3077" s="310">
        <f t="shared" si="96"/>
        <v>1056500</v>
      </c>
      <c r="G3077" s="310">
        <f t="shared" si="97"/>
        <v>422600</v>
      </c>
    </row>
    <row r="3078" spans="1:7">
      <c r="A3078" s="307" t="s">
        <v>3955</v>
      </c>
      <c r="B3078" s="307" t="s">
        <v>4028</v>
      </c>
      <c r="C3078" s="308"/>
      <c r="D3078" s="308"/>
      <c r="E3078" s="309">
        <v>14450</v>
      </c>
      <c r="F3078" s="310">
        <f t="shared" si="96"/>
        <v>722500</v>
      </c>
      <c r="G3078" s="310">
        <f t="shared" si="97"/>
        <v>289000</v>
      </c>
    </row>
    <row r="3079" spans="1:7">
      <c r="A3079" s="307" t="s">
        <v>3955</v>
      </c>
      <c r="B3079" s="307" t="s">
        <v>4029</v>
      </c>
      <c r="C3079" s="308"/>
      <c r="D3079" s="308"/>
      <c r="E3079" s="309">
        <v>15040</v>
      </c>
      <c r="F3079" s="310">
        <f t="shared" si="96"/>
        <v>752000</v>
      </c>
      <c r="G3079" s="310">
        <f t="shared" si="97"/>
        <v>300800</v>
      </c>
    </row>
    <row r="3080" spans="1:7">
      <c r="A3080" s="311" t="s">
        <v>3955</v>
      </c>
      <c r="B3080" s="311" t="s">
        <v>4030</v>
      </c>
      <c r="C3080" s="311" t="s">
        <v>4031</v>
      </c>
      <c r="D3080" s="308"/>
      <c r="E3080" s="315">
        <v>57260</v>
      </c>
      <c r="F3080" s="310">
        <f t="shared" si="96"/>
        <v>2863000</v>
      </c>
      <c r="G3080" s="310">
        <f t="shared" si="97"/>
        <v>1145200</v>
      </c>
    </row>
    <row r="3081" spans="1:7">
      <c r="A3081" s="311" t="s">
        <v>3955</v>
      </c>
      <c r="B3081" s="311" t="s">
        <v>4030</v>
      </c>
      <c r="C3081" s="311" t="s">
        <v>3935</v>
      </c>
      <c r="D3081" s="308"/>
      <c r="E3081" s="315">
        <v>60900</v>
      </c>
      <c r="F3081" s="310">
        <f t="shared" si="96"/>
        <v>3045000</v>
      </c>
      <c r="G3081" s="310">
        <f t="shared" si="97"/>
        <v>1218000</v>
      </c>
    </row>
    <row r="3082" spans="1:7">
      <c r="A3082" s="311" t="s">
        <v>3955</v>
      </c>
      <c r="B3082" s="311" t="s">
        <v>4032</v>
      </c>
      <c r="C3082" s="311" t="s">
        <v>4033</v>
      </c>
      <c r="D3082" s="308"/>
      <c r="E3082" s="315">
        <v>150000</v>
      </c>
      <c r="F3082" s="310">
        <f t="shared" si="96"/>
        <v>7500000</v>
      </c>
      <c r="G3082" s="310">
        <f t="shared" si="97"/>
        <v>3000000</v>
      </c>
    </row>
    <row r="3083" spans="1:7">
      <c r="A3083" s="311" t="s">
        <v>3955</v>
      </c>
      <c r="B3083" s="311" t="s">
        <v>4032</v>
      </c>
      <c r="C3083" s="311" t="s">
        <v>4034</v>
      </c>
      <c r="D3083" s="308"/>
      <c r="E3083" s="315">
        <v>90900</v>
      </c>
      <c r="F3083" s="310">
        <f t="shared" si="96"/>
        <v>4545000</v>
      </c>
      <c r="G3083" s="310">
        <f t="shared" si="97"/>
        <v>1818000</v>
      </c>
    </row>
    <row r="3084" spans="1:7">
      <c r="A3084" s="311" t="s">
        <v>3955</v>
      </c>
      <c r="B3084" s="311" t="s">
        <v>4035</v>
      </c>
      <c r="C3084" s="311" t="s">
        <v>4036</v>
      </c>
      <c r="D3084" s="308"/>
      <c r="E3084" s="315">
        <v>65970</v>
      </c>
      <c r="F3084" s="310">
        <f t="shared" si="96"/>
        <v>3298500</v>
      </c>
      <c r="G3084" s="310">
        <f t="shared" si="97"/>
        <v>1319400</v>
      </c>
    </row>
    <row r="3085" spans="1:7">
      <c r="A3085" s="311" t="s">
        <v>3955</v>
      </c>
      <c r="B3085" s="311" t="s">
        <v>4035</v>
      </c>
      <c r="C3085" s="311" t="s">
        <v>3037</v>
      </c>
      <c r="D3085" s="308"/>
      <c r="E3085" s="315">
        <v>70900</v>
      </c>
      <c r="F3085" s="310">
        <f t="shared" si="96"/>
        <v>3545000</v>
      </c>
      <c r="G3085" s="310">
        <f t="shared" si="97"/>
        <v>1418000</v>
      </c>
    </row>
    <row r="3086" spans="1:7">
      <c r="A3086" s="311" t="s">
        <v>3955</v>
      </c>
      <c r="B3086" s="311" t="s">
        <v>4035</v>
      </c>
      <c r="C3086" s="311" t="s">
        <v>4037</v>
      </c>
      <c r="D3086" s="308"/>
      <c r="E3086" s="315">
        <v>95450</v>
      </c>
      <c r="F3086" s="310">
        <f t="shared" si="96"/>
        <v>4772500</v>
      </c>
      <c r="G3086" s="310">
        <f t="shared" si="97"/>
        <v>1909000</v>
      </c>
    </row>
    <row r="3087" spans="1:7">
      <c r="A3087" s="311" t="s">
        <v>3955</v>
      </c>
      <c r="B3087" s="311" t="s">
        <v>4035</v>
      </c>
      <c r="C3087" s="311" t="s">
        <v>4038</v>
      </c>
      <c r="D3087" s="308"/>
      <c r="E3087" s="315">
        <v>73560</v>
      </c>
      <c r="F3087" s="310">
        <f t="shared" si="96"/>
        <v>3678000</v>
      </c>
      <c r="G3087" s="310">
        <f t="shared" si="97"/>
        <v>1471200</v>
      </c>
    </row>
    <row r="3088" spans="1:7">
      <c r="A3088" s="311" t="s">
        <v>3955</v>
      </c>
      <c r="B3088" s="311" t="s">
        <v>4035</v>
      </c>
      <c r="C3088" s="311" t="s">
        <v>4039</v>
      </c>
      <c r="D3088" s="308"/>
      <c r="E3088" s="315">
        <v>80000</v>
      </c>
      <c r="F3088" s="310">
        <f t="shared" si="96"/>
        <v>4000000</v>
      </c>
      <c r="G3088" s="310">
        <f t="shared" si="97"/>
        <v>1600000</v>
      </c>
    </row>
    <row r="3089" spans="1:7">
      <c r="A3089" s="311" t="s">
        <v>3955</v>
      </c>
      <c r="B3089" s="311" t="s">
        <v>4035</v>
      </c>
      <c r="C3089" s="311" t="s">
        <v>4040</v>
      </c>
      <c r="D3089" s="308"/>
      <c r="E3089" s="315">
        <v>93630</v>
      </c>
      <c r="F3089" s="310">
        <f t="shared" si="96"/>
        <v>4681500</v>
      </c>
      <c r="G3089" s="310">
        <f t="shared" si="97"/>
        <v>1872600.0000000002</v>
      </c>
    </row>
    <row r="3090" spans="1:7">
      <c r="A3090" s="311" t="s">
        <v>3955</v>
      </c>
      <c r="B3090" s="311" t="s">
        <v>4041</v>
      </c>
      <c r="C3090" s="311" t="s">
        <v>3057</v>
      </c>
      <c r="D3090" s="308"/>
      <c r="E3090" s="315">
        <v>47000</v>
      </c>
      <c r="F3090" s="310">
        <f t="shared" si="96"/>
        <v>2350000</v>
      </c>
      <c r="G3090" s="310">
        <f t="shared" si="97"/>
        <v>940000</v>
      </c>
    </row>
    <row r="3091" spans="1:7">
      <c r="A3091" s="311" t="s">
        <v>3955</v>
      </c>
      <c r="B3091" s="311" t="s">
        <v>4041</v>
      </c>
      <c r="C3091" s="311" t="s">
        <v>4042</v>
      </c>
      <c r="D3091" s="308"/>
      <c r="E3091" s="315">
        <v>51000</v>
      </c>
      <c r="F3091" s="310">
        <f t="shared" si="96"/>
        <v>2550000</v>
      </c>
      <c r="G3091" s="310">
        <f t="shared" si="97"/>
        <v>1020000</v>
      </c>
    </row>
    <row r="3092" spans="1:7">
      <c r="A3092" s="311" t="s">
        <v>3955</v>
      </c>
      <c r="B3092" s="311" t="s">
        <v>4041</v>
      </c>
      <c r="C3092" s="311" t="s">
        <v>4043</v>
      </c>
      <c r="D3092" s="308"/>
      <c r="E3092" s="315">
        <v>95000</v>
      </c>
      <c r="F3092" s="310">
        <f t="shared" si="96"/>
        <v>4750000</v>
      </c>
      <c r="G3092" s="310">
        <f t="shared" si="97"/>
        <v>1900000</v>
      </c>
    </row>
    <row r="3093" spans="1:7">
      <c r="A3093" s="311" t="s">
        <v>3955</v>
      </c>
      <c r="B3093" s="311" t="s">
        <v>4041</v>
      </c>
      <c r="C3093" s="311" t="s">
        <v>4044</v>
      </c>
      <c r="D3093" s="308"/>
      <c r="E3093" s="315">
        <v>74540</v>
      </c>
      <c r="F3093" s="310">
        <f t="shared" si="96"/>
        <v>3727000</v>
      </c>
      <c r="G3093" s="310">
        <f t="shared" si="97"/>
        <v>1490800</v>
      </c>
    </row>
    <row r="3094" spans="1:7">
      <c r="A3094" s="311" t="s">
        <v>3955</v>
      </c>
      <c r="B3094" s="311" t="s">
        <v>4041</v>
      </c>
      <c r="C3094" s="311" t="s">
        <v>4045</v>
      </c>
      <c r="D3094" s="308"/>
      <c r="E3094" s="315">
        <v>110000</v>
      </c>
      <c r="F3094" s="310">
        <f t="shared" si="96"/>
        <v>5500000</v>
      </c>
      <c r="G3094" s="310">
        <f t="shared" si="97"/>
        <v>2200000</v>
      </c>
    </row>
    <row r="3095" spans="1:7">
      <c r="A3095" s="311" t="s">
        <v>3955</v>
      </c>
      <c r="B3095" s="311" t="s">
        <v>4041</v>
      </c>
      <c r="C3095" s="311" t="s">
        <v>4046</v>
      </c>
      <c r="D3095" s="308"/>
      <c r="E3095" s="315">
        <v>122720</v>
      </c>
      <c r="F3095" s="310">
        <f t="shared" si="96"/>
        <v>6136000</v>
      </c>
      <c r="G3095" s="310">
        <f t="shared" si="97"/>
        <v>2454400</v>
      </c>
    </row>
    <row r="3096" spans="1:7">
      <c r="A3096" s="311" t="s">
        <v>3955</v>
      </c>
      <c r="B3096" s="311" t="s">
        <v>4047</v>
      </c>
      <c r="C3096" s="311" t="s">
        <v>2915</v>
      </c>
      <c r="D3096" s="308"/>
      <c r="E3096" s="315">
        <v>83450</v>
      </c>
      <c r="F3096" s="310">
        <f t="shared" si="96"/>
        <v>4172500</v>
      </c>
      <c r="G3096" s="310">
        <f t="shared" si="97"/>
        <v>1669000</v>
      </c>
    </row>
    <row r="3097" spans="1:7">
      <c r="A3097" s="311" t="s">
        <v>3955</v>
      </c>
      <c r="B3097" s="311" t="s">
        <v>4048</v>
      </c>
      <c r="C3097" s="311" t="s">
        <v>4049</v>
      </c>
      <c r="D3097" s="308"/>
      <c r="E3097" s="315">
        <v>67500</v>
      </c>
      <c r="F3097" s="310">
        <f t="shared" si="96"/>
        <v>3375000</v>
      </c>
      <c r="G3097" s="310">
        <f t="shared" si="97"/>
        <v>1350000</v>
      </c>
    </row>
    <row r="3098" spans="1:7">
      <c r="A3098" s="311" t="s">
        <v>3955</v>
      </c>
      <c r="B3098" s="311" t="s">
        <v>3956</v>
      </c>
      <c r="C3098" s="311" t="s">
        <v>4050</v>
      </c>
      <c r="D3098" s="308"/>
      <c r="E3098" s="315">
        <v>71000</v>
      </c>
      <c r="F3098" s="310">
        <f t="shared" si="96"/>
        <v>3550000</v>
      </c>
      <c r="G3098" s="310">
        <f t="shared" si="97"/>
        <v>1420000</v>
      </c>
    </row>
    <row r="3099" spans="1:7">
      <c r="A3099" s="311" t="s">
        <v>3955</v>
      </c>
      <c r="B3099" s="311" t="s">
        <v>3991</v>
      </c>
      <c r="C3099" s="311" t="s">
        <v>4051</v>
      </c>
      <c r="D3099" s="308"/>
      <c r="E3099" s="315">
        <v>32310</v>
      </c>
      <c r="F3099" s="310">
        <f t="shared" si="96"/>
        <v>1615500</v>
      </c>
      <c r="G3099" s="310">
        <f t="shared" si="97"/>
        <v>646200</v>
      </c>
    </row>
    <row r="3100" spans="1:7">
      <c r="A3100" s="311" t="s">
        <v>3955</v>
      </c>
      <c r="B3100" s="311" t="s">
        <v>4052</v>
      </c>
      <c r="C3100" s="311" t="s">
        <v>3641</v>
      </c>
      <c r="D3100" s="308"/>
      <c r="E3100" s="315">
        <v>28130</v>
      </c>
      <c r="F3100" s="310">
        <f t="shared" si="96"/>
        <v>1406500</v>
      </c>
      <c r="G3100" s="310">
        <f t="shared" si="97"/>
        <v>562600</v>
      </c>
    </row>
    <row r="3101" spans="1:7">
      <c r="A3101" s="311" t="s">
        <v>3955</v>
      </c>
      <c r="B3101" s="311" t="s">
        <v>4006</v>
      </c>
      <c r="C3101" s="311" t="s">
        <v>4053</v>
      </c>
      <c r="D3101" s="308"/>
      <c r="E3101" s="315">
        <v>39310</v>
      </c>
      <c r="F3101" s="310">
        <f t="shared" si="96"/>
        <v>1965500</v>
      </c>
      <c r="G3101" s="310">
        <f t="shared" si="97"/>
        <v>786200</v>
      </c>
    </row>
    <row r="3102" spans="1:7">
      <c r="A3102" s="311" t="s">
        <v>3955</v>
      </c>
      <c r="B3102" s="311" t="s">
        <v>4006</v>
      </c>
      <c r="C3102" s="311" t="s">
        <v>4054</v>
      </c>
      <c r="D3102" s="308"/>
      <c r="E3102" s="315">
        <v>36000</v>
      </c>
      <c r="F3102" s="310">
        <f t="shared" si="96"/>
        <v>1800000</v>
      </c>
      <c r="G3102" s="310">
        <f t="shared" si="97"/>
        <v>720000</v>
      </c>
    </row>
    <row r="3103" spans="1:7">
      <c r="A3103" s="311" t="s">
        <v>3955</v>
      </c>
      <c r="B3103" s="311" t="s">
        <v>4055</v>
      </c>
      <c r="C3103" s="311" t="s">
        <v>4056</v>
      </c>
      <c r="D3103" s="308"/>
      <c r="E3103" s="315">
        <v>40540</v>
      </c>
      <c r="F3103" s="310">
        <f t="shared" si="96"/>
        <v>2027000</v>
      </c>
      <c r="G3103" s="310">
        <f t="shared" si="97"/>
        <v>810800.00000000012</v>
      </c>
    </row>
    <row r="3104" spans="1:7">
      <c r="A3104" s="311" t="s">
        <v>3955</v>
      </c>
      <c r="B3104" s="311" t="s">
        <v>4057</v>
      </c>
      <c r="C3104" s="311" t="s">
        <v>4058</v>
      </c>
      <c r="D3104" s="308"/>
      <c r="E3104" s="315">
        <v>50000</v>
      </c>
      <c r="F3104" s="310">
        <f t="shared" si="96"/>
        <v>2500000</v>
      </c>
      <c r="G3104" s="310">
        <f t="shared" si="97"/>
        <v>1000000</v>
      </c>
    </row>
    <row r="3105" spans="1:7">
      <c r="A3105" s="311" t="s">
        <v>3955</v>
      </c>
      <c r="B3105" s="311" t="s">
        <v>4059</v>
      </c>
      <c r="C3105" s="311" t="s">
        <v>4060</v>
      </c>
      <c r="D3105" s="308"/>
      <c r="E3105" s="315">
        <v>40900</v>
      </c>
      <c r="F3105" s="310">
        <f t="shared" si="96"/>
        <v>2045000</v>
      </c>
      <c r="G3105" s="310">
        <f t="shared" si="97"/>
        <v>818000</v>
      </c>
    </row>
    <row r="3106" spans="1:7">
      <c r="A3106" s="311" t="s">
        <v>3955</v>
      </c>
      <c r="B3106" s="311" t="s">
        <v>4061</v>
      </c>
      <c r="C3106" s="311" t="s">
        <v>3062</v>
      </c>
      <c r="D3106" s="308"/>
      <c r="E3106" s="315">
        <v>68180</v>
      </c>
      <c r="F3106" s="310">
        <f t="shared" si="96"/>
        <v>3409000</v>
      </c>
      <c r="G3106" s="310">
        <f t="shared" si="97"/>
        <v>1363600.0000000002</v>
      </c>
    </row>
    <row r="3107" spans="1:7">
      <c r="A3107" s="311" t="s">
        <v>4062</v>
      </c>
      <c r="B3107" s="311" t="s">
        <v>4063</v>
      </c>
      <c r="C3107" s="311" t="s">
        <v>4064</v>
      </c>
      <c r="D3107" s="308"/>
      <c r="E3107" s="315">
        <v>90200</v>
      </c>
      <c r="F3107" s="310">
        <f t="shared" si="96"/>
        <v>4510000</v>
      </c>
      <c r="G3107" s="310">
        <f t="shared" si="97"/>
        <v>1804000</v>
      </c>
    </row>
    <row r="3108" spans="1:7">
      <c r="A3108" s="316" t="s">
        <v>4062</v>
      </c>
      <c r="B3108" s="316" t="s">
        <v>4063</v>
      </c>
      <c r="C3108" s="316" t="s">
        <v>4065</v>
      </c>
      <c r="D3108" s="308"/>
      <c r="E3108" s="317">
        <v>107500</v>
      </c>
      <c r="F3108" s="310">
        <f t="shared" si="96"/>
        <v>5375000</v>
      </c>
      <c r="G3108" s="310">
        <f t="shared" si="97"/>
        <v>2150000</v>
      </c>
    </row>
    <row r="3109" spans="1:7">
      <c r="A3109" s="316" t="s">
        <v>4062</v>
      </c>
      <c r="B3109" s="316" t="s">
        <v>4066</v>
      </c>
      <c r="C3109" s="316" t="s">
        <v>4067</v>
      </c>
      <c r="D3109" s="308"/>
      <c r="E3109" s="317">
        <v>47670</v>
      </c>
      <c r="F3109" s="310">
        <f t="shared" si="96"/>
        <v>2383500</v>
      </c>
      <c r="G3109" s="310">
        <f t="shared" si="97"/>
        <v>953400</v>
      </c>
    </row>
    <row r="3110" spans="1:7">
      <c r="A3110" s="316" t="s">
        <v>4062</v>
      </c>
      <c r="B3110" s="316" t="s">
        <v>4066</v>
      </c>
      <c r="C3110" s="316" t="s">
        <v>4068</v>
      </c>
      <c r="D3110" s="308"/>
      <c r="E3110" s="317">
        <v>59350</v>
      </c>
      <c r="F3110" s="310">
        <f t="shared" si="96"/>
        <v>2967500</v>
      </c>
      <c r="G3110" s="310">
        <f t="shared" si="97"/>
        <v>1187000</v>
      </c>
    </row>
    <row r="3111" spans="1:7">
      <c r="A3111" s="316" t="s">
        <v>4062</v>
      </c>
      <c r="B3111" s="316" t="s">
        <v>4066</v>
      </c>
      <c r="C3111" s="316" t="s">
        <v>4069</v>
      </c>
      <c r="D3111" s="308"/>
      <c r="E3111" s="317">
        <v>105130</v>
      </c>
      <c r="F3111" s="310">
        <f t="shared" si="96"/>
        <v>5256500</v>
      </c>
      <c r="G3111" s="310">
        <f t="shared" si="97"/>
        <v>2102600</v>
      </c>
    </row>
    <row r="3112" spans="1:7">
      <c r="A3112" s="311" t="s">
        <v>4070</v>
      </c>
      <c r="B3112" s="311" t="s">
        <v>4071</v>
      </c>
      <c r="C3112" s="311" t="s">
        <v>4072</v>
      </c>
      <c r="D3112" s="308"/>
      <c r="E3112" s="315">
        <v>36990</v>
      </c>
      <c r="F3112" s="310">
        <f t="shared" si="96"/>
        <v>1849500</v>
      </c>
      <c r="G3112" s="310">
        <f t="shared" si="97"/>
        <v>739800.00000000012</v>
      </c>
    </row>
    <row r="3113" spans="1:7">
      <c r="A3113" s="311" t="s">
        <v>4070</v>
      </c>
      <c r="B3113" s="311" t="s">
        <v>4073</v>
      </c>
      <c r="C3113" s="311" t="s">
        <v>4074</v>
      </c>
      <c r="D3113" s="308"/>
      <c r="E3113" s="315">
        <v>46220</v>
      </c>
      <c r="F3113" s="310">
        <f t="shared" si="96"/>
        <v>2311000</v>
      </c>
      <c r="G3113" s="310">
        <f t="shared" si="97"/>
        <v>924400</v>
      </c>
    </row>
    <row r="3114" spans="1:7">
      <c r="A3114" s="311" t="s">
        <v>4070</v>
      </c>
      <c r="B3114" s="311" t="s">
        <v>4075</v>
      </c>
      <c r="C3114" s="311" t="s">
        <v>4076</v>
      </c>
      <c r="D3114" s="308"/>
      <c r="E3114" s="315">
        <v>37630</v>
      </c>
      <c r="F3114" s="310">
        <f t="shared" si="96"/>
        <v>1881500</v>
      </c>
      <c r="G3114" s="310">
        <f t="shared" si="97"/>
        <v>752600</v>
      </c>
    </row>
    <row r="3115" spans="1:7">
      <c r="A3115" s="311" t="s">
        <v>4070</v>
      </c>
      <c r="B3115" s="311" t="s">
        <v>4075</v>
      </c>
      <c r="C3115" s="311" t="s">
        <v>4077</v>
      </c>
      <c r="D3115" s="308"/>
      <c r="E3115" s="315">
        <v>36050</v>
      </c>
      <c r="F3115" s="310">
        <f t="shared" si="96"/>
        <v>1802500</v>
      </c>
      <c r="G3115" s="310">
        <f t="shared" si="97"/>
        <v>721000</v>
      </c>
    </row>
    <row r="3116" spans="1:7">
      <c r="A3116" s="311" t="s">
        <v>4070</v>
      </c>
      <c r="B3116" s="311" t="s">
        <v>4075</v>
      </c>
      <c r="C3116" s="311" t="s">
        <v>4078</v>
      </c>
      <c r="D3116" s="308"/>
      <c r="E3116" s="315">
        <v>43350</v>
      </c>
      <c r="F3116" s="310">
        <f t="shared" si="96"/>
        <v>2167500</v>
      </c>
      <c r="G3116" s="310">
        <f t="shared" si="97"/>
        <v>867000</v>
      </c>
    </row>
    <row r="3117" spans="1:7">
      <c r="A3117" s="311" t="s">
        <v>4070</v>
      </c>
      <c r="B3117" s="311" t="s">
        <v>4075</v>
      </c>
      <c r="C3117" s="311" t="s">
        <v>4079</v>
      </c>
      <c r="D3117" s="308"/>
      <c r="E3117" s="315">
        <v>45380</v>
      </c>
      <c r="F3117" s="310">
        <f t="shared" si="96"/>
        <v>2269000</v>
      </c>
      <c r="G3117" s="310">
        <f t="shared" si="97"/>
        <v>907600</v>
      </c>
    </row>
    <row r="3118" spans="1:7">
      <c r="A3118" s="318" t="s">
        <v>4080</v>
      </c>
      <c r="B3118" s="318" t="s">
        <v>4081</v>
      </c>
      <c r="C3118" s="318" t="s">
        <v>4082</v>
      </c>
      <c r="D3118" s="318" t="s">
        <v>747</v>
      </c>
      <c r="E3118" s="319">
        <v>40120</v>
      </c>
      <c r="F3118" s="310">
        <f t="shared" si="96"/>
        <v>2006000</v>
      </c>
      <c r="G3118" s="310">
        <f t="shared" si="97"/>
        <v>802400</v>
      </c>
    </row>
    <row r="3119" spans="1:7">
      <c r="A3119" s="311" t="s">
        <v>4083</v>
      </c>
      <c r="B3119" s="311" t="s">
        <v>4084</v>
      </c>
      <c r="C3119" s="308"/>
      <c r="D3119" s="311" t="s">
        <v>747</v>
      </c>
      <c r="E3119" s="320">
        <v>38540</v>
      </c>
      <c r="F3119" s="310">
        <f t="shared" si="96"/>
        <v>1927000</v>
      </c>
      <c r="G3119" s="310">
        <f t="shared" si="97"/>
        <v>770800.00000000012</v>
      </c>
    </row>
    <row r="3120" spans="1:7">
      <c r="A3120" s="311" t="s">
        <v>4083</v>
      </c>
      <c r="B3120" s="311" t="s">
        <v>4085</v>
      </c>
      <c r="C3120" s="308"/>
      <c r="D3120" s="311" t="s">
        <v>747</v>
      </c>
      <c r="E3120" s="320">
        <v>40630</v>
      </c>
      <c r="F3120" s="310">
        <f t="shared" si="96"/>
        <v>2031500</v>
      </c>
      <c r="G3120" s="310">
        <f t="shared" si="97"/>
        <v>812600</v>
      </c>
    </row>
    <row r="3121" spans="1:7">
      <c r="A3121" s="311" t="s">
        <v>4083</v>
      </c>
      <c r="B3121" s="311" t="s">
        <v>4086</v>
      </c>
      <c r="C3121" s="308"/>
      <c r="D3121" s="311" t="s">
        <v>747</v>
      </c>
      <c r="E3121" s="320">
        <v>36100</v>
      </c>
      <c r="F3121" s="310">
        <f t="shared" si="96"/>
        <v>1805000</v>
      </c>
      <c r="G3121" s="310">
        <f t="shared" si="97"/>
        <v>722000</v>
      </c>
    </row>
    <row r="3122" spans="1:7">
      <c r="A3122" s="311" t="s">
        <v>4083</v>
      </c>
      <c r="B3122" s="311" t="s">
        <v>4087</v>
      </c>
      <c r="C3122" s="308"/>
      <c r="D3122" s="311" t="s">
        <v>747</v>
      </c>
      <c r="E3122" s="320">
        <v>38600</v>
      </c>
      <c r="F3122" s="310">
        <f t="shared" si="96"/>
        <v>1930000</v>
      </c>
      <c r="G3122" s="310">
        <f t="shared" si="97"/>
        <v>772000</v>
      </c>
    </row>
    <row r="3123" spans="1:7">
      <c r="A3123" s="311" t="s">
        <v>4083</v>
      </c>
      <c r="B3123" s="311" t="s">
        <v>4088</v>
      </c>
      <c r="C3123" s="308"/>
      <c r="D3123" s="311" t="s">
        <v>747</v>
      </c>
      <c r="E3123" s="320">
        <v>33540</v>
      </c>
      <c r="F3123" s="310">
        <f t="shared" si="96"/>
        <v>1677000</v>
      </c>
      <c r="G3123" s="310">
        <f t="shared" si="97"/>
        <v>670800.00000000012</v>
      </c>
    </row>
    <row r="3124" spans="1:7">
      <c r="A3124" s="307" t="s">
        <v>4083</v>
      </c>
      <c r="B3124" s="307" t="s">
        <v>4089</v>
      </c>
      <c r="C3124" s="308"/>
      <c r="D3124" s="308"/>
      <c r="E3124" s="309">
        <v>31000</v>
      </c>
      <c r="F3124" s="310">
        <f t="shared" si="96"/>
        <v>1550000</v>
      </c>
      <c r="G3124" s="310">
        <f t="shared" si="97"/>
        <v>620000</v>
      </c>
    </row>
    <row r="3125" spans="1:7">
      <c r="A3125" s="307" t="s">
        <v>4083</v>
      </c>
      <c r="B3125" s="307" t="s">
        <v>4090</v>
      </c>
      <c r="C3125" s="308"/>
      <c r="D3125" s="308"/>
      <c r="E3125" s="309">
        <v>33090</v>
      </c>
      <c r="F3125" s="310">
        <f t="shared" si="96"/>
        <v>1654500</v>
      </c>
      <c r="G3125" s="310">
        <f t="shared" si="97"/>
        <v>661800.00000000012</v>
      </c>
    </row>
    <row r="3126" spans="1:7">
      <c r="A3126" s="307" t="s">
        <v>4083</v>
      </c>
      <c r="B3126" s="307" t="s">
        <v>4091</v>
      </c>
      <c r="C3126" s="308"/>
      <c r="D3126" s="308"/>
      <c r="E3126" s="309">
        <v>13050</v>
      </c>
      <c r="F3126" s="310">
        <f t="shared" si="96"/>
        <v>652500</v>
      </c>
      <c r="G3126" s="310">
        <f t="shared" si="97"/>
        <v>261000</v>
      </c>
    </row>
    <row r="3127" spans="1:7">
      <c r="A3127" s="307" t="s">
        <v>4083</v>
      </c>
      <c r="B3127" s="307" t="s">
        <v>4092</v>
      </c>
      <c r="C3127" s="308"/>
      <c r="D3127" s="308"/>
      <c r="E3127" s="309">
        <v>19810</v>
      </c>
      <c r="F3127" s="310">
        <f t="shared" si="96"/>
        <v>990500</v>
      </c>
      <c r="G3127" s="310">
        <f t="shared" si="97"/>
        <v>396200</v>
      </c>
    </row>
    <row r="3128" spans="1:7">
      <c r="A3128" s="307" t="s">
        <v>4083</v>
      </c>
      <c r="B3128" s="307" t="s">
        <v>4093</v>
      </c>
      <c r="C3128" s="308"/>
      <c r="D3128" s="308"/>
      <c r="E3128" s="309">
        <v>39000</v>
      </c>
      <c r="F3128" s="310">
        <f t="shared" si="96"/>
        <v>1950000</v>
      </c>
      <c r="G3128" s="310">
        <f t="shared" si="97"/>
        <v>780000</v>
      </c>
    </row>
    <row r="3129" spans="1:7">
      <c r="A3129" s="307" t="s">
        <v>4083</v>
      </c>
      <c r="B3129" s="307" t="s">
        <v>4094</v>
      </c>
      <c r="C3129" s="308"/>
      <c r="D3129" s="308"/>
      <c r="E3129" s="309">
        <v>36530</v>
      </c>
      <c r="F3129" s="310">
        <f t="shared" si="96"/>
        <v>1826500</v>
      </c>
      <c r="G3129" s="310">
        <f t="shared" si="97"/>
        <v>730600</v>
      </c>
    </row>
    <row r="3130" spans="1:7">
      <c r="A3130" s="307" t="s">
        <v>4083</v>
      </c>
      <c r="B3130" s="307" t="s">
        <v>4095</v>
      </c>
      <c r="C3130" s="308"/>
      <c r="D3130" s="308"/>
      <c r="E3130" s="309">
        <v>31540</v>
      </c>
      <c r="F3130" s="310">
        <f t="shared" si="96"/>
        <v>1577000</v>
      </c>
      <c r="G3130" s="310">
        <f t="shared" si="97"/>
        <v>630800.00000000012</v>
      </c>
    </row>
    <row r="3131" spans="1:7">
      <c r="A3131" s="307" t="s">
        <v>4083</v>
      </c>
      <c r="B3131" s="307" t="s">
        <v>4096</v>
      </c>
      <c r="C3131" s="308"/>
      <c r="D3131" s="308"/>
      <c r="E3131" s="309">
        <v>31540</v>
      </c>
      <c r="F3131" s="310">
        <f t="shared" si="96"/>
        <v>1577000</v>
      </c>
      <c r="G3131" s="310">
        <f t="shared" si="97"/>
        <v>630800.00000000012</v>
      </c>
    </row>
    <row r="3132" spans="1:7">
      <c r="A3132" s="307" t="s">
        <v>4083</v>
      </c>
      <c r="B3132" s="307" t="s">
        <v>4097</v>
      </c>
      <c r="C3132" s="308"/>
      <c r="D3132" s="308"/>
      <c r="E3132" s="309">
        <v>35810</v>
      </c>
      <c r="F3132" s="310">
        <f t="shared" si="96"/>
        <v>1790500</v>
      </c>
      <c r="G3132" s="310">
        <f t="shared" si="97"/>
        <v>716200</v>
      </c>
    </row>
    <row r="3133" spans="1:7">
      <c r="A3133" s="307" t="s">
        <v>4083</v>
      </c>
      <c r="B3133" s="307" t="s">
        <v>4098</v>
      </c>
      <c r="C3133" s="308"/>
      <c r="D3133" s="308"/>
      <c r="E3133" s="309">
        <v>35810</v>
      </c>
      <c r="F3133" s="310">
        <f t="shared" si="96"/>
        <v>1790500</v>
      </c>
      <c r="G3133" s="310">
        <f t="shared" si="97"/>
        <v>716200</v>
      </c>
    </row>
    <row r="3134" spans="1:7">
      <c r="A3134" s="307" t="s">
        <v>4083</v>
      </c>
      <c r="B3134" s="307" t="s">
        <v>4099</v>
      </c>
      <c r="C3134" s="308"/>
      <c r="D3134" s="308"/>
      <c r="E3134" s="309">
        <v>37810</v>
      </c>
      <c r="F3134" s="310">
        <f t="shared" si="96"/>
        <v>1890500</v>
      </c>
      <c r="G3134" s="310">
        <f t="shared" si="97"/>
        <v>756200</v>
      </c>
    </row>
    <row r="3135" spans="1:7">
      <c r="A3135" s="307" t="s">
        <v>4083</v>
      </c>
      <c r="B3135" s="307" t="s">
        <v>4100</v>
      </c>
      <c r="C3135" s="308"/>
      <c r="D3135" s="308"/>
      <c r="E3135" s="309">
        <v>29540</v>
      </c>
      <c r="F3135" s="310">
        <f t="shared" si="96"/>
        <v>1477000</v>
      </c>
      <c r="G3135" s="310">
        <f t="shared" si="97"/>
        <v>590800.00000000012</v>
      </c>
    </row>
    <row r="3136" spans="1:7">
      <c r="A3136" s="307" t="s">
        <v>4083</v>
      </c>
      <c r="B3136" s="307" t="s">
        <v>4101</v>
      </c>
      <c r="C3136" s="308"/>
      <c r="D3136" s="308"/>
      <c r="E3136" s="309">
        <v>27970</v>
      </c>
      <c r="F3136" s="310">
        <f t="shared" si="96"/>
        <v>1398500</v>
      </c>
      <c r="G3136" s="310">
        <f t="shared" si="97"/>
        <v>559400</v>
      </c>
    </row>
    <row r="3137" spans="1:7">
      <c r="A3137" s="307" t="s">
        <v>4083</v>
      </c>
      <c r="B3137" s="307" t="s">
        <v>4102</v>
      </c>
      <c r="C3137" s="308"/>
      <c r="D3137" s="308"/>
      <c r="E3137" s="309">
        <v>33540</v>
      </c>
      <c r="F3137" s="310">
        <f t="shared" si="96"/>
        <v>1677000</v>
      </c>
      <c r="G3137" s="310">
        <f t="shared" si="97"/>
        <v>670800.00000000012</v>
      </c>
    </row>
    <row r="3138" spans="1:7">
      <c r="A3138" s="307" t="s">
        <v>4083</v>
      </c>
      <c r="B3138" s="307" t="s">
        <v>4103</v>
      </c>
      <c r="C3138" s="308"/>
      <c r="D3138" s="308"/>
      <c r="E3138" s="309">
        <v>38450</v>
      </c>
      <c r="F3138" s="310">
        <f t="shared" si="96"/>
        <v>1922500</v>
      </c>
      <c r="G3138" s="310">
        <f t="shared" si="97"/>
        <v>769000</v>
      </c>
    </row>
    <row r="3139" spans="1:7">
      <c r="A3139" s="307" t="s">
        <v>4083</v>
      </c>
      <c r="B3139" s="307" t="s">
        <v>4104</v>
      </c>
      <c r="C3139" s="308"/>
      <c r="D3139" s="308"/>
      <c r="E3139" s="309">
        <v>33950</v>
      </c>
      <c r="F3139" s="310">
        <f t="shared" si="96"/>
        <v>1697500</v>
      </c>
      <c r="G3139" s="310">
        <f t="shared" si="97"/>
        <v>679000</v>
      </c>
    </row>
    <row r="3140" spans="1:7">
      <c r="A3140" s="307" t="s">
        <v>4083</v>
      </c>
      <c r="B3140" s="307" t="s">
        <v>4105</v>
      </c>
      <c r="C3140" s="308"/>
      <c r="D3140" s="308"/>
      <c r="E3140" s="309">
        <v>26080</v>
      </c>
      <c r="F3140" s="310">
        <f t="shared" ref="F3140:F3203" si="98">+E3140*5%*1000</f>
        <v>1304000</v>
      </c>
      <c r="G3140" s="310">
        <f t="shared" ref="G3140:G3203" si="99">+E3140*2%*1000</f>
        <v>521600</v>
      </c>
    </row>
    <row r="3141" spans="1:7">
      <c r="A3141" s="307" t="s">
        <v>4083</v>
      </c>
      <c r="B3141" s="307" t="s">
        <v>4106</v>
      </c>
      <c r="C3141" s="308"/>
      <c r="D3141" s="308"/>
      <c r="E3141" s="309">
        <v>33940</v>
      </c>
      <c r="F3141" s="310">
        <f t="shared" si="98"/>
        <v>1697000</v>
      </c>
      <c r="G3141" s="310">
        <f t="shared" si="99"/>
        <v>678800.00000000012</v>
      </c>
    </row>
    <row r="3142" spans="1:7">
      <c r="A3142" s="307" t="s">
        <v>4083</v>
      </c>
      <c r="B3142" s="307" t="s">
        <v>4107</v>
      </c>
      <c r="C3142" s="308"/>
      <c r="D3142" s="308"/>
      <c r="E3142" s="309">
        <v>37130</v>
      </c>
      <c r="F3142" s="310">
        <f t="shared" si="98"/>
        <v>1856500</v>
      </c>
      <c r="G3142" s="310">
        <f t="shared" si="99"/>
        <v>742600</v>
      </c>
    </row>
    <row r="3143" spans="1:7">
      <c r="A3143" s="307" t="s">
        <v>4083</v>
      </c>
      <c r="B3143" s="307" t="s">
        <v>4108</v>
      </c>
      <c r="C3143" s="308"/>
      <c r="D3143" s="308"/>
      <c r="E3143" s="309">
        <v>49310</v>
      </c>
      <c r="F3143" s="310">
        <f t="shared" si="98"/>
        <v>2465500</v>
      </c>
      <c r="G3143" s="310">
        <f t="shared" si="99"/>
        <v>986200</v>
      </c>
    </row>
    <row r="3144" spans="1:7">
      <c r="A3144" s="307" t="s">
        <v>4083</v>
      </c>
      <c r="B3144" s="307" t="s">
        <v>4109</v>
      </c>
      <c r="C3144" s="308"/>
      <c r="D3144" s="308"/>
      <c r="E3144" s="309">
        <v>27450</v>
      </c>
      <c r="F3144" s="310">
        <f t="shared" si="98"/>
        <v>1372500</v>
      </c>
      <c r="G3144" s="310">
        <f t="shared" si="99"/>
        <v>549000</v>
      </c>
    </row>
    <row r="3145" spans="1:7">
      <c r="A3145" s="307" t="s">
        <v>4083</v>
      </c>
      <c r="B3145" s="307" t="s">
        <v>4110</v>
      </c>
      <c r="C3145" s="308"/>
      <c r="D3145" s="308"/>
      <c r="E3145" s="309">
        <v>25000</v>
      </c>
      <c r="F3145" s="310">
        <f t="shared" si="98"/>
        <v>1250000</v>
      </c>
      <c r="G3145" s="310">
        <f t="shared" si="99"/>
        <v>500000</v>
      </c>
    </row>
    <row r="3146" spans="1:7">
      <c r="A3146" s="307" t="s">
        <v>4083</v>
      </c>
      <c r="B3146" s="307" t="s">
        <v>4111</v>
      </c>
      <c r="C3146" s="308"/>
      <c r="D3146" s="308"/>
      <c r="E3146" s="309">
        <v>9430</v>
      </c>
      <c r="F3146" s="310">
        <f t="shared" si="98"/>
        <v>471500</v>
      </c>
      <c r="G3146" s="310">
        <f t="shared" si="99"/>
        <v>188600</v>
      </c>
    </row>
    <row r="3147" spans="1:7">
      <c r="A3147" s="307" t="s">
        <v>4083</v>
      </c>
      <c r="B3147" s="307" t="s">
        <v>4112</v>
      </c>
      <c r="C3147" s="308"/>
      <c r="D3147" s="308"/>
      <c r="E3147" s="309">
        <v>10600</v>
      </c>
      <c r="F3147" s="310">
        <f t="shared" si="98"/>
        <v>530000</v>
      </c>
      <c r="G3147" s="310">
        <f t="shared" si="99"/>
        <v>212000</v>
      </c>
    </row>
    <row r="3148" spans="1:7">
      <c r="A3148" s="307" t="s">
        <v>4083</v>
      </c>
      <c r="B3148" s="307" t="s">
        <v>4113</v>
      </c>
      <c r="C3148" s="308"/>
      <c r="D3148" s="308"/>
      <c r="E3148" s="309">
        <v>30810</v>
      </c>
      <c r="F3148" s="310">
        <f t="shared" si="98"/>
        <v>1540500</v>
      </c>
      <c r="G3148" s="310">
        <f t="shared" si="99"/>
        <v>616200</v>
      </c>
    </row>
    <row r="3149" spans="1:7">
      <c r="A3149" s="307" t="s">
        <v>4083</v>
      </c>
      <c r="B3149" s="307" t="s">
        <v>4114</v>
      </c>
      <c r="C3149" s="308"/>
      <c r="D3149" s="308"/>
      <c r="E3149" s="309">
        <v>25360</v>
      </c>
      <c r="F3149" s="310">
        <f t="shared" si="98"/>
        <v>1268000</v>
      </c>
      <c r="G3149" s="310">
        <f t="shared" si="99"/>
        <v>507200</v>
      </c>
    </row>
    <row r="3150" spans="1:7">
      <c r="A3150" s="307" t="s">
        <v>4083</v>
      </c>
      <c r="B3150" s="307" t="s">
        <v>4115</v>
      </c>
      <c r="C3150" s="308"/>
      <c r="D3150" s="308"/>
      <c r="E3150" s="309">
        <v>28630</v>
      </c>
      <c r="F3150" s="310">
        <f t="shared" si="98"/>
        <v>1431500</v>
      </c>
      <c r="G3150" s="310">
        <f t="shared" si="99"/>
        <v>572600</v>
      </c>
    </row>
    <row r="3151" spans="1:7">
      <c r="A3151" s="307" t="s">
        <v>4083</v>
      </c>
      <c r="B3151" s="307" t="s">
        <v>4116</v>
      </c>
      <c r="C3151" s="308"/>
      <c r="D3151" s="308"/>
      <c r="E3151" s="309">
        <v>28630</v>
      </c>
      <c r="F3151" s="310">
        <f t="shared" si="98"/>
        <v>1431500</v>
      </c>
      <c r="G3151" s="310">
        <f t="shared" si="99"/>
        <v>572600</v>
      </c>
    </row>
    <row r="3152" spans="1:7">
      <c r="A3152" s="307" t="s">
        <v>4083</v>
      </c>
      <c r="B3152" s="307" t="s">
        <v>4117</v>
      </c>
      <c r="C3152" s="308"/>
      <c r="D3152" s="308"/>
      <c r="E3152" s="309">
        <v>25360</v>
      </c>
      <c r="F3152" s="310">
        <f t="shared" si="98"/>
        <v>1268000</v>
      </c>
      <c r="G3152" s="310">
        <f t="shared" si="99"/>
        <v>507200</v>
      </c>
    </row>
    <row r="3153" spans="1:7">
      <c r="A3153" s="307" t="s">
        <v>4083</v>
      </c>
      <c r="B3153" s="307" t="s">
        <v>4118</v>
      </c>
      <c r="C3153" s="308"/>
      <c r="D3153" s="308"/>
      <c r="E3153" s="309">
        <v>11060</v>
      </c>
      <c r="F3153" s="310">
        <f t="shared" si="98"/>
        <v>553000</v>
      </c>
      <c r="G3153" s="310">
        <f t="shared" si="99"/>
        <v>221200.00000000003</v>
      </c>
    </row>
    <row r="3154" spans="1:7">
      <c r="A3154" s="307" t="s">
        <v>4083</v>
      </c>
      <c r="B3154" s="307" t="s">
        <v>4119</v>
      </c>
      <c r="C3154" s="308"/>
      <c r="D3154" s="308"/>
      <c r="E3154" s="309">
        <v>42630</v>
      </c>
      <c r="F3154" s="310">
        <f t="shared" si="98"/>
        <v>2131500</v>
      </c>
      <c r="G3154" s="310">
        <f t="shared" si="99"/>
        <v>852600</v>
      </c>
    </row>
    <row r="3155" spans="1:7">
      <c r="A3155" s="307" t="s">
        <v>4083</v>
      </c>
      <c r="B3155" s="307" t="s">
        <v>4120</v>
      </c>
      <c r="C3155" s="308"/>
      <c r="D3155" s="308"/>
      <c r="E3155" s="309">
        <v>34450</v>
      </c>
      <c r="F3155" s="310">
        <f t="shared" si="98"/>
        <v>1722500</v>
      </c>
      <c r="G3155" s="310">
        <f t="shared" si="99"/>
        <v>689000</v>
      </c>
    </row>
    <row r="3156" spans="1:7">
      <c r="A3156" s="307" t="s">
        <v>4083</v>
      </c>
      <c r="B3156" s="307" t="s">
        <v>4121</v>
      </c>
      <c r="C3156" s="308"/>
      <c r="D3156" s="308"/>
      <c r="E3156" s="309">
        <v>29900</v>
      </c>
      <c r="F3156" s="310">
        <f t="shared" si="98"/>
        <v>1495000</v>
      </c>
      <c r="G3156" s="310">
        <f t="shared" si="99"/>
        <v>598000</v>
      </c>
    </row>
    <row r="3157" spans="1:7">
      <c r="A3157" s="307" t="s">
        <v>4083</v>
      </c>
      <c r="B3157" s="307" t="s">
        <v>4122</v>
      </c>
      <c r="C3157" s="308"/>
      <c r="D3157" s="308"/>
      <c r="E3157" s="309">
        <v>29540</v>
      </c>
      <c r="F3157" s="310">
        <f t="shared" si="98"/>
        <v>1477000</v>
      </c>
      <c r="G3157" s="310">
        <f t="shared" si="99"/>
        <v>590800.00000000012</v>
      </c>
    </row>
    <row r="3158" spans="1:7">
      <c r="A3158" s="307" t="s">
        <v>4083</v>
      </c>
      <c r="B3158" s="307" t="s">
        <v>4123</v>
      </c>
      <c r="C3158" s="308"/>
      <c r="D3158" s="308"/>
      <c r="E3158" s="309">
        <v>32900</v>
      </c>
      <c r="F3158" s="310">
        <f t="shared" si="98"/>
        <v>1645000</v>
      </c>
      <c r="G3158" s="310">
        <f t="shared" si="99"/>
        <v>658000</v>
      </c>
    </row>
    <row r="3159" spans="1:7">
      <c r="A3159" s="307" t="s">
        <v>4083</v>
      </c>
      <c r="B3159" s="307" t="s">
        <v>4124</v>
      </c>
      <c r="C3159" s="308"/>
      <c r="D3159" s="308"/>
      <c r="E3159" s="309">
        <v>33540</v>
      </c>
      <c r="F3159" s="310">
        <f t="shared" si="98"/>
        <v>1677000</v>
      </c>
      <c r="G3159" s="310">
        <f t="shared" si="99"/>
        <v>670800.00000000012</v>
      </c>
    </row>
    <row r="3160" spans="1:7">
      <c r="A3160" s="307" t="s">
        <v>4083</v>
      </c>
      <c r="B3160" s="307" t="s">
        <v>4125</v>
      </c>
      <c r="C3160" s="308"/>
      <c r="D3160" s="308"/>
      <c r="E3160" s="309">
        <v>35720</v>
      </c>
      <c r="F3160" s="310">
        <f t="shared" si="98"/>
        <v>1786000</v>
      </c>
      <c r="G3160" s="310">
        <f t="shared" si="99"/>
        <v>714400</v>
      </c>
    </row>
    <row r="3161" spans="1:7">
      <c r="A3161" s="307" t="s">
        <v>4083</v>
      </c>
      <c r="B3161" s="307" t="s">
        <v>4126</v>
      </c>
      <c r="C3161" s="308"/>
      <c r="D3161" s="308"/>
      <c r="E3161" s="309">
        <v>39090</v>
      </c>
      <c r="F3161" s="310">
        <f t="shared" si="98"/>
        <v>1954500</v>
      </c>
      <c r="G3161" s="310">
        <f t="shared" si="99"/>
        <v>781800.00000000012</v>
      </c>
    </row>
    <row r="3162" spans="1:7">
      <c r="A3162" s="307" t="s">
        <v>4083</v>
      </c>
      <c r="B3162" s="307" t="s">
        <v>4127</v>
      </c>
      <c r="C3162" s="308"/>
      <c r="D3162" s="308"/>
      <c r="E3162" s="309">
        <v>33540</v>
      </c>
      <c r="F3162" s="310">
        <f t="shared" si="98"/>
        <v>1677000</v>
      </c>
      <c r="G3162" s="310">
        <f t="shared" si="99"/>
        <v>670800.00000000012</v>
      </c>
    </row>
    <row r="3163" spans="1:7">
      <c r="A3163" s="307" t="s">
        <v>4083</v>
      </c>
      <c r="B3163" s="307" t="s">
        <v>4128</v>
      </c>
      <c r="C3163" s="308"/>
      <c r="D3163" s="308"/>
      <c r="E3163" s="309">
        <v>35720</v>
      </c>
      <c r="F3163" s="310">
        <f t="shared" si="98"/>
        <v>1786000</v>
      </c>
      <c r="G3163" s="310">
        <f t="shared" si="99"/>
        <v>714400</v>
      </c>
    </row>
    <row r="3164" spans="1:7">
      <c r="A3164" s="307" t="s">
        <v>4083</v>
      </c>
      <c r="B3164" s="307" t="s">
        <v>4129</v>
      </c>
      <c r="C3164" s="308"/>
      <c r="D3164" s="308"/>
      <c r="E3164" s="309">
        <v>39090</v>
      </c>
      <c r="F3164" s="310">
        <f t="shared" si="98"/>
        <v>1954500</v>
      </c>
      <c r="G3164" s="310">
        <f t="shared" si="99"/>
        <v>781800.00000000012</v>
      </c>
    </row>
    <row r="3165" spans="1:7">
      <c r="A3165" s="307" t="s">
        <v>4083</v>
      </c>
      <c r="B3165" s="307" t="s">
        <v>4130</v>
      </c>
      <c r="C3165" s="308"/>
      <c r="D3165" s="308"/>
      <c r="E3165" s="309">
        <v>31720</v>
      </c>
      <c r="F3165" s="310">
        <f t="shared" si="98"/>
        <v>1586000</v>
      </c>
      <c r="G3165" s="310">
        <f t="shared" si="99"/>
        <v>634400</v>
      </c>
    </row>
    <row r="3166" spans="1:7">
      <c r="A3166" s="307" t="s">
        <v>4083</v>
      </c>
      <c r="B3166" s="307" t="s">
        <v>4131</v>
      </c>
      <c r="C3166" s="308"/>
      <c r="D3166" s="308"/>
      <c r="E3166" s="309">
        <v>38540</v>
      </c>
      <c r="F3166" s="310">
        <f t="shared" si="98"/>
        <v>1927000</v>
      </c>
      <c r="G3166" s="310">
        <f t="shared" si="99"/>
        <v>770800.00000000012</v>
      </c>
    </row>
    <row r="3167" spans="1:7">
      <c r="A3167" s="307" t="s">
        <v>4083</v>
      </c>
      <c r="B3167" s="307" t="s">
        <v>4132</v>
      </c>
      <c r="C3167" s="308"/>
      <c r="D3167" s="308"/>
      <c r="E3167" s="309">
        <v>41270</v>
      </c>
      <c r="F3167" s="310">
        <f t="shared" si="98"/>
        <v>2063500</v>
      </c>
      <c r="G3167" s="310">
        <f t="shared" si="99"/>
        <v>825400</v>
      </c>
    </row>
    <row r="3168" spans="1:7">
      <c r="A3168" s="307" t="s">
        <v>4083</v>
      </c>
      <c r="B3168" s="307" t="s">
        <v>4133</v>
      </c>
      <c r="C3168" s="308"/>
      <c r="D3168" s="308"/>
      <c r="E3168" s="309">
        <v>27200</v>
      </c>
      <c r="F3168" s="310">
        <f t="shared" si="98"/>
        <v>1360000</v>
      </c>
      <c r="G3168" s="310">
        <f t="shared" si="99"/>
        <v>544000</v>
      </c>
    </row>
    <row r="3169" spans="1:7">
      <c r="A3169" s="307" t="s">
        <v>4083</v>
      </c>
      <c r="B3169" s="307" t="s">
        <v>4134</v>
      </c>
      <c r="C3169" s="308"/>
      <c r="D3169" s="308"/>
      <c r="E3169" s="309">
        <v>25360</v>
      </c>
      <c r="F3169" s="310">
        <f t="shared" si="98"/>
        <v>1268000</v>
      </c>
      <c r="G3169" s="310">
        <f t="shared" si="99"/>
        <v>507200</v>
      </c>
    </row>
    <row r="3170" spans="1:7">
      <c r="A3170" s="307" t="s">
        <v>4083</v>
      </c>
      <c r="B3170" s="307" t="s">
        <v>4135</v>
      </c>
      <c r="C3170" s="308"/>
      <c r="D3170" s="308"/>
      <c r="E3170" s="309">
        <v>58900</v>
      </c>
      <c r="F3170" s="310">
        <f t="shared" si="98"/>
        <v>2945000</v>
      </c>
      <c r="G3170" s="310">
        <f t="shared" si="99"/>
        <v>1178000</v>
      </c>
    </row>
    <row r="3171" spans="1:7">
      <c r="A3171" s="307" t="s">
        <v>4083</v>
      </c>
      <c r="B3171" s="307" t="s">
        <v>4136</v>
      </c>
      <c r="C3171" s="308"/>
      <c r="D3171" s="308"/>
      <c r="E3171" s="309">
        <v>58900</v>
      </c>
      <c r="F3171" s="310">
        <f t="shared" si="98"/>
        <v>2945000</v>
      </c>
      <c r="G3171" s="310">
        <f t="shared" si="99"/>
        <v>1178000</v>
      </c>
    </row>
    <row r="3172" spans="1:7">
      <c r="A3172" s="307" t="s">
        <v>4083</v>
      </c>
      <c r="B3172" s="307" t="s">
        <v>4137</v>
      </c>
      <c r="C3172" s="308"/>
      <c r="D3172" s="308"/>
      <c r="E3172" s="309">
        <v>51900</v>
      </c>
      <c r="F3172" s="310">
        <f t="shared" si="98"/>
        <v>2595000</v>
      </c>
      <c r="G3172" s="310">
        <f t="shared" si="99"/>
        <v>1038000</v>
      </c>
    </row>
    <row r="3173" spans="1:7">
      <c r="A3173" s="307" t="s">
        <v>4083</v>
      </c>
      <c r="B3173" s="307" t="s">
        <v>4138</v>
      </c>
      <c r="C3173" s="308"/>
      <c r="D3173" s="308"/>
      <c r="E3173" s="309">
        <v>49630</v>
      </c>
      <c r="F3173" s="310">
        <f t="shared" si="98"/>
        <v>2481500</v>
      </c>
      <c r="G3173" s="310">
        <f t="shared" si="99"/>
        <v>992600</v>
      </c>
    </row>
    <row r="3174" spans="1:7">
      <c r="A3174" s="307" t="s">
        <v>4083</v>
      </c>
      <c r="B3174" s="307" t="s">
        <v>4139</v>
      </c>
      <c r="C3174" s="308"/>
      <c r="D3174" s="308"/>
      <c r="E3174" s="309">
        <v>46460</v>
      </c>
      <c r="F3174" s="310">
        <f t="shared" si="98"/>
        <v>2323000</v>
      </c>
      <c r="G3174" s="310">
        <f t="shared" si="99"/>
        <v>929200</v>
      </c>
    </row>
    <row r="3175" spans="1:7">
      <c r="A3175" s="307" t="s">
        <v>4083</v>
      </c>
      <c r="B3175" s="307" t="s">
        <v>4140</v>
      </c>
      <c r="C3175" s="308"/>
      <c r="D3175" s="308"/>
      <c r="E3175" s="309">
        <v>49170</v>
      </c>
      <c r="F3175" s="310">
        <f t="shared" si="98"/>
        <v>2458500</v>
      </c>
      <c r="G3175" s="310">
        <f t="shared" si="99"/>
        <v>983400</v>
      </c>
    </row>
    <row r="3176" spans="1:7">
      <c r="A3176" s="307" t="s">
        <v>4083</v>
      </c>
      <c r="B3176" s="307" t="s">
        <v>4141</v>
      </c>
      <c r="C3176" s="308"/>
      <c r="D3176" s="308"/>
      <c r="E3176" s="309">
        <v>16670</v>
      </c>
      <c r="F3176" s="310">
        <f t="shared" si="98"/>
        <v>833500</v>
      </c>
      <c r="G3176" s="310">
        <f t="shared" si="99"/>
        <v>333400.00000000006</v>
      </c>
    </row>
    <row r="3177" spans="1:7">
      <c r="A3177" s="311" t="s">
        <v>4083</v>
      </c>
      <c r="B3177" s="311" t="s">
        <v>4142</v>
      </c>
      <c r="C3177" s="311" t="s">
        <v>4143</v>
      </c>
      <c r="D3177" s="308"/>
      <c r="E3177" s="315">
        <v>33000</v>
      </c>
      <c r="F3177" s="310">
        <f t="shared" si="98"/>
        <v>1650000</v>
      </c>
      <c r="G3177" s="310">
        <f t="shared" si="99"/>
        <v>660000</v>
      </c>
    </row>
    <row r="3178" spans="1:7">
      <c r="A3178" s="311" t="s">
        <v>4083</v>
      </c>
      <c r="B3178" s="311" t="s">
        <v>4142</v>
      </c>
      <c r="C3178" s="311" t="s">
        <v>4144</v>
      </c>
      <c r="D3178" s="308"/>
      <c r="E3178" s="315">
        <v>40000</v>
      </c>
      <c r="F3178" s="310">
        <f t="shared" si="98"/>
        <v>2000000</v>
      </c>
      <c r="G3178" s="310">
        <f t="shared" si="99"/>
        <v>800000</v>
      </c>
    </row>
    <row r="3179" spans="1:7">
      <c r="A3179" s="311" t="s">
        <v>4083</v>
      </c>
      <c r="B3179" s="311" t="s">
        <v>4145</v>
      </c>
      <c r="C3179" s="311" t="s">
        <v>4146</v>
      </c>
      <c r="D3179" s="308"/>
      <c r="E3179" s="315">
        <v>34250</v>
      </c>
      <c r="F3179" s="310">
        <f t="shared" si="98"/>
        <v>1712500</v>
      </c>
      <c r="G3179" s="310">
        <f t="shared" si="99"/>
        <v>685000</v>
      </c>
    </row>
    <row r="3180" spans="1:7">
      <c r="A3180" s="316" t="s">
        <v>4147</v>
      </c>
      <c r="B3180" s="316" t="s">
        <v>4142</v>
      </c>
      <c r="C3180" s="316" t="s">
        <v>4148</v>
      </c>
      <c r="D3180" s="308"/>
      <c r="E3180" s="317">
        <v>12170</v>
      </c>
      <c r="F3180" s="310">
        <f t="shared" si="98"/>
        <v>608500</v>
      </c>
      <c r="G3180" s="310">
        <f t="shared" si="99"/>
        <v>243400</v>
      </c>
    </row>
    <row r="3181" spans="1:7">
      <c r="A3181" s="311" t="s">
        <v>4083</v>
      </c>
      <c r="B3181" s="311" t="s">
        <v>4149</v>
      </c>
      <c r="C3181" s="311" t="s">
        <v>4150</v>
      </c>
      <c r="D3181" s="308"/>
      <c r="E3181" s="315">
        <v>33900</v>
      </c>
      <c r="F3181" s="310">
        <f t="shared" si="98"/>
        <v>1695000</v>
      </c>
      <c r="G3181" s="310">
        <f t="shared" si="99"/>
        <v>678000</v>
      </c>
    </row>
    <row r="3182" spans="1:7">
      <c r="A3182" s="311" t="s">
        <v>4083</v>
      </c>
      <c r="B3182" s="311" t="s">
        <v>4151</v>
      </c>
      <c r="C3182" s="311" t="s">
        <v>4152</v>
      </c>
      <c r="D3182" s="308"/>
      <c r="E3182" s="315">
        <v>23540</v>
      </c>
      <c r="F3182" s="310">
        <f t="shared" si="98"/>
        <v>1177000</v>
      </c>
      <c r="G3182" s="310">
        <f t="shared" si="99"/>
        <v>470800</v>
      </c>
    </row>
    <row r="3183" spans="1:7">
      <c r="A3183" s="311" t="s">
        <v>4083</v>
      </c>
      <c r="B3183" s="311" t="s">
        <v>4153</v>
      </c>
      <c r="C3183" s="311" t="s">
        <v>4154</v>
      </c>
      <c r="D3183" s="308"/>
      <c r="E3183" s="315">
        <v>39000</v>
      </c>
      <c r="F3183" s="310">
        <f t="shared" si="98"/>
        <v>1950000</v>
      </c>
      <c r="G3183" s="310">
        <f t="shared" si="99"/>
        <v>780000</v>
      </c>
    </row>
    <row r="3184" spans="1:7">
      <c r="A3184" s="311" t="s">
        <v>4083</v>
      </c>
      <c r="B3184" s="311" t="s">
        <v>4095</v>
      </c>
      <c r="C3184" s="311" t="s">
        <v>4155</v>
      </c>
      <c r="D3184" s="308"/>
      <c r="E3184" s="315">
        <v>31720</v>
      </c>
      <c r="F3184" s="310">
        <f t="shared" si="98"/>
        <v>1586000</v>
      </c>
      <c r="G3184" s="310">
        <f t="shared" si="99"/>
        <v>634400</v>
      </c>
    </row>
    <row r="3185" spans="1:7">
      <c r="A3185" s="311" t="s">
        <v>4083</v>
      </c>
      <c r="B3185" s="311" t="s">
        <v>4095</v>
      </c>
      <c r="C3185" s="311" t="s">
        <v>4156</v>
      </c>
      <c r="D3185" s="308"/>
      <c r="E3185" s="315">
        <v>32180</v>
      </c>
      <c r="F3185" s="310">
        <f t="shared" si="98"/>
        <v>1609000</v>
      </c>
      <c r="G3185" s="310">
        <f t="shared" si="99"/>
        <v>643600</v>
      </c>
    </row>
    <row r="3186" spans="1:7">
      <c r="A3186" s="311" t="s">
        <v>4083</v>
      </c>
      <c r="B3186" s="311" t="s">
        <v>4099</v>
      </c>
      <c r="C3186" s="311" t="s">
        <v>4157</v>
      </c>
      <c r="D3186" s="308"/>
      <c r="E3186" s="315">
        <v>35810</v>
      </c>
      <c r="F3186" s="310">
        <f t="shared" si="98"/>
        <v>1790500</v>
      </c>
      <c r="G3186" s="310">
        <f t="shared" si="99"/>
        <v>716200</v>
      </c>
    </row>
    <row r="3187" spans="1:7">
      <c r="A3187" s="311" t="s">
        <v>4083</v>
      </c>
      <c r="B3187" s="311" t="s">
        <v>4099</v>
      </c>
      <c r="C3187" s="311" t="s">
        <v>4158</v>
      </c>
      <c r="D3187" s="308"/>
      <c r="E3187" s="315">
        <v>38090</v>
      </c>
      <c r="F3187" s="310">
        <f t="shared" si="98"/>
        <v>1904500</v>
      </c>
      <c r="G3187" s="310">
        <f t="shared" si="99"/>
        <v>761800.00000000012</v>
      </c>
    </row>
    <row r="3188" spans="1:7">
      <c r="A3188" s="311" t="s">
        <v>4083</v>
      </c>
      <c r="B3188" s="311" t="s">
        <v>4159</v>
      </c>
      <c r="C3188" s="311" t="s">
        <v>4160</v>
      </c>
      <c r="D3188" s="308"/>
      <c r="E3188" s="315">
        <v>35810</v>
      </c>
      <c r="F3188" s="310">
        <f t="shared" si="98"/>
        <v>1790500</v>
      </c>
      <c r="G3188" s="310">
        <f t="shared" si="99"/>
        <v>716200</v>
      </c>
    </row>
    <row r="3189" spans="1:7">
      <c r="A3189" s="311" t="s">
        <v>4083</v>
      </c>
      <c r="B3189" s="311" t="s">
        <v>4161</v>
      </c>
      <c r="C3189" s="311" t="s">
        <v>4162</v>
      </c>
      <c r="D3189" s="308"/>
      <c r="E3189" s="315">
        <v>31720</v>
      </c>
      <c r="F3189" s="310">
        <f t="shared" si="98"/>
        <v>1586000</v>
      </c>
      <c r="G3189" s="310">
        <f t="shared" si="99"/>
        <v>634400</v>
      </c>
    </row>
    <row r="3190" spans="1:7">
      <c r="A3190" s="311" t="s">
        <v>4083</v>
      </c>
      <c r="B3190" s="311" t="s">
        <v>4163</v>
      </c>
      <c r="C3190" s="311" t="s">
        <v>4160</v>
      </c>
      <c r="D3190" s="308"/>
      <c r="E3190" s="315">
        <v>35810</v>
      </c>
      <c r="F3190" s="310">
        <f t="shared" si="98"/>
        <v>1790500</v>
      </c>
      <c r="G3190" s="310">
        <f t="shared" si="99"/>
        <v>716200</v>
      </c>
    </row>
    <row r="3191" spans="1:7">
      <c r="A3191" s="311" t="s">
        <v>4083</v>
      </c>
      <c r="B3191" s="311" t="s">
        <v>4085</v>
      </c>
      <c r="C3191" s="311" t="s">
        <v>4164</v>
      </c>
      <c r="D3191" s="308"/>
      <c r="E3191" s="315">
        <v>38450</v>
      </c>
      <c r="F3191" s="310">
        <f t="shared" si="98"/>
        <v>1922500</v>
      </c>
      <c r="G3191" s="310">
        <f t="shared" si="99"/>
        <v>769000</v>
      </c>
    </row>
    <row r="3192" spans="1:7">
      <c r="A3192" s="311" t="s">
        <v>4083</v>
      </c>
      <c r="B3192" s="311" t="s">
        <v>4085</v>
      </c>
      <c r="C3192" s="311" t="s">
        <v>4165</v>
      </c>
      <c r="D3192" s="308"/>
      <c r="E3192" s="315">
        <v>39700</v>
      </c>
      <c r="F3192" s="310">
        <f t="shared" si="98"/>
        <v>1985000</v>
      </c>
      <c r="G3192" s="310">
        <f t="shared" si="99"/>
        <v>794000</v>
      </c>
    </row>
    <row r="3193" spans="1:7">
      <c r="A3193" s="311" t="s">
        <v>4083</v>
      </c>
      <c r="B3193" s="311" t="s">
        <v>4166</v>
      </c>
      <c r="C3193" s="311" t="s">
        <v>4167</v>
      </c>
      <c r="D3193" s="308"/>
      <c r="E3193" s="315">
        <v>38450</v>
      </c>
      <c r="F3193" s="310">
        <f t="shared" si="98"/>
        <v>1922500</v>
      </c>
      <c r="G3193" s="310">
        <f t="shared" si="99"/>
        <v>769000</v>
      </c>
    </row>
    <row r="3194" spans="1:7">
      <c r="A3194" s="316" t="s">
        <v>4147</v>
      </c>
      <c r="B3194" s="316" t="s">
        <v>4166</v>
      </c>
      <c r="C3194" s="316" t="s">
        <v>4168</v>
      </c>
      <c r="D3194" s="308"/>
      <c r="E3194" s="317">
        <v>31330</v>
      </c>
      <c r="F3194" s="310">
        <f t="shared" si="98"/>
        <v>1566500</v>
      </c>
      <c r="G3194" s="310">
        <f t="shared" si="99"/>
        <v>626600</v>
      </c>
    </row>
    <row r="3195" spans="1:7">
      <c r="A3195" s="311" t="s">
        <v>4083</v>
      </c>
      <c r="B3195" s="311" t="s">
        <v>4166</v>
      </c>
      <c r="C3195" s="311" t="s">
        <v>4169</v>
      </c>
      <c r="D3195" s="308"/>
      <c r="E3195" s="315">
        <v>49430</v>
      </c>
      <c r="F3195" s="310">
        <f t="shared" si="98"/>
        <v>2471500</v>
      </c>
      <c r="G3195" s="310">
        <f t="shared" si="99"/>
        <v>988600</v>
      </c>
    </row>
    <row r="3196" spans="1:7">
      <c r="A3196" s="316" t="s">
        <v>4147</v>
      </c>
      <c r="B3196" s="316" t="s">
        <v>4166</v>
      </c>
      <c r="C3196" s="316" t="s">
        <v>4170</v>
      </c>
      <c r="D3196" s="308"/>
      <c r="E3196" s="317">
        <v>13030</v>
      </c>
      <c r="F3196" s="310">
        <f t="shared" si="98"/>
        <v>651500</v>
      </c>
      <c r="G3196" s="310">
        <f t="shared" si="99"/>
        <v>260600.00000000003</v>
      </c>
    </row>
    <row r="3197" spans="1:7">
      <c r="A3197" s="311" t="s">
        <v>4083</v>
      </c>
      <c r="B3197" s="311" t="s">
        <v>4171</v>
      </c>
      <c r="C3197" s="311" t="s">
        <v>4172</v>
      </c>
      <c r="D3197" s="308"/>
      <c r="E3197" s="315">
        <v>11750</v>
      </c>
      <c r="F3197" s="310">
        <f t="shared" si="98"/>
        <v>587500</v>
      </c>
      <c r="G3197" s="310">
        <f t="shared" si="99"/>
        <v>235000</v>
      </c>
    </row>
    <row r="3198" spans="1:7">
      <c r="A3198" s="311" t="s">
        <v>4083</v>
      </c>
      <c r="B3198" s="311" t="s">
        <v>4173</v>
      </c>
      <c r="C3198" s="311" t="s">
        <v>4174</v>
      </c>
      <c r="D3198" s="308"/>
      <c r="E3198" s="315">
        <v>54540</v>
      </c>
      <c r="F3198" s="310">
        <f t="shared" si="98"/>
        <v>2727000</v>
      </c>
      <c r="G3198" s="310">
        <f t="shared" si="99"/>
        <v>1090800</v>
      </c>
    </row>
    <row r="3199" spans="1:7">
      <c r="A3199" s="311" t="s">
        <v>4083</v>
      </c>
      <c r="B3199" s="311" t="s">
        <v>4175</v>
      </c>
      <c r="C3199" s="311" t="s">
        <v>4176</v>
      </c>
      <c r="D3199" s="308"/>
      <c r="E3199" s="315">
        <v>53180</v>
      </c>
      <c r="F3199" s="310">
        <f t="shared" si="98"/>
        <v>2659000</v>
      </c>
      <c r="G3199" s="310">
        <f t="shared" si="99"/>
        <v>1063600</v>
      </c>
    </row>
    <row r="3200" spans="1:7">
      <c r="A3200" s="311" t="s">
        <v>4083</v>
      </c>
      <c r="B3200" s="311" t="s">
        <v>4177</v>
      </c>
      <c r="C3200" s="311" t="s">
        <v>4178</v>
      </c>
      <c r="D3200" s="308"/>
      <c r="E3200" s="315">
        <v>33210</v>
      </c>
      <c r="F3200" s="310">
        <f t="shared" si="98"/>
        <v>1660500</v>
      </c>
      <c r="G3200" s="310">
        <f t="shared" si="99"/>
        <v>664200</v>
      </c>
    </row>
    <row r="3201" spans="1:7">
      <c r="A3201" s="311" t="s">
        <v>4083</v>
      </c>
      <c r="B3201" s="311" t="s">
        <v>4110</v>
      </c>
      <c r="C3201" s="311" t="s">
        <v>4179</v>
      </c>
      <c r="D3201" s="308"/>
      <c r="E3201" s="315">
        <v>25090</v>
      </c>
      <c r="F3201" s="310">
        <f t="shared" si="98"/>
        <v>1254500</v>
      </c>
      <c r="G3201" s="310">
        <f t="shared" si="99"/>
        <v>501800</v>
      </c>
    </row>
    <row r="3202" spans="1:7">
      <c r="A3202" s="311" t="s">
        <v>4083</v>
      </c>
      <c r="B3202" s="311" t="s">
        <v>4110</v>
      </c>
      <c r="C3202" s="311" t="s">
        <v>4152</v>
      </c>
      <c r="D3202" s="308"/>
      <c r="E3202" s="315">
        <v>23540</v>
      </c>
      <c r="F3202" s="310">
        <f t="shared" si="98"/>
        <v>1177000</v>
      </c>
      <c r="G3202" s="310">
        <f t="shared" si="99"/>
        <v>470800</v>
      </c>
    </row>
    <row r="3203" spans="1:7">
      <c r="A3203" s="311" t="s">
        <v>4083</v>
      </c>
      <c r="B3203" s="311" t="s">
        <v>4110</v>
      </c>
      <c r="C3203" s="311" t="s">
        <v>3214</v>
      </c>
      <c r="D3203" s="308"/>
      <c r="E3203" s="315">
        <v>25360</v>
      </c>
      <c r="F3203" s="310">
        <f t="shared" si="98"/>
        <v>1268000</v>
      </c>
      <c r="G3203" s="310">
        <f t="shared" si="99"/>
        <v>507200</v>
      </c>
    </row>
    <row r="3204" spans="1:7">
      <c r="A3204" s="311" t="s">
        <v>4083</v>
      </c>
      <c r="B3204" s="311" t="s">
        <v>4113</v>
      </c>
      <c r="C3204" s="311" t="s">
        <v>4180</v>
      </c>
      <c r="D3204" s="308"/>
      <c r="E3204" s="315">
        <v>26910</v>
      </c>
      <c r="F3204" s="310">
        <f t="shared" ref="F3204:F3267" si="100">+E3204*5%*1000</f>
        <v>1345500</v>
      </c>
      <c r="G3204" s="310">
        <f t="shared" ref="G3204:G3267" si="101">+E3204*2%*1000</f>
        <v>538200</v>
      </c>
    </row>
    <row r="3205" spans="1:7">
      <c r="A3205" s="311" t="s">
        <v>4083</v>
      </c>
      <c r="B3205" s="311" t="s">
        <v>4114</v>
      </c>
      <c r="C3205" s="311" t="s">
        <v>4179</v>
      </c>
      <c r="D3205" s="308"/>
      <c r="E3205" s="315">
        <v>25090</v>
      </c>
      <c r="F3205" s="310">
        <f t="shared" si="100"/>
        <v>1254500</v>
      </c>
      <c r="G3205" s="310">
        <f t="shared" si="101"/>
        <v>501800</v>
      </c>
    </row>
    <row r="3206" spans="1:7">
      <c r="A3206" s="311" t="s">
        <v>4083</v>
      </c>
      <c r="B3206" s="311" t="s">
        <v>4114</v>
      </c>
      <c r="C3206" s="311" t="s">
        <v>4181</v>
      </c>
      <c r="D3206" s="308"/>
      <c r="E3206" s="315">
        <v>27810</v>
      </c>
      <c r="F3206" s="310">
        <f t="shared" si="100"/>
        <v>1390500</v>
      </c>
      <c r="G3206" s="310">
        <f t="shared" si="101"/>
        <v>556200</v>
      </c>
    </row>
    <row r="3207" spans="1:7">
      <c r="A3207" s="311" t="s">
        <v>4083</v>
      </c>
      <c r="B3207" s="311" t="s">
        <v>4115</v>
      </c>
      <c r="C3207" s="311" t="s">
        <v>4182</v>
      </c>
      <c r="D3207" s="308"/>
      <c r="E3207" s="315">
        <v>23540</v>
      </c>
      <c r="F3207" s="310">
        <f t="shared" si="100"/>
        <v>1177000</v>
      </c>
      <c r="G3207" s="310">
        <f t="shared" si="101"/>
        <v>470800</v>
      </c>
    </row>
    <row r="3208" spans="1:7">
      <c r="A3208" s="311" t="s">
        <v>4083</v>
      </c>
      <c r="B3208" s="311" t="s">
        <v>4183</v>
      </c>
      <c r="C3208" s="311" t="s">
        <v>4184</v>
      </c>
      <c r="D3208" s="308"/>
      <c r="E3208" s="315">
        <v>16100</v>
      </c>
      <c r="F3208" s="310">
        <f t="shared" si="100"/>
        <v>805000</v>
      </c>
      <c r="G3208" s="310">
        <f t="shared" si="101"/>
        <v>322000</v>
      </c>
    </row>
    <row r="3209" spans="1:7">
      <c r="A3209" s="311" t="s">
        <v>4083</v>
      </c>
      <c r="B3209" s="311" t="s">
        <v>4088</v>
      </c>
      <c r="C3209" s="311" t="s">
        <v>4185</v>
      </c>
      <c r="D3209" s="308"/>
      <c r="E3209" s="315">
        <v>28090</v>
      </c>
      <c r="F3209" s="310">
        <f t="shared" si="100"/>
        <v>1404500</v>
      </c>
      <c r="G3209" s="310">
        <f t="shared" si="101"/>
        <v>561800.00000000012</v>
      </c>
    </row>
    <row r="3210" spans="1:7">
      <c r="A3210" s="311" t="s">
        <v>4083</v>
      </c>
      <c r="B3210" s="311" t="s">
        <v>4088</v>
      </c>
      <c r="C3210" s="311" t="s">
        <v>4186</v>
      </c>
      <c r="D3210" s="308"/>
      <c r="E3210" s="315">
        <v>31270</v>
      </c>
      <c r="F3210" s="310">
        <f t="shared" si="100"/>
        <v>1563500</v>
      </c>
      <c r="G3210" s="310">
        <f t="shared" si="101"/>
        <v>625400</v>
      </c>
    </row>
    <row r="3211" spans="1:7">
      <c r="A3211" s="316" t="s">
        <v>4147</v>
      </c>
      <c r="B3211" s="316" t="s">
        <v>4187</v>
      </c>
      <c r="C3211" s="316" t="s">
        <v>4188</v>
      </c>
      <c r="D3211" s="308"/>
      <c r="E3211" s="317">
        <v>49000</v>
      </c>
      <c r="F3211" s="310">
        <f t="shared" si="100"/>
        <v>2450000</v>
      </c>
      <c r="G3211" s="310">
        <f t="shared" si="101"/>
        <v>980000</v>
      </c>
    </row>
    <row r="3212" spans="1:7">
      <c r="A3212" s="311" t="s">
        <v>4083</v>
      </c>
      <c r="B3212" s="311" t="s">
        <v>4189</v>
      </c>
      <c r="C3212" s="311" t="s">
        <v>4190</v>
      </c>
      <c r="D3212" s="308"/>
      <c r="E3212" s="315">
        <v>23400</v>
      </c>
      <c r="F3212" s="310">
        <f t="shared" si="100"/>
        <v>1170000</v>
      </c>
      <c r="G3212" s="310">
        <f t="shared" si="101"/>
        <v>468000</v>
      </c>
    </row>
    <row r="3213" spans="1:7">
      <c r="A3213" s="311" t="s">
        <v>4083</v>
      </c>
      <c r="B3213" s="311" t="s">
        <v>4191</v>
      </c>
      <c r="C3213" s="311" t="s">
        <v>4192</v>
      </c>
      <c r="D3213" s="308"/>
      <c r="E3213" s="315">
        <v>20890</v>
      </c>
      <c r="F3213" s="310">
        <f t="shared" si="100"/>
        <v>1044500</v>
      </c>
      <c r="G3213" s="310">
        <f t="shared" si="101"/>
        <v>417800</v>
      </c>
    </row>
    <row r="3214" spans="1:7">
      <c r="A3214" s="311" t="s">
        <v>4083</v>
      </c>
      <c r="B3214" s="311" t="s">
        <v>4119</v>
      </c>
      <c r="C3214" s="311" t="s">
        <v>4193</v>
      </c>
      <c r="D3214" s="308"/>
      <c r="E3214" s="315">
        <v>42500</v>
      </c>
      <c r="F3214" s="310">
        <f t="shared" si="100"/>
        <v>2125000</v>
      </c>
      <c r="G3214" s="310">
        <f t="shared" si="101"/>
        <v>850000</v>
      </c>
    </row>
    <row r="3215" spans="1:7">
      <c r="A3215" s="311" t="s">
        <v>4083</v>
      </c>
      <c r="B3215" s="311" t="s">
        <v>4120</v>
      </c>
      <c r="C3215" s="311" t="s">
        <v>4031</v>
      </c>
      <c r="D3215" s="308"/>
      <c r="E3215" s="315">
        <v>29540</v>
      </c>
      <c r="F3215" s="310">
        <f t="shared" si="100"/>
        <v>1477000</v>
      </c>
      <c r="G3215" s="310">
        <f t="shared" si="101"/>
        <v>590800.00000000012</v>
      </c>
    </row>
    <row r="3216" spans="1:7">
      <c r="A3216" s="311" t="s">
        <v>4083</v>
      </c>
      <c r="B3216" s="311" t="s">
        <v>4120</v>
      </c>
      <c r="C3216" s="311" t="s">
        <v>4194</v>
      </c>
      <c r="D3216" s="308"/>
      <c r="E3216" s="315">
        <v>33540</v>
      </c>
      <c r="F3216" s="310">
        <f t="shared" si="100"/>
        <v>1677000</v>
      </c>
      <c r="G3216" s="310">
        <f t="shared" si="101"/>
        <v>670800.00000000012</v>
      </c>
    </row>
    <row r="3217" spans="1:7">
      <c r="A3217" s="311" t="s">
        <v>4083</v>
      </c>
      <c r="B3217" s="311" t="s">
        <v>4120</v>
      </c>
      <c r="C3217" s="311" t="s">
        <v>4195</v>
      </c>
      <c r="D3217" s="308"/>
      <c r="E3217" s="315">
        <v>33540</v>
      </c>
      <c r="F3217" s="310">
        <f t="shared" si="100"/>
        <v>1677000</v>
      </c>
      <c r="G3217" s="310">
        <f t="shared" si="101"/>
        <v>670800.00000000012</v>
      </c>
    </row>
    <row r="3218" spans="1:7">
      <c r="A3218" s="311" t="s">
        <v>4083</v>
      </c>
      <c r="B3218" s="311" t="s">
        <v>4120</v>
      </c>
      <c r="C3218" s="311" t="s">
        <v>4196</v>
      </c>
      <c r="D3218" s="308"/>
      <c r="E3218" s="315">
        <v>27420</v>
      </c>
      <c r="F3218" s="310">
        <f t="shared" si="100"/>
        <v>1371000</v>
      </c>
      <c r="G3218" s="310">
        <f t="shared" si="101"/>
        <v>548400</v>
      </c>
    </row>
    <row r="3219" spans="1:7">
      <c r="A3219" s="311" t="s">
        <v>4083</v>
      </c>
      <c r="B3219" s="311" t="s">
        <v>4121</v>
      </c>
      <c r="C3219" s="311" t="s">
        <v>4197</v>
      </c>
      <c r="D3219" s="308"/>
      <c r="E3219" s="315">
        <v>27180</v>
      </c>
      <c r="F3219" s="310">
        <f t="shared" si="100"/>
        <v>1359000</v>
      </c>
      <c r="G3219" s="310">
        <f t="shared" si="101"/>
        <v>543600</v>
      </c>
    </row>
    <row r="3220" spans="1:7">
      <c r="A3220" s="311" t="s">
        <v>4083</v>
      </c>
      <c r="B3220" s="311" t="s">
        <v>4121</v>
      </c>
      <c r="C3220" s="311" t="s">
        <v>4198</v>
      </c>
      <c r="D3220" s="308"/>
      <c r="E3220" s="315">
        <v>28090</v>
      </c>
      <c r="F3220" s="310">
        <f t="shared" si="100"/>
        <v>1404500</v>
      </c>
      <c r="G3220" s="310">
        <f t="shared" si="101"/>
        <v>561800.00000000012</v>
      </c>
    </row>
    <row r="3221" spans="1:7">
      <c r="A3221" s="311" t="s">
        <v>4083</v>
      </c>
      <c r="B3221" s="311" t="s">
        <v>4121</v>
      </c>
      <c r="C3221" s="311" t="s">
        <v>4199</v>
      </c>
      <c r="D3221" s="308"/>
      <c r="E3221" s="315">
        <v>27470</v>
      </c>
      <c r="F3221" s="310">
        <f t="shared" si="100"/>
        <v>1373500</v>
      </c>
      <c r="G3221" s="310">
        <f t="shared" si="101"/>
        <v>549400</v>
      </c>
    </row>
    <row r="3222" spans="1:7">
      <c r="A3222" s="311" t="s">
        <v>4083</v>
      </c>
      <c r="B3222" s="311" t="s">
        <v>4121</v>
      </c>
      <c r="C3222" s="311" t="s">
        <v>4200</v>
      </c>
      <c r="D3222" s="308"/>
      <c r="E3222" s="315">
        <v>33000</v>
      </c>
      <c r="F3222" s="310">
        <f t="shared" si="100"/>
        <v>1650000</v>
      </c>
      <c r="G3222" s="310">
        <f t="shared" si="101"/>
        <v>660000</v>
      </c>
    </row>
    <row r="3223" spans="1:7">
      <c r="A3223" s="311" t="s">
        <v>4083</v>
      </c>
      <c r="B3223" s="311" t="s">
        <v>4124</v>
      </c>
      <c r="C3223" s="311" t="s">
        <v>4201</v>
      </c>
      <c r="D3223" s="308"/>
      <c r="E3223" s="315">
        <v>30810</v>
      </c>
      <c r="F3223" s="310">
        <f t="shared" si="100"/>
        <v>1540500</v>
      </c>
      <c r="G3223" s="310">
        <f t="shared" si="101"/>
        <v>616200</v>
      </c>
    </row>
    <row r="3224" spans="1:7">
      <c r="A3224" s="311" t="s">
        <v>4083</v>
      </c>
      <c r="B3224" s="311" t="s">
        <v>4124</v>
      </c>
      <c r="C3224" s="311" t="s">
        <v>4202</v>
      </c>
      <c r="D3224" s="308"/>
      <c r="E3224" s="315">
        <v>31720</v>
      </c>
      <c r="F3224" s="310">
        <f t="shared" si="100"/>
        <v>1586000</v>
      </c>
      <c r="G3224" s="310">
        <f t="shared" si="101"/>
        <v>634400</v>
      </c>
    </row>
    <row r="3225" spans="1:7">
      <c r="A3225" s="311" t="s">
        <v>4083</v>
      </c>
      <c r="B3225" s="311" t="s">
        <v>4124</v>
      </c>
      <c r="C3225" s="311" t="s">
        <v>4203</v>
      </c>
      <c r="D3225" s="308"/>
      <c r="E3225" s="315">
        <v>33000</v>
      </c>
      <c r="F3225" s="310">
        <f t="shared" si="100"/>
        <v>1650000</v>
      </c>
      <c r="G3225" s="310">
        <f t="shared" si="101"/>
        <v>660000</v>
      </c>
    </row>
    <row r="3226" spans="1:7">
      <c r="A3226" s="311" t="s">
        <v>4083</v>
      </c>
      <c r="B3226" s="311" t="s">
        <v>4124</v>
      </c>
      <c r="C3226" s="311" t="s">
        <v>4204</v>
      </c>
      <c r="D3226" s="308"/>
      <c r="E3226" s="315">
        <v>35720</v>
      </c>
      <c r="F3226" s="310">
        <f t="shared" si="100"/>
        <v>1786000</v>
      </c>
      <c r="G3226" s="310">
        <f t="shared" si="101"/>
        <v>714400</v>
      </c>
    </row>
    <row r="3227" spans="1:7">
      <c r="A3227" s="311" t="s">
        <v>4083</v>
      </c>
      <c r="B3227" s="311" t="s">
        <v>4205</v>
      </c>
      <c r="C3227" s="311" t="s">
        <v>4206</v>
      </c>
      <c r="D3227" s="308"/>
      <c r="E3227" s="315">
        <v>22630</v>
      </c>
      <c r="F3227" s="310">
        <f t="shared" si="100"/>
        <v>1131500</v>
      </c>
      <c r="G3227" s="310">
        <f t="shared" si="101"/>
        <v>452600</v>
      </c>
    </row>
    <row r="3228" spans="1:7">
      <c r="A3228" s="311" t="s">
        <v>4083</v>
      </c>
      <c r="B3228" s="311" t="s">
        <v>4207</v>
      </c>
      <c r="C3228" s="311" t="s">
        <v>4208</v>
      </c>
      <c r="D3228" s="308"/>
      <c r="E3228" s="315">
        <v>20000</v>
      </c>
      <c r="F3228" s="310">
        <f t="shared" si="100"/>
        <v>1000000</v>
      </c>
      <c r="G3228" s="310">
        <f t="shared" si="101"/>
        <v>400000</v>
      </c>
    </row>
    <row r="3229" spans="1:7">
      <c r="A3229" s="311" t="s">
        <v>4083</v>
      </c>
      <c r="B3229" s="311" t="s">
        <v>4207</v>
      </c>
      <c r="C3229" s="311" t="s">
        <v>4209</v>
      </c>
      <c r="D3229" s="308"/>
      <c r="E3229" s="315">
        <v>25100</v>
      </c>
      <c r="F3229" s="310">
        <f t="shared" si="100"/>
        <v>1255000</v>
      </c>
      <c r="G3229" s="310">
        <f t="shared" si="101"/>
        <v>502000</v>
      </c>
    </row>
    <row r="3230" spans="1:7">
      <c r="A3230" s="311" t="s">
        <v>4083</v>
      </c>
      <c r="B3230" s="311" t="s">
        <v>4210</v>
      </c>
      <c r="C3230" s="311" t="s">
        <v>4211</v>
      </c>
      <c r="D3230" s="308"/>
      <c r="E3230" s="315">
        <v>23000</v>
      </c>
      <c r="F3230" s="310">
        <f t="shared" si="100"/>
        <v>1150000</v>
      </c>
      <c r="G3230" s="310">
        <f t="shared" si="101"/>
        <v>460000</v>
      </c>
    </row>
    <row r="3231" spans="1:7">
      <c r="A3231" s="311" t="s">
        <v>4083</v>
      </c>
      <c r="B3231" s="311" t="s">
        <v>4210</v>
      </c>
      <c r="C3231" s="311" t="s">
        <v>4212</v>
      </c>
      <c r="D3231" s="308"/>
      <c r="E3231" s="315">
        <v>17800</v>
      </c>
      <c r="F3231" s="310">
        <f t="shared" si="100"/>
        <v>890000</v>
      </c>
      <c r="G3231" s="310">
        <f t="shared" si="101"/>
        <v>356000</v>
      </c>
    </row>
    <row r="3232" spans="1:7">
      <c r="A3232" s="311" t="s">
        <v>4083</v>
      </c>
      <c r="B3232" s="311" t="s">
        <v>4210</v>
      </c>
      <c r="C3232" s="311" t="s">
        <v>4213</v>
      </c>
      <c r="D3232" s="308"/>
      <c r="E3232" s="315">
        <v>18180</v>
      </c>
      <c r="F3232" s="310">
        <f t="shared" si="100"/>
        <v>909000</v>
      </c>
      <c r="G3232" s="310">
        <f t="shared" si="101"/>
        <v>363600</v>
      </c>
    </row>
    <row r="3233" spans="1:7">
      <c r="A3233" s="311" t="s">
        <v>4083</v>
      </c>
      <c r="B3233" s="311" t="s">
        <v>4214</v>
      </c>
      <c r="C3233" s="311" t="s">
        <v>4215</v>
      </c>
      <c r="D3233" s="308"/>
      <c r="E3233" s="315">
        <v>25900</v>
      </c>
      <c r="F3233" s="310">
        <f t="shared" si="100"/>
        <v>1295000</v>
      </c>
      <c r="G3233" s="310">
        <f t="shared" si="101"/>
        <v>518000</v>
      </c>
    </row>
    <row r="3234" spans="1:7">
      <c r="A3234" s="311" t="s">
        <v>4083</v>
      </c>
      <c r="B3234" s="311" t="s">
        <v>4134</v>
      </c>
      <c r="C3234" s="311" t="s">
        <v>4216</v>
      </c>
      <c r="D3234" s="308"/>
      <c r="E3234" s="315">
        <v>24090</v>
      </c>
      <c r="F3234" s="310">
        <f t="shared" si="100"/>
        <v>1204500</v>
      </c>
      <c r="G3234" s="310">
        <f t="shared" si="101"/>
        <v>481800</v>
      </c>
    </row>
    <row r="3235" spans="1:7">
      <c r="A3235" s="311" t="s">
        <v>4083</v>
      </c>
      <c r="B3235" s="311" t="s">
        <v>4217</v>
      </c>
      <c r="C3235" s="311" t="s">
        <v>4218</v>
      </c>
      <c r="D3235" s="308"/>
      <c r="E3235" s="315">
        <v>61630</v>
      </c>
      <c r="F3235" s="310">
        <f t="shared" si="100"/>
        <v>3081500</v>
      </c>
      <c r="G3235" s="310">
        <f t="shared" si="101"/>
        <v>1232600.0000000002</v>
      </c>
    </row>
    <row r="3236" spans="1:7">
      <c r="A3236" s="311" t="s">
        <v>4083</v>
      </c>
      <c r="B3236" s="311" t="s">
        <v>4217</v>
      </c>
      <c r="C3236" s="311" t="s">
        <v>4219</v>
      </c>
      <c r="D3236" s="308"/>
      <c r="E3236" s="315">
        <v>61630</v>
      </c>
      <c r="F3236" s="310">
        <f t="shared" si="100"/>
        <v>3081500</v>
      </c>
      <c r="G3236" s="310">
        <f t="shared" si="101"/>
        <v>1232600.0000000002</v>
      </c>
    </row>
    <row r="3237" spans="1:7">
      <c r="A3237" s="311" t="s">
        <v>4083</v>
      </c>
      <c r="B3237" s="311" t="s">
        <v>4217</v>
      </c>
      <c r="C3237" s="311" t="s">
        <v>4220</v>
      </c>
      <c r="D3237" s="308"/>
      <c r="E3237" s="315">
        <v>61630</v>
      </c>
      <c r="F3237" s="310">
        <f t="shared" si="100"/>
        <v>3081500</v>
      </c>
      <c r="G3237" s="310">
        <f t="shared" si="101"/>
        <v>1232600.0000000002</v>
      </c>
    </row>
    <row r="3238" spans="1:7">
      <c r="A3238" s="311" t="s">
        <v>4083</v>
      </c>
      <c r="B3238" s="311" t="s">
        <v>4217</v>
      </c>
      <c r="C3238" s="311" t="s">
        <v>4221</v>
      </c>
      <c r="D3238" s="308"/>
      <c r="E3238" s="315">
        <v>58090</v>
      </c>
      <c r="F3238" s="310">
        <f t="shared" si="100"/>
        <v>2904500</v>
      </c>
      <c r="G3238" s="310">
        <f t="shared" si="101"/>
        <v>1161800</v>
      </c>
    </row>
    <row r="3239" spans="1:7">
      <c r="A3239" s="311" t="s">
        <v>4083</v>
      </c>
      <c r="B3239" s="311" t="s">
        <v>4222</v>
      </c>
      <c r="C3239" s="311" t="s">
        <v>4223</v>
      </c>
      <c r="D3239" s="308"/>
      <c r="E3239" s="315">
        <v>10300</v>
      </c>
      <c r="F3239" s="310">
        <f t="shared" si="100"/>
        <v>515000</v>
      </c>
      <c r="G3239" s="310">
        <f t="shared" si="101"/>
        <v>206000</v>
      </c>
    </row>
    <row r="3240" spans="1:7">
      <c r="A3240" s="311" t="s">
        <v>4083</v>
      </c>
      <c r="B3240" s="311" t="s">
        <v>4222</v>
      </c>
      <c r="C3240" s="311" t="s">
        <v>4224</v>
      </c>
      <c r="D3240" s="308"/>
      <c r="E3240" s="315">
        <v>10300</v>
      </c>
      <c r="F3240" s="310">
        <f t="shared" si="100"/>
        <v>515000</v>
      </c>
      <c r="G3240" s="310">
        <f t="shared" si="101"/>
        <v>206000</v>
      </c>
    </row>
    <row r="3241" spans="1:7">
      <c r="A3241" s="311" t="s">
        <v>4083</v>
      </c>
      <c r="B3241" s="311" t="s">
        <v>4225</v>
      </c>
      <c r="C3241" s="311" t="s">
        <v>4226</v>
      </c>
      <c r="D3241" s="308"/>
      <c r="E3241" s="315">
        <v>10090</v>
      </c>
      <c r="F3241" s="310">
        <f t="shared" si="100"/>
        <v>504500</v>
      </c>
      <c r="G3241" s="310">
        <f t="shared" si="101"/>
        <v>201800</v>
      </c>
    </row>
    <row r="3242" spans="1:7">
      <c r="A3242" s="311" t="s">
        <v>4083</v>
      </c>
      <c r="B3242" s="311" t="s">
        <v>4225</v>
      </c>
      <c r="C3242" s="311" t="s">
        <v>4227</v>
      </c>
      <c r="D3242" s="308"/>
      <c r="E3242" s="315">
        <v>10090</v>
      </c>
      <c r="F3242" s="310">
        <f t="shared" si="100"/>
        <v>504500</v>
      </c>
      <c r="G3242" s="310">
        <f t="shared" si="101"/>
        <v>201800</v>
      </c>
    </row>
    <row r="3243" spans="1:7">
      <c r="A3243" s="311" t="s">
        <v>4083</v>
      </c>
      <c r="B3243" s="311" t="s">
        <v>4137</v>
      </c>
      <c r="C3243" s="311" t="s">
        <v>4228</v>
      </c>
      <c r="D3243" s="308"/>
      <c r="E3243" s="315">
        <v>42000</v>
      </c>
      <c r="F3243" s="310">
        <f t="shared" si="100"/>
        <v>2100000</v>
      </c>
      <c r="G3243" s="310">
        <f t="shared" si="101"/>
        <v>840000</v>
      </c>
    </row>
    <row r="3244" spans="1:7">
      <c r="A3244" s="311" t="s">
        <v>4083</v>
      </c>
      <c r="B3244" s="311" t="s">
        <v>4137</v>
      </c>
      <c r="C3244" s="311" t="s">
        <v>4229</v>
      </c>
      <c r="D3244" s="308"/>
      <c r="E3244" s="315">
        <v>34900</v>
      </c>
      <c r="F3244" s="310">
        <f t="shared" si="100"/>
        <v>1745000</v>
      </c>
      <c r="G3244" s="310">
        <f t="shared" si="101"/>
        <v>698000</v>
      </c>
    </row>
    <row r="3245" spans="1:7">
      <c r="A3245" s="311" t="s">
        <v>4083</v>
      </c>
      <c r="B3245" s="311" t="s">
        <v>4137</v>
      </c>
      <c r="C3245" s="311" t="s">
        <v>4230</v>
      </c>
      <c r="D3245" s="308"/>
      <c r="E3245" s="315">
        <v>41490</v>
      </c>
      <c r="F3245" s="310">
        <f t="shared" si="100"/>
        <v>2074500</v>
      </c>
      <c r="G3245" s="310">
        <f t="shared" si="101"/>
        <v>829800.00000000012</v>
      </c>
    </row>
    <row r="3246" spans="1:7">
      <c r="A3246" s="311" t="s">
        <v>4083</v>
      </c>
      <c r="B3246" s="311" t="s">
        <v>4137</v>
      </c>
      <c r="C3246" s="311" t="s">
        <v>4231</v>
      </c>
      <c r="D3246" s="308"/>
      <c r="E3246" s="315">
        <v>33930</v>
      </c>
      <c r="F3246" s="310">
        <f t="shared" si="100"/>
        <v>1696500</v>
      </c>
      <c r="G3246" s="310">
        <f t="shared" si="101"/>
        <v>678600</v>
      </c>
    </row>
    <row r="3247" spans="1:7">
      <c r="A3247" s="311" t="s">
        <v>4083</v>
      </c>
      <c r="B3247" s="311" t="s">
        <v>4137</v>
      </c>
      <c r="C3247" s="311" t="s">
        <v>4232</v>
      </c>
      <c r="D3247" s="308"/>
      <c r="E3247" s="315">
        <v>47180</v>
      </c>
      <c r="F3247" s="310">
        <f t="shared" si="100"/>
        <v>2359000</v>
      </c>
      <c r="G3247" s="310">
        <f t="shared" si="101"/>
        <v>943600</v>
      </c>
    </row>
    <row r="3248" spans="1:7">
      <c r="A3248" s="311" t="s">
        <v>4083</v>
      </c>
      <c r="B3248" s="311" t="s">
        <v>4137</v>
      </c>
      <c r="C3248" s="311" t="s">
        <v>4233</v>
      </c>
      <c r="D3248" s="308"/>
      <c r="E3248" s="315">
        <v>34710</v>
      </c>
      <c r="F3248" s="310">
        <f t="shared" si="100"/>
        <v>1735500</v>
      </c>
      <c r="G3248" s="310">
        <f t="shared" si="101"/>
        <v>694200</v>
      </c>
    </row>
    <row r="3249" spans="1:7">
      <c r="A3249" s="311" t="s">
        <v>4083</v>
      </c>
      <c r="B3249" s="311" t="s">
        <v>4137</v>
      </c>
      <c r="C3249" s="311" t="s">
        <v>4234</v>
      </c>
      <c r="D3249" s="308"/>
      <c r="E3249" s="315">
        <v>46180</v>
      </c>
      <c r="F3249" s="310">
        <f t="shared" si="100"/>
        <v>2309000</v>
      </c>
      <c r="G3249" s="310">
        <f t="shared" si="101"/>
        <v>923600</v>
      </c>
    </row>
    <row r="3250" spans="1:7">
      <c r="A3250" s="311" t="s">
        <v>4083</v>
      </c>
      <c r="B3250" s="311" t="s">
        <v>4137</v>
      </c>
      <c r="C3250" s="311" t="s">
        <v>4235</v>
      </c>
      <c r="D3250" s="308"/>
      <c r="E3250" s="315">
        <v>52630</v>
      </c>
      <c r="F3250" s="310">
        <f t="shared" si="100"/>
        <v>2631500</v>
      </c>
      <c r="G3250" s="310">
        <f t="shared" si="101"/>
        <v>1052600</v>
      </c>
    </row>
    <row r="3251" spans="1:7">
      <c r="A3251" s="316" t="s">
        <v>4147</v>
      </c>
      <c r="B3251" s="316" t="s">
        <v>4137</v>
      </c>
      <c r="C3251" s="316" t="s">
        <v>4236</v>
      </c>
      <c r="D3251" s="308"/>
      <c r="E3251" s="317">
        <v>12390</v>
      </c>
      <c r="F3251" s="310">
        <f t="shared" si="100"/>
        <v>619500</v>
      </c>
      <c r="G3251" s="310">
        <f t="shared" si="101"/>
        <v>247800</v>
      </c>
    </row>
    <row r="3252" spans="1:7">
      <c r="A3252" s="311" t="s">
        <v>4083</v>
      </c>
      <c r="B3252" s="311" t="s">
        <v>4237</v>
      </c>
      <c r="C3252" s="311" t="s">
        <v>4238</v>
      </c>
      <c r="D3252" s="308"/>
      <c r="E3252" s="315">
        <v>55450</v>
      </c>
      <c r="F3252" s="310">
        <f t="shared" si="100"/>
        <v>2772500</v>
      </c>
      <c r="G3252" s="310">
        <f t="shared" si="101"/>
        <v>1109000</v>
      </c>
    </row>
    <row r="3253" spans="1:7">
      <c r="A3253" s="311" t="s">
        <v>4083</v>
      </c>
      <c r="B3253" s="311" t="s">
        <v>4138</v>
      </c>
      <c r="C3253" s="311" t="s">
        <v>4239</v>
      </c>
      <c r="D3253" s="308"/>
      <c r="E3253" s="315">
        <v>29330</v>
      </c>
      <c r="F3253" s="310">
        <f t="shared" si="100"/>
        <v>1466500</v>
      </c>
      <c r="G3253" s="310">
        <f t="shared" si="101"/>
        <v>586600</v>
      </c>
    </row>
    <row r="3254" spans="1:7">
      <c r="A3254" s="311" t="s">
        <v>4083</v>
      </c>
      <c r="B3254" s="311" t="s">
        <v>4138</v>
      </c>
      <c r="C3254" s="311" t="s">
        <v>4240</v>
      </c>
      <c r="D3254" s="308"/>
      <c r="E3254" s="315">
        <v>44630</v>
      </c>
      <c r="F3254" s="310">
        <f t="shared" si="100"/>
        <v>2231500</v>
      </c>
      <c r="G3254" s="310">
        <f t="shared" si="101"/>
        <v>892600</v>
      </c>
    </row>
    <row r="3255" spans="1:7">
      <c r="A3255" s="311" t="s">
        <v>4083</v>
      </c>
      <c r="B3255" s="311" t="s">
        <v>4138</v>
      </c>
      <c r="C3255" s="311" t="s">
        <v>4241</v>
      </c>
      <c r="D3255" s="308"/>
      <c r="E3255" s="315">
        <v>44630</v>
      </c>
      <c r="F3255" s="310">
        <f t="shared" si="100"/>
        <v>2231500</v>
      </c>
      <c r="G3255" s="310">
        <f t="shared" si="101"/>
        <v>892600</v>
      </c>
    </row>
    <row r="3256" spans="1:7">
      <c r="A3256" s="311" t="s">
        <v>4083</v>
      </c>
      <c r="B3256" s="311" t="s">
        <v>4138</v>
      </c>
      <c r="C3256" s="311" t="s">
        <v>4242</v>
      </c>
      <c r="D3256" s="308"/>
      <c r="E3256" s="315">
        <v>47800</v>
      </c>
      <c r="F3256" s="310">
        <f t="shared" si="100"/>
        <v>2390000</v>
      </c>
      <c r="G3256" s="310">
        <f t="shared" si="101"/>
        <v>956000</v>
      </c>
    </row>
    <row r="3257" spans="1:7">
      <c r="A3257" s="311" t="s">
        <v>4083</v>
      </c>
      <c r="B3257" s="311" t="s">
        <v>4243</v>
      </c>
      <c r="C3257" s="311" t="s">
        <v>4244</v>
      </c>
      <c r="D3257" s="308"/>
      <c r="E3257" s="315">
        <v>36360</v>
      </c>
      <c r="F3257" s="310">
        <f t="shared" si="100"/>
        <v>1818000</v>
      </c>
      <c r="G3257" s="310">
        <f t="shared" si="101"/>
        <v>727200</v>
      </c>
    </row>
    <row r="3258" spans="1:7">
      <c r="A3258" s="311" t="s">
        <v>4083</v>
      </c>
      <c r="B3258" s="311" t="s">
        <v>4243</v>
      </c>
      <c r="C3258" s="311" t="s">
        <v>4245</v>
      </c>
      <c r="D3258" s="308"/>
      <c r="E3258" s="315">
        <v>33000</v>
      </c>
      <c r="F3258" s="310">
        <f t="shared" si="100"/>
        <v>1650000</v>
      </c>
      <c r="G3258" s="310">
        <f t="shared" si="101"/>
        <v>660000</v>
      </c>
    </row>
    <row r="3259" spans="1:7">
      <c r="A3259" s="311" t="s">
        <v>4083</v>
      </c>
      <c r="B3259" s="311" t="s">
        <v>4243</v>
      </c>
      <c r="C3259" s="311" t="s">
        <v>4246</v>
      </c>
      <c r="D3259" s="308"/>
      <c r="E3259" s="315">
        <v>20930</v>
      </c>
      <c r="F3259" s="310">
        <f t="shared" si="100"/>
        <v>1046500</v>
      </c>
      <c r="G3259" s="310">
        <f t="shared" si="101"/>
        <v>418600</v>
      </c>
    </row>
    <row r="3260" spans="1:7">
      <c r="A3260" s="311" t="s">
        <v>4083</v>
      </c>
      <c r="B3260" s="311" t="s">
        <v>4247</v>
      </c>
      <c r="C3260" s="311" t="s">
        <v>4248</v>
      </c>
      <c r="D3260" s="308"/>
      <c r="E3260" s="315">
        <v>36110</v>
      </c>
      <c r="F3260" s="310">
        <f t="shared" si="100"/>
        <v>1805500</v>
      </c>
      <c r="G3260" s="310">
        <f t="shared" si="101"/>
        <v>722200</v>
      </c>
    </row>
    <row r="3261" spans="1:7">
      <c r="A3261" s="311" t="s">
        <v>4083</v>
      </c>
      <c r="B3261" s="311" t="s">
        <v>4247</v>
      </c>
      <c r="C3261" s="311" t="s">
        <v>4249</v>
      </c>
      <c r="D3261" s="308"/>
      <c r="E3261" s="315">
        <v>26000</v>
      </c>
      <c r="F3261" s="310">
        <f t="shared" si="100"/>
        <v>1300000</v>
      </c>
      <c r="G3261" s="310">
        <f t="shared" si="101"/>
        <v>520000</v>
      </c>
    </row>
    <row r="3262" spans="1:7">
      <c r="A3262" s="307" t="s">
        <v>4250</v>
      </c>
      <c r="B3262" s="307" t="s">
        <v>4251</v>
      </c>
      <c r="C3262" s="308"/>
      <c r="D3262" s="308"/>
      <c r="E3262" s="309">
        <v>62910</v>
      </c>
      <c r="F3262" s="310">
        <f t="shared" si="100"/>
        <v>3145500</v>
      </c>
      <c r="G3262" s="310">
        <f t="shared" si="101"/>
        <v>1258200</v>
      </c>
    </row>
    <row r="3263" spans="1:7">
      <c r="A3263" s="311" t="s">
        <v>4250</v>
      </c>
      <c r="B3263" s="311" t="s">
        <v>4252</v>
      </c>
      <c r="C3263" s="311" t="s">
        <v>4253</v>
      </c>
      <c r="D3263" s="308"/>
      <c r="E3263" s="315">
        <v>63630</v>
      </c>
      <c r="F3263" s="310">
        <f t="shared" si="100"/>
        <v>3181500</v>
      </c>
      <c r="G3263" s="310">
        <f t="shared" si="101"/>
        <v>1272600.0000000002</v>
      </c>
    </row>
    <row r="3264" spans="1:7">
      <c r="A3264" s="311" t="s">
        <v>4250</v>
      </c>
      <c r="B3264" s="311" t="s">
        <v>4254</v>
      </c>
      <c r="C3264" s="311" t="s">
        <v>3935</v>
      </c>
      <c r="D3264" s="308"/>
      <c r="E3264" s="315">
        <v>95450</v>
      </c>
      <c r="F3264" s="310">
        <f t="shared" si="100"/>
        <v>4772500</v>
      </c>
      <c r="G3264" s="310">
        <f t="shared" si="101"/>
        <v>1909000</v>
      </c>
    </row>
    <row r="3265" spans="1:7">
      <c r="A3265" s="311" t="s">
        <v>4250</v>
      </c>
      <c r="B3265" s="311" t="s">
        <v>4254</v>
      </c>
      <c r="C3265" s="311" t="s">
        <v>4255</v>
      </c>
      <c r="D3265" s="308"/>
      <c r="E3265" s="315">
        <v>80000</v>
      </c>
      <c r="F3265" s="310">
        <f t="shared" si="100"/>
        <v>4000000</v>
      </c>
      <c r="G3265" s="310">
        <f t="shared" si="101"/>
        <v>1600000</v>
      </c>
    </row>
    <row r="3266" spans="1:7">
      <c r="A3266" s="311" t="s">
        <v>4250</v>
      </c>
      <c r="B3266" s="311" t="s">
        <v>4254</v>
      </c>
      <c r="C3266" s="311" t="s">
        <v>4256</v>
      </c>
      <c r="D3266" s="308"/>
      <c r="E3266" s="315">
        <v>80000</v>
      </c>
      <c r="F3266" s="310">
        <f t="shared" si="100"/>
        <v>4000000</v>
      </c>
      <c r="G3266" s="310">
        <f t="shared" si="101"/>
        <v>1600000</v>
      </c>
    </row>
    <row r="3267" spans="1:7">
      <c r="A3267" s="311" t="s">
        <v>4250</v>
      </c>
      <c r="B3267" s="311" t="s">
        <v>4254</v>
      </c>
      <c r="C3267" s="311" t="s">
        <v>4257</v>
      </c>
      <c r="D3267" s="308"/>
      <c r="E3267" s="315">
        <v>80000</v>
      </c>
      <c r="F3267" s="310">
        <f t="shared" si="100"/>
        <v>4000000</v>
      </c>
      <c r="G3267" s="310">
        <f t="shared" si="101"/>
        <v>1600000</v>
      </c>
    </row>
    <row r="3268" spans="1:7">
      <c r="A3268" s="311" t="s">
        <v>4250</v>
      </c>
      <c r="B3268" s="311" t="s">
        <v>4254</v>
      </c>
      <c r="C3268" s="311" t="s">
        <v>4258</v>
      </c>
      <c r="D3268" s="308"/>
      <c r="E3268" s="315">
        <v>63630</v>
      </c>
      <c r="F3268" s="310">
        <f t="shared" ref="F3268:F3331" si="102">+E3268*5%*1000</f>
        <v>3181500</v>
      </c>
      <c r="G3268" s="310">
        <f t="shared" ref="G3268:G3331" si="103">+E3268*2%*1000</f>
        <v>1272600.0000000002</v>
      </c>
    </row>
    <row r="3269" spans="1:7">
      <c r="A3269" s="311" t="s">
        <v>4250</v>
      </c>
      <c r="B3269" s="311" t="s">
        <v>4254</v>
      </c>
      <c r="C3269" s="311" t="s">
        <v>4259</v>
      </c>
      <c r="D3269" s="308"/>
      <c r="E3269" s="315">
        <v>80000</v>
      </c>
      <c r="F3269" s="310">
        <f t="shared" si="102"/>
        <v>4000000</v>
      </c>
      <c r="G3269" s="310">
        <f t="shared" si="103"/>
        <v>1600000</v>
      </c>
    </row>
    <row r="3270" spans="1:7">
      <c r="A3270" s="311" t="s">
        <v>4250</v>
      </c>
      <c r="B3270" s="311" t="s">
        <v>4254</v>
      </c>
      <c r="C3270" s="311" t="s">
        <v>4260</v>
      </c>
      <c r="D3270" s="308"/>
      <c r="E3270" s="315">
        <v>63630</v>
      </c>
      <c r="F3270" s="310">
        <f t="shared" si="102"/>
        <v>3181500</v>
      </c>
      <c r="G3270" s="310">
        <f t="shared" si="103"/>
        <v>1272600.0000000002</v>
      </c>
    </row>
    <row r="3271" spans="1:7">
      <c r="A3271" s="311" t="s">
        <v>4250</v>
      </c>
      <c r="B3271" s="311" t="s">
        <v>4254</v>
      </c>
      <c r="C3271" s="311" t="s">
        <v>4261</v>
      </c>
      <c r="D3271" s="308"/>
      <c r="E3271" s="315">
        <v>80000</v>
      </c>
      <c r="F3271" s="310">
        <f t="shared" si="102"/>
        <v>4000000</v>
      </c>
      <c r="G3271" s="310">
        <f t="shared" si="103"/>
        <v>1600000</v>
      </c>
    </row>
    <row r="3272" spans="1:7">
      <c r="A3272" s="311" t="s">
        <v>4250</v>
      </c>
      <c r="B3272" s="311" t="s">
        <v>4254</v>
      </c>
      <c r="C3272" s="311" t="s">
        <v>4262</v>
      </c>
      <c r="D3272" s="308"/>
      <c r="E3272" s="315">
        <v>84480</v>
      </c>
      <c r="F3272" s="310">
        <f t="shared" si="102"/>
        <v>4224000</v>
      </c>
      <c r="G3272" s="310">
        <f t="shared" si="103"/>
        <v>1689600.0000000002</v>
      </c>
    </row>
    <row r="3273" spans="1:7">
      <c r="A3273" s="311" t="s">
        <v>4250</v>
      </c>
      <c r="B3273" s="311" t="s">
        <v>4254</v>
      </c>
      <c r="C3273" s="311" t="s">
        <v>4263</v>
      </c>
      <c r="D3273" s="308"/>
      <c r="E3273" s="315">
        <v>80000</v>
      </c>
      <c r="F3273" s="310">
        <f t="shared" si="102"/>
        <v>4000000</v>
      </c>
      <c r="G3273" s="310">
        <f t="shared" si="103"/>
        <v>1600000</v>
      </c>
    </row>
    <row r="3274" spans="1:7">
      <c r="A3274" s="311" t="s">
        <v>4250</v>
      </c>
      <c r="B3274" s="311" t="s">
        <v>4254</v>
      </c>
      <c r="C3274" s="311" t="s">
        <v>4264</v>
      </c>
      <c r="D3274" s="308"/>
      <c r="E3274" s="315">
        <v>55450</v>
      </c>
      <c r="F3274" s="310">
        <f t="shared" si="102"/>
        <v>2772500</v>
      </c>
      <c r="G3274" s="310">
        <f t="shared" si="103"/>
        <v>1109000</v>
      </c>
    </row>
    <row r="3275" spans="1:7">
      <c r="A3275" s="311" t="s">
        <v>4250</v>
      </c>
      <c r="B3275" s="311" t="s">
        <v>4251</v>
      </c>
      <c r="C3275" s="311" t="s">
        <v>4265</v>
      </c>
      <c r="D3275" s="308"/>
      <c r="E3275" s="315">
        <v>47570</v>
      </c>
      <c r="F3275" s="310">
        <f t="shared" si="102"/>
        <v>2378500</v>
      </c>
      <c r="G3275" s="310">
        <f t="shared" si="103"/>
        <v>951400</v>
      </c>
    </row>
    <row r="3276" spans="1:7">
      <c r="A3276" s="311" t="s">
        <v>4250</v>
      </c>
      <c r="B3276" s="311" t="s">
        <v>4251</v>
      </c>
      <c r="C3276" s="311" t="s">
        <v>4266</v>
      </c>
      <c r="D3276" s="308"/>
      <c r="E3276" s="315">
        <v>47570</v>
      </c>
      <c r="F3276" s="310">
        <f t="shared" si="102"/>
        <v>2378500</v>
      </c>
      <c r="G3276" s="310">
        <f t="shared" si="103"/>
        <v>951400</v>
      </c>
    </row>
    <row r="3277" spans="1:7">
      <c r="A3277" s="311" t="s">
        <v>4250</v>
      </c>
      <c r="B3277" s="311" t="s">
        <v>4251</v>
      </c>
      <c r="C3277" s="311" t="s">
        <v>4267</v>
      </c>
      <c r="D3277" s="308"/>
      <c r="E3277" s="315">
        <v>49500</v>
      </c>
      <c r="F3277" s="310">
        <f t="shared" si="102"/>
        <v>2475000</v>
      </c>
      <c r="G3277" s="310">
        <f t="shared" si="103"/>
        <v>990000</v>
      </c>
    </row>
    <row r="3278" spans="1:7">
      <c r="A3278" s="311" t="s">
        <v>4250</v>
      </c>
      <c r="B3278" s="311" t="s">
        <v>4251</v>
      </c>
      <c r="C3278" s="311" t="s">
        <v>4268</v>
      </c>
      <c r="D3278" s="308"/>
      <c r="E3278" s="315">
        <v>50450</v>
      </c>
      <c r="F3278" s="310">
        <f t="shared" si="102"/>
        <v>2522500</v>
      </c>
      <c r="G3278" s="310">
        <f t="shared" si="103"/>
        <v>1009000</v>
      </c>
    </row>
    <row r="3279" spans="1:7">
      <c r="A3279" s="311" t="s">
        <v>4250</v>
      </c>
      <c r="B3279" s="311" t="s">
        <v>4251</v>
      </c>
      <c r="C3279" s="311" t="s">
        <v>4269</v>
      </c>
      <c r="D3279" s="308"/>
      <c r="E3279" s="315">
        <v>65450</v>
      </c>
      <c r="F3279" s="310">
        <f t="shared" si="102"/>
        <v>3272500</v>
      </c>
      <c r="G3279" s="310">
        <f t="shared" si="103"/>
        <v>1309000</v>
      </c>
    </row>
    <row r="3280" spans="1:7">
      <c r="A3280" s="318" t="s">
        <v>4270</v>
      </c>
      <c r="B3280" s="318" t="s">
        <v>4251</v>
      </c>
      <c r="C3280" s="318" t="s">
        <v>4271</v>
      </c>
      <c r="D3280" s="308"/>
      <c r="E3280" s="319">
        <v>37190</v>
      </c>
      <c r="F3280" s="310">
        <f t="shared" si="102"/>
        <v>1859500</v>
      </c>
      <c r="G3280" s="310">
        <f t="shared" si="103"/>
        <v>743800.00000000012</v>
      </c>
    </row>
    <row r="3281" spans="1:7">
      <c r="A3281" s="311" t="s">
        <v>4250</v>
      </c>
      <c r="B3281" s="311" t="s">
        <v>4251</v>
      </c>
      <c r="C3281" s="311" t="s">
        <v>4272</v>
      </c>
      <c r="D3281" s="308"/>
      <c r="E3281" s="315">
        <v>61640</v>
      </c>
      <c r="F3281" s="310">
        <f t="shared" si="102"/>
        <v>3082000</v>
      </c>
      <c r="G3281" s="310">
        <f t="shared" si="103"/>
        <v>1232800</v>
      </c>
    </row>
    <row r="3282" spans="1:7">
      <c r="A3282" s="311" t="s">
        <v>4250</v>
      </c>
      <c r="B3282" s="311" t="s">
        <v>4251</v>
      </c>
      <c r="C3282" s="311" t="s">
        <v>4273</v>
      </c>
      <c r="D3282" s="308"/>
      <c r="E3282" s="315">
        <v>61640</v>
      </c>
      <c r="F3282" s="310">
        <f t="shared" si="102"/>
        <v>3082000</v>
      </c>
      <c r="G3282" s="310">
        <f t="shared" si="103"/>
        <v>1232800</v>
      </c>
    </row>
    <row r="3283" spans="1:7">
      <c r="A3283" s="311" t="s">
        <v>4250</v>
      </c>
      <c r="B3283" s="311" t="s">
        <v>4251</v>
      </c>
      <c r="C3283" s="311" t="s">
        <v>4274</v>
      </c>
      <c r="D3283" s="308"/>
      <c r="E3283" s="315">
        <v>37040</v>
      </c>
      <c r="F3283" s="310">
        <f t="shared" si="102"/>
        <v>1852000</v>
      </c>
      <c r="G3283" s="310">
        <f t="shared" si="103"/>
        <v>740800.00000000012</v>
      </c>
    </row>
    <row r="3284" spans="1:7">
      <c r="A3284" s="307" t="s">
        <v>4275</v>
      </c>
      <c r="B3284" s="307" t="s">
        <v>4276</v>
      </c>
      <c r="C3284" s="308"/>
      <c r="D3284" s="308"/>
      <c r="E3284" s="309">
        <v>9150</v>
      </c>
      <c r="F3284" s="310">
        <f t="shared" si="102"/>
        <v>457500</v>
      </c>
      <c r="G3284" s="310">
        <f t="shared" si="103"/>
        <v>183000</v>
      </c>
    </row>
    <row r="3285" spans="1:7">
      <c r="A3285" s="307" t="s">
        <v>4275</v>
      </c>
      <c r="B3285" s="307" t="s">
        <v>4277</v>
      </c>
      <c r="C3285" s="308"/>
      <c r="D3285" s="308"/>
      <c r="E3285" s="309">
        <v>11680</v>
      </c>
      <c r="F3285" s="310">
        <f t="shared" si="102"/>
        <v>584000</v>
      </c>
      <c r="G3285" s="310">
        <f t="shared" si="103"/>
        <v>233600</v>
      </c>
    </row>
    <row r="3286" spans="1:7">
      <c r="A3286" s="307" t="s">
        <v>4275</v>
      </c>
      <c r="B3286" s="307" t="s">
        <v>4278</v>
      </c>
      <c r="C3286" s="308"/>
      <c r="D3286" s="308"/>
      <c r="E3286" s="309">
        <v>12890</v>
      </c>
      <c r="F3286" s="310">
        <f t="shared" si="102"/>
        <v>644500</v>
      </c>
      <c r="G3286" s="310">
        <f t="shared" si="103"/>
        <v>257800</v>
      </c>
    </row>
    <row r="3287" spans="1:7">
      <c r="A3287" s="307" t="s">
        <v>4275</v>
      </c>
      <c r="B3287" s="307" t="s">
        <v>4279</v>
      </c>
      <c r="C3287" s="308"/>
      <c r="D3287" s="308"/>
      <c r="E3287" s="309">
        <v>38100</v>
      </c>
      <c r="F3287" s="310">
        <f t="shared" si="102"/>
        <v>1905000</v>
      </c>
      <c r="G3287" s="310">
        <f t="shared" si="103"/>
        <v>762000</v>
      </c>
    </row>
    <row r="3288" spans="1:7">
      <c r="A3288" s="311" t="s">
        <v>4280</v>
      </c>
      <c r="B3288" s="311" t="s">
        <v>4281</v>
      </c>
      <c r="C3288" s="311" t="s">
        <v>4282</v>
      </c>
      <c r="D3288" s="311" t="s">
        <v>747</v>
      </c>
      <c r="E3288" s="315">
        <v>93400</v>
      </c>
      <c r="F3288" s="310">
        <f t="shared" si="102"/>
        <v>4670000</v>
      </c>
      <c r="G3288" s="310">
        <f t="shared" si="103"/>
        <v>1868000</v>
      </c>
    </row>
    <row r="3289" spans="1:7">
      <c r="A3289" s="311" t="s">
        <v>4280</v>
      </c>
      <c r="B3289" s="311" t="s">
        <v>4283</v>
      </c>
      <c r="C3289" s="311" t="s">
        <v>4284</v>
      </c>
      <c r="D3289" s="311" t="s">
        <v>1343</v>
      </c>
      <c r="E3289" s="315">
        <v>86150</v>
      </c>
      <c r="F3289" s="310">
        <f t="shared" si="102"/>
        <v>4307500</v>
      </c>
      <c r="G3289" s="310">
        <f t="shared" si="103"/>
        <v>1723000</v>
      </c>
    </row>
    <row r="3290" spans="1:7">
      <c r="A3290" s="311" t="s">
        <v>4280</v>
      </c>
      <c r="B3290" s="311" t="s">
        <v>4285</v>
      </c>
      <c r="C3290" s="308"/>
      <c r="D3290" s="311" t="s">
        <v>1343</v>
      </c>
      <c r="E3290" s="320">
        <v>99400</v>
      </c>
      <c r="F3290" s="310">
        <f t="shared" si="102"/>
        <v>4970000</v>
      </c>
      <c r="G3290" s="310">
        <f t="shared" si="103"/>
        <v>1988000</v>
      </c>
    </row>
    <row r="3291" spans="1:7">
      <c r="A3291" s="311" t="s">
        <v>4280</v>
      </c>
      <c r="B3291" s="311" t="s">
        <v>4286</v>
      </c>
      <c r="C3291" s="308"/>
      <c r="D3291" s="311" t="s">
        <v>1343</v>
      </c>
      <c r="E3291" s="320">
        <v>85670</v>
      </c>
      <c r="F3291" s="310">
        <f t="shared" si="102"/>
        <v>4283500</v>
      </c>
      <c r="G3291" s="310">
        <f t="shared" si="103"/>
        <v>1713400</v>
      </c>
    </row>
    <row r="3292" spans="1:7">
      <c r="A3292" s="311" t="s">
        <v>4280</v>
      </c>
      <c r="B3292" s="311" t="s">
        <v>4287</v>
      </c>
      <c r="C3292" s="308"/>
      <c r="D3292" s="311" t="s">
        <v>1343</v>
      </c>
      <c r="E3292" s="320">
        <v>91970</v>
      </c>
      <c r="F3292" s="310">
        <f t="shared" si="102"/>
        <v>4598500</v>
      </c>
      <c r="G3292" s="310">
        <f t="shared" si="103"/>
        <v>1839400</v>
      </c>
    </row>
    <row r="3293" spans="1:7">
      <c r="A3293" s="307" t="s">
        <v>4280</v>
      </c>
      <c r="B3293" s="307" t="s">
        <v>4288</v>
      </c>
      <c r="C3293" s="308"/>
      <c r="D3293" s="308"/>
      <c r="E3293" s="309">
        <v>53180</v>
      </c>
      <c r="F3293" s="310">
        <f t="shared" si="102"/>
        <v>2659000</v>
      </c>
      <c r="G3293" s="310">
        <f t="shared" si="103"/>
        <v>1063600</v>
      </c>
    </row>
    <row r="3294" spans="1:7">
      <c r="A3294" s="307" t="s">
        <v>4280</v>
      </c>
      <c r="B3294" s="307" t="s">
        <v>4289</v>
      </c>
      <c r="C3294" s="308"/>
      <c r="D3294" s="308"/>
      <c r="E3294" s="309">
        <v>58180</v>
      </c>
      <c r="F3294" s="310">
        <f t="shared" si="102"/>
        <v>2909000</v>
      </c>
      <c r="G3294" s="310">
        <f t="shared" si="103"/>
        <v>1163600.0000000002</v>
      </c>
    </row>
    <row r="3295" spans="1:7">
      <c r="A3295" s="307" t="s">
        <v>4280</v>
      </c>
      <c r="B3295" s="307" t="s">
        <v>4290</v>
      </c>
      <c r="C3295" s="308"/>
      <c r="D3295" s="308"/>
      <c r="E3295" s="309">
        <v>77270</v>
      </c>
      <c r="F3295" s="310">
        <f t="shared" si="102"/>
        <v>3863500</v>
      </c>
      <c r="G3295" s="310">
        <f t="shared" si="103"/>
        <v>1545400</v>
      </c>
    </row>
    <row r="3296" spans="1:7">
      <c r="A3296" s="307" t="s">
        <v>4280</v>
      </c>
      <c r="B3296" s="307" t="s">
        <v>4291</v>
      </c>
      <c r="C3296" s="308"/>
      <c r="D3296" s="308"/>
      <c r="E3296" s="309">
        <v>127320</v>
      </c>
      <c r="F3296" s="310">
        <f t="shared" si="102"/>
        <v>6366000</v>
      </c>
      <c r="G3296" s="310">
        <f t="shared" si="103"/>
        <v>2546400</v>
      </c>
    </row>
    <row r="3297" spans="1:7">
      <c r="A3297" s="307" t="s">
        <v>4280</v>
      </c>
      <c r="B3297" s="307" t="s">
        <v>4292</v>
      </c>
      <c r="C3297" s="308"/>
      <c r="D3297" s="308"/>
      <c r="E3297" s="309">
        <v>100000</v>
      </c>
      <c r="F3297" s="310">
        <f t="shared" si="102"/>
        <v>5000000</v>
      </c>
      <c r="G3297" s="310">
        <f t="shared" si="103"/>
        <v>2000000</v>
      </c>
    </row>
    <row r="3298" spans="1:7">
      <c r="A3298" s="307" t="s">
        <v>4280</v>
      </c>
      <c r="B3298" s="307" t="s">
        <v>4293</v>
      </c>
      <c r="C3298" s="308"/>
      <c r="D3298" s="308"/>
      <c r="E3298" s="309">
        <v>122720</v>
      </c>
      <c r="F3298" s="310">
        <f t="shared" si="102"/>
        <v>6136000</v>
      </c>
      <c r="G3298" s="310">
        <f t="shared" si="103"/>
        <v>2454400</v>
      </c>
    </row>
    <row r="3299" spans="1:7">
      <c r="A3299" s="307" t="s">
        <v>4280</v>
      </c>
      <c r="B3299" s="307" t="s">
        <v>4294</v>
      </c>
      <c r="C3299" s="308"/>
      <c r="D3299" s="308"/>
      <c r="E3299" s="309">
        <v>164540</v>
      </c>
      <c r="F3299" s="310">
        <f t="shared" si="102"/>
        <v>8227000</v>
      </c>
      <c r="G3299" s="310">
        <f t="shared" si="103"/>
        <v>3290800</v>
      </c>
    </row>
    <row r="3300" spans="1:7">
      <c r="A3300" s="307" t="s">
        <v>4280</v>
      </c>
      <c r="B3300" s="307" t="s">
        <v>4295</v>
      </c>
      <c r="C3300" s="308"/>
      <c r="D3300" s="308"/>
      <c r="E3300" s="309">
        <v>136360</v>
      </c>
      <c r="F3300" s="310">
        <f t="shared" si="102"/>
        <v>6818000</v>
      </c>
      <c r="G3300" s="310">
        <f t="shared" si="103"/>
        <v>2727200.0000000005</v>
      </c>
    </row>
    <row r="3301" spans="1:7">
      <c r="A3301" s="307" t="s">
        <v>4280</v>
      </c>
      <c r="B3301" s="307" t="s">
        <v>4296</v>
      </c>
      <c r="C3301" s="308"/>
      <c r="D3301" s="308"/>
      <c r="E3301" s="309">
        <v>90810</v>
      </c>
      <c r="F3301" s="310">
        <f t="shared" si="102"/>
        <v>4540500</v>
      </c>
      <c r="G3301" s="310">
        <f t="shared" si="103"/>
        <v>1816200</v>
      </c>
    </row>
    <row r="3302" spans="1:7">
      <c r="A3302" s="307" t="s">
        <v>4280</v>
      </c>
      <c r="B3302" s="307" t="s">
        <v>4297</v>
      </c>
      <c r="C3302" s="308"/>
      <c r="D3302" s="308"/>
      <c r="E3302" s="309">
        <v>37390</v>
      </c>
      <c r="F3302" s="310">
        <f t="shared" si="102"/>
        <v>1869500</v>
      </c>
      <c r="G3302" s="310">
        <f t="shared" si="103"/>
        <v>747800.00000000012</v>
      </c>
    </row>
    <row r="3303" spans="1:7">
      <c r="A3303" s="307" t="s">
        <v>4280</v>
      </c>
      <c r="B3303" s="311" t="s">
        <v>4298</v>
      </c>
      <c r="C3303" s="308"/>
      <c r="D3303" s="308"/>
      <c r="E3303" s="309">
        <v>45080</v>
      </c>
      <c r="F3303" s="310">
        <f t="shared" si="102"/>
        <v>2254000</v>
      </c>
      <c r="G3303" s="310">
        <f t="shared" si="103"/>
        <v>901600</v>
      </c>
    </row>
    <row r="3304" spans="1:7">
      <c r="A3304" s="307" t="s">
        <v>4280</v>
      </c>
      <c r="B3304" s="307" t="s">
        <v>4299</v>
      </c>
      <c r="C3304" s="308"/>
      <c r="D3304" s="308"/>
      <c r="E3304" s="309">
        <v>52330</v>
      </c>
      <c r="F3304" s="310">
        <f t="shared" si="102"/>
        <v>2616500</v>
      </c>
      <c r="G3304" s="310">
        <f t="shared" si="103"/>
        <v>1046599.9999999999</v>
      </c>
    </row>
    <row r="3305" spans="1:7">
      <c r="A3305" s="307" t="s">
        <v>4280</v>
      </c>
      <c r="B3305" s="311" t="s">
        <v>4300</v>
      </c>
      <c r="C3305" s="308"/>
      <c r="D3305" s="308"/>
      <c r="E3305" s="309">
        <v>45450</v>
      </c>
      <c r="F3305" s="310">
        <f t="shared" si="102"/>
        <v>2272500</v>
      </c>
      <c r="G3305" s="310">
        <f t="shared" si="103"/>
        <v>909000</v>
      </c>
    </row>
    <row r="3306" spans="1:7">
      <c r="A3306" s="307" t="s">
        <v>4280</v>
      </c>
      <c r="B3306" s="307" t="s">
        <v>4301</v>
      </c>
      <c r="C3306" s="308"/>
      <c r="D3306" s="308"/>
      <c r="E3306" s="309">
        <v>58810</v>
      </c>
      <c r="F3306" s="310">
        <f t="shared" si="102"/>
        <v>2940500</v>
      </c>
      <c r="G3306" s="310">
        <f t="shared" si="103"/>
        <v>1176200</v>
      </c>
    </row>
    <row r="3307" spans="1:7">
      <c r="A3307" s="307" t="s">
        <v>4280</v>
      </c>
      <c r="B3307" s="307" t="s">
        <v>4302</v>
      </c>
      <c r="C3307" s="308"/>
      <c r="D3307" s="308"/>
      <c r="E3307" s="309">
        <v>43520</v>
      </c>
      <c r="F3307" s="310">
        <f t="shared" si="102"/>
        <v>2176000</v>
      </c>
      <c r="G3307" s="310">
        <f t="shared" si="103"/>
        <v>870400</v>
      </c>
    </row>
    <row r="3308" spans="1:7">
      <c r="A3308" s="307" t="s">
        <v>4280</v>
      </c>
      <c r="B3308" s="307" t="s">
        <v>4303</v>
      </c>
      <c r="C3308" s="308"/>
      <c r="D3308" s="308"/>
      <c r="E3308" s="309">
        <v>50180</v>
      </c>
      <c r="F3308" s="310">
        <f t="shared" si="102"/>
        <v>2509000</v>
      </c>
      <c r="G3308" s="310">
        <f t="shared" si="103"/>
        <v>1003600</v>
      </c>
    </row>
    <row r="3309" spans="1:7">
      <c r="A3309" s="307" t="s">
        <v>4280</v>
      </c>
      <c r="B3309" s="307" t="s">
        <v>4304</v>
      </c>
      <c r="C3309" s="308"/>
      <c r="D3309" s="308"/>
      <c r="E3309" s="309">
        <v>50270</v>
      </c>
      <c r="F3309" s="310">
        <f t="shared" si="102"/>
        <v>2513500</v>
      </c>
      <c r="G3309" s="310">
        <f t="shared" si="103"/>
        <v>1005400</v>
      </c>
    </row>
    <row r="3310" spans="1:7">
      <c r="A3310" s="307" t="s">
        <v>4280</v>
      </c>
      <c r="B3310" s="307" t="s">
        <v>4305</v>
      </c>
      <c r="C3310" s="308"/>
      <c r="D3310" s="308"/>
      <c r="E3310" s="309">
        <v>47670</v>
      </c>
      <c r="F3310" s="310">
        <f t="shared" si="102"/>
        <v>2383500</v>
      </c>
      <c r="G3310" s="310">
        <f t="shared" si="103"/>
        <v>953400</v>
      </c>
    </row>
    <row r="3311" spans="1:7">
      <c r="A3311" s="307" t="s">
        <v>4280</v>
      </c>
      <c r="B3311" s="307" t="s">
        <v>4306</v>
      </c>
      <c r="C3311" s="308"/>
      <c r="D3311" s="308"/>
      <c r="E3311" s="309">
        <v>55090</v>
      </c>
      <c r="F3311" s="310">
        <f t="shared" si="102"/>
        <v>2754500</v>
      </c>
      <c r="G3311" s="310">
        <f t="shared" si="103"/>
        <v>1101800</v>
      </c>
    </row>
    <row r="3312" spans="1:7">
      <c r="A3312" s="307" t="s">
        <v>4280</v>
      </c>
      <c r="B3312" s="307" t="s">
        <v>4307</v>
      </c>
      <c r="C3312" s="308"/>
      <c r="D3312" s="308"/>
      <c r="E3312" s="309">
        <v>55180</v>
      </c>
      <c r="F3312" s="310">
        <f t="shared" si="102"/>
        <v>2759000</v>
      </c>
      <c r="G3312" s="310">
        <f t="shared" si="103"/>
        <v>1103600.0000000002</v>
      </c>
    </row>
    <row r="3313" spans="1:7">
      <c r="A3313" s="307" t="s">
        <v>4280</v>
      </c>
      <c r="B3313" s="307" t="s">
        <v>4308</v>
      </c>
      <c r="C3313" s="308"/>
      <c r="D3313" s="308"/>
      <c r="E3313" s="309">
        <v>65450</v>
      </c>
      <c r="F3313" s="310">
        <f t="shared" si="102"/>
        <v>3272500</v>
      </c>
      <c r="G3313" s="310">
        <f t="shared" si="103"/>
        <v>1309000</v>
      </c>
    </row>
    <row r="3314" spans="1:7">
      <c r="A3314" s="307" t="s">
        <v>4280</v>
      </c>
      <c r="B3314" s="307" t="s">
        <v>4309</v>
      </c>
      <c r="C3314" s="308"/>
      <c r="D3314" s="308"/>
      <c r="E3314" s="309">
        <v>88900</v>
      </c>
      <c r="F3314" s="310">
        <f t="shared" si="102"/>
        <v>4445000</v>
      </c>
      <c r="G3314" s="310">
        <f t="shared" si="103"/>
        <v>1778000</v>
      </c>
    </row>
    <row r="3315" spans="1:7">
      <c r="A3315" s="307" t="s">
        <v>4280</v>
      </c>
      <c r="B3315" s="311" t="s">
        <v>4310</v>
      </c>
      <c r="C3315" s="308"/>
      <c r="D3315" s="308"/>
      <c r="E3315" s="309">
        <v>113980</v>
      </c>
      <c r="F3315" s="310">
        <f t="shared" si="102"/>
        <v>5699000</v>
      </c>
      <c r="G3315" s="310">
        <f t="shared" si="103"/>
        <v>2279600</v>
      </c>
    </row>
    <row r="3316" spans="1:7">
      <c r="A3316" s="307" t="s">
        <v>4280</v>
      </c>
      <c r="B3316" s="307" t="s">
        <v>4311</v>
      </c>
      <c r="C3316" s="308"/>
      <c r="D3316" s="308"/>
      <c r="E3316" s="309">
        <v>96180</v>
      </c>
      <c r="F3316" s="310">
        <f t="shared" si="102"/>
        <v>4809000</v>
      </c>
      <c r="G3316" s="310">
        <f t="shared" si="103"/>
        <v>1923600.0000000002</v>
      </c>
    </row>
    <row r="3317" spans="1:7">
      <c r="A3317" s="307" t="s">
        <v>4280</v>
      </c>
      <c r="B3317" s="307" t="s">
        <v>4312</v>
      </c>
      <c r="C3317" s="308"/>
      <c r="D3317" s="308"/>
      <c r="E3317" s="309">
        <v>66410</v>
      </c>
      <c r="F3317" s="310">
        <f t="shared" si="102"/>
        <v>3320500</v>
      </c>
      <c r="G3317" s="310">
        <f t="shared" si="103"/>
        <v>1328200</v>
      </c>
    </row>
    <row r="3318" spans="1:7">
      <c r="A3318" s="307" t="s">
        <v>4280</v>
      </c>
      <c r="B3318" s="307" t="s">
        <v>4313</v>
      </c>
      <c r="C3318" s="308"/>
      <c r="D3318" s="308"/>
      <c r="E3318" s="309">
        <v>73090</v>
      </c>
      <c r="F3318" s="310">
        <f t="shared" si="102"/>
        <v>3654500</v>
      </c>
      <c r="G3318" s="310">
        <f t="shared" si="103"/>
        <v>1461800</v>
      </c>
    </row>
    <row r="3319" spans="1:7">
      <c r="A3319" s="307" t="s">
        <v>4280</v>
      </c>
      <c r="B3319" s="307" t="s">
        <v>4314</v>
      </c>
      <c r="C3319" s="308"/>
      <c r="D3319" s="308"/>
      <c r="E3319" s="309">
        <v>59670</v>
      </c>
      <c r="F3319" s="310">
        <f t="shared" si="102"/>
        <v>2983500</v>
      </c>
      <c r="G3319" s="310">
        <f t="shared" si="103"/>
        <v>1193400</v>
      </c>
    </row>
    <row r="3320" spans="1:7">
      <c r="A3320" s="307" t="s">
        <v>4280</v>
      </c>
      <c r="B3320" s="307" t="s">
        <v>4315</v>
      </c>
      <c r="C3320" s="308"/>
      <c r="D3320" s="308"/>
      <c r="E3320" s="309">
        <v>65450</v>
      </c>
      <c r="F3320" s="310">
        <f t="shared" si="102"/>
        <v>3272500</v>
      </c>
      <c r="G3320" s="310">
        <f t="shared" si="103"/>
        <v>1309000</v>
      </c>
    </row>
    <row r="3321" spans="1:7">
      <c r="A3321" s="307" t="s">
        <v>4280</v>
      </c>
      <c r="B3321" s="307" t="s">
        <v>4316</v>
      </c>
      <c r="C3321" s="308"/>
      <c r="D3321" s="308"/>
      <c r="E3321" s="309">
        <v>65460</v>
      </c>
      <c r="F3321" s="310">
        <f t="shared" si="102"/>
        <v>3273000</v>
      </c>
      <c r="G3321" s="310">
        <f t="shared" si="103"/>
        <v>1309200</v>
      </c>
    </row>
    <row r="3322" spans="1:7">
      <c r="A3322" s="307" t="s">
        <v>4280</v>
      </c>
      <c r="B3322" s="307" t="s">
        <v>4317</v>
      </c>
      <c r="C3322" s="308"/>
      <c r="D3322" s="308"/>
      <c r="E3322" s="309">
        <v>71630</v>
      </c>
      <c r="F3322" s="310">
        <f t="shared" si="102"/>
        <v>3581500</v>
      </c>
      <c r="G3322" s="310">
        <f t="shared" si="103"/>
        <v>1432600.0000000002</v>
      </c>
    </row>
    <row r="3323" spans="1:7">
      <c r="A3323" s="307" t="s">
        <v>4280</v>
      </c>
      <c r="B3323" s="307" t="s">
        <v>4318</v>
      </c>
      <c r="C3323" s="308"/>
      <c r="D3323" s="308"/>
      <c r="E3323" s="309">
        <v>86360</v>
      </c>
      <c r="F3323" s="310">
        <f t="shared" si="102"/>
        <v>4318000</v>
      </c>
      <c r="G3323" s="310">
        <f t="shared" si="103"/>
        <v>1727200</v>
      </c>
    </row>
    <row r="3324" spans="1:7">
      <c r="A3324" s="307" t="s">
        <v>4280</v>
      </c>
      <c r="B3324" s="307" t="s">
        <v>4319</v>
      </c>
      <c r="C3324" s="308"/>
      <c r="D3324" s="308"/>
      <c r="E3324" s="309">
        <v>93540</v>
      </c>
      <c r="F3324" s="310">
        <f t="shared" si="102"/>
        <v>4677000</v>
      </c>
      <c r="G3324" s="310">
        <f t="shared" si="103"/>
        <v>1870800</v>
      </c>
    </row>
    <row r="3325" spans="1:7">
      <c r="A3325" s="307" t="s">
        <v>4280</v>
      </c>
      <c r="B3325" s="307" t="s">
        <v>4320</v>
      </c>
      <c r="C3325" s="308"/>
      <c r="D3325" s="308"/>
      <c r="E3325" s="309">
        <v>94450</v>
      </c>
      <c r="F3325" s="310">
        <f t="shared" si="102"/>
        <v>4722500</v>
      </c>
      <c r="G3325" s="310">
        <f t="shared" si="103"/>
        <v>1889000</v>
      </c>
    </row>
    <row r="3326" spans="1:7">
      <c r="A3326" s="307" t="s">
        <v>4280</v>
      </c>
      <c r="B3326" s="307" t="s">
        <v>4281</v>
      </c>
      <c r="C3326" s="308"/>
      <c r="D3326" s="308"/>
      <c r="E3326" s="309">
        <v>77720</v>
      </c>
      <c r="F3326" s="310">
        <f t="shared" si="102"/>
        <v>3886000</v>
      </c>
      <c r="G3326" s="310">
        <f t="shared" si="103"/>
        <v>1554400</v>
      </c>
    </row>
    <row r="3327" spans="1:7">
      <c r="A3327" s="307" t="s">
        <v>4280</v>
      </c>
      <c r="B3327" s="307" t="s">
        <v>4321</v>
      </c>
      <c r="C3327" s="308"/>
      <c r="D3327" s="308"/>
      <c r="E3327" s="309">
        <v>95360</v>
      </c>
      <c r="F3327" s="310">
        <f t="shared" si="102"/>
        <v>4768000</v>
      </c>
      <c r="G3327" s="310">
        <f t="shared" si="103"/>
        <v>1907200</v>
      </c>
    </row>
    <row r="3328" spans="1:7">
      <c r="A3328" s="307" t="s">
        <v>4280</v>
      </c>
      <c r="B3328" s="307" t="s">
        <v>4322</v>
      </c>
      <c r="C3328" s="308"/>
      <c r="D3328" s="308"/>
      <c r="E3328" s="309">
        <v>109720</v>
      </c>
      <c r="F3328" s="310">
        <f t="shared" si="102"/>
        <v>5486000</v>
      </c>
      <c r="G3328" s="310">
        <f t="shared" si="103"/>
        <v>2194400</v>
      </c>
    </row>
    <row r="3329" spans="1:7">
      <c r="A3329" s="307" t="s">
        <v>4280</v>
      </c>
      <c r="B3329" s="307" t="s">
        <v>4323</v>
      </c>
      <c r="C3329" s="308"/>
      <c r="D3329" s="308"/>
      <c r="E3329" s="309">
        <v>88450</v>
      </c>
      <c r="F3329" s="310">
        <f t="shared" si="102"/>
        <v>4422500</v>
      </c>
      <c r="G3329" s="310">
        <f t="shared" si="103"/>
        <v>1769000</v>
      </c>
    </row>
    <row r="3330" spans="1:7">
      <c r="A3330" s="307" t="s">
        <v>4280</v>
      </c>
      <c r="B3330" s="307" t="s">
        <v>4324</v>
      </c>
      <c r="C3330" s="308"/>
      <c r="D3330" s="308"/>
      <c r="E3330" s="309">
        <v>102720</v>
      </c>
      <c r="F3330" s="310">
        <f t="shared" si="102"/>
        <v>5136000</v>
      </c>
      <c r="G3330" s="310">
        <f t="shared" si="103"/>
        <v>2054400</v>
      </c>
    </row>
    <row r="3331" spans="1:7">
      <c r="A3331" s="307" t="s">
        <v>4280</v>
      </c>
      <c r="B3331" s="307" t="s">
        <v>4325</v>
      </c>
      <c r="C3331" s="308"/>
      <c r="D3331" s="308"/>
      <c r="E3331" s="309">
        <v>95360</v>
      </c>
      <c r="F3331" s="310">
        <f t="shared" si="102"/>
        <v>4768000</v>
      </c>
      <c r="G3331" s="310">
        <f t="shared" si="103"/>
        <v>1907200</v>
      </c>
    </row>
    <row r="3332" spans="1:7">
      <c r="A3332" s="307" t="s">
        <v>4280</v>
      </c>
      <c r="B3332" s="307" t="s">
        <v>4326</v>
      </c>
      <c r="C3332" s="308"/>
      <c r="D3332" s="308"/>
      <c r="E3332" s="309">
        <v>78540</v>
      </c>
      <c r="F3332" s="310">
        <f t="shared" ref="F3332:F3395" si="104">+E3332*5%*1000</f>
        <v>3927000</v>
      </c>
      <c r="G3332" s="310">
        <f t="shared" ref="G3332:G3395" si="105">+E3332*2%*1000</f>
        <v>1570800</v>
      </c>
    </row>
    <row r="3333" spans="1:7">
      <c r="A3333" s="307" t="s">
        <v>4280</v>
      </c>
      <c r="B3333" s="307" t="s">
        <v>4327</v>
      </c>
      <c r="C3333" s="308"/>
      <c r="D3333" s="308"/>
      <c r="E3333" s="309">
        <v>145360</v>
      </c>
      <c r="F3333" s="310">
        <f t="shared" si="104"/>
        <v>7268000</v>
      </c>
      <c r="G3333" s="310">
        <f t="shared" si="105"/>
        <v>2907200.0000000005</v>
      </c>
    </row>
    <row r="3334" spans="1:7">
      <c r="A3334" s="307" t="s">
        <v>4280</v>
      </c>
      <c r="B3334" s="307" t="s">
        <v>4328</v>
      </c>
      <c r="C3334" s="308"/>
      <c r="D3334" s="308"/>
      <c r="E3334" s="309">
        <v>153720</v>
      </c>
      <c r="F3334" s="310">
        <f t="shared" si="104"/>
        <v>7686000</v>
      </c>
      <c r="G3334" s="310">
        <f t="shared" si="105"/>
        <v>3074400</v>
      </c>
    </row>
    <row r="3335" spans="1:7">
      <c r="A3335" s="307" t="s">
        <v>4280</v>
      </c>
      <c r="B3335" s="307" t="s">
        <v>4329</v>
      </c>
      <c r="C3335" s="308"/>
      <c r="D3335" s="308"/>
      <c r="E3335" s="309">
        <v>205270</v>
      </c>
      <c r="F3335" s="310">
        <f t="shared" si="104"/>
        <v>10263500</v>
      </c>
      <c r="G3335" s="310">
        <f t="shared" si="105"/>
        <v>4105399.9999999995</v>
      </c>
    </row>
    <row r="3336" spans="1:7">
      <c r="A3336" s="307" t="s">
        <v>4280</v>
      </c>
      <c r="B3336" s="307" t="s">
        <v>4330</v>
      </c>
      <c r="C3336" s="308"/>
      <c r="D3336" s="308"/>
      <c r="E3336" s="309">
        <v>198360</v>
      </c>
      <c r="F3336" s="310">
        <f t="shared" si="104"/>
        <v>9918000</v>
      </c>
      <c r="G3336" s="310">
        <f t="shared" si="105"/>
        <v>3967200.0000000005</v>
      </c>
    </row>
    <row r="3337" spans="1:7">
      <c r="A3337" s="307" t="s">
        <v>4280</v>
      </c>
      <c r="B3337" s="307" t="s">
        <v>4331</v>
      </c>
      <c r="C3337" s="308"/>
      <c r="D3337" s="308"/>
      <c r="E3337" s="309">
        <v>88720</v>
      </c>
      <c r="F3337" s="310">
        <f t="shared" si="104"/>
        <v>4436000</v>
      </c>
      <c r="G3337" s="310">
        <f t="shared" si="105"/>
        <v>1774400</v>
      </c>
    </row>
    <row r="3338" spans="1:7">
      <c r="A3338" s="307" t="s">
        <v>4280</v>
      </c>
      <c r="B3338" s="307" t="s">
        <v>4332</v>
      </c>
      <c r="C3338" s="308"/>
      <c r="D3338" s="308"/>
      <c r="E3338" s="309">
        <v>81810</v>
      </c>
      <c r="F3338" s="310">
        <f t="shared" si="104"/>
        <v>4090500</v>
      </c>
      <c r="G3338" s="310">
        <f t="shared" si="105"/>
        <v>1636200</v>
      </c>
    </row>
    <row r="3339" spans="1:7">
      <c r="A3339" s="307" t="s">
        <v>4280</v>
      </c>
      <c r="B3339" s="307" t="s">
        <v>4333</v>
      </c>
      <c r="C3339" s="308"/>
      <c r="D3339" s="308"/>
      <c r="E3339" s="309">
        <v>126000</v>
      </c>
      <c r="F3339" s="310">
        <f t="shared" si="104"/>
        <v>6300000</v>
      </c>
      <c r="G3339" s="310">
        <f t="shared" si="105"/>
        <v>2520000</v>
      </c>
    </row>
    <row r="3340" spans="1:7">
      <c r="A3340" s="307" t="s">
        <v>4280</v>
      </c>
      <c r="B3340" s="307" t="s">
        <v>4334</v>
      </c>
      <c r="C3340" s="308"/>
      <c r="D3340" s="308"/>
      <c r="E3340" s="309">
        <v>119090</v>
      </c>
      <c r="F3340" s="310">
        <f t="shared" si="104"/>
        <v>5954500</v>
      </c>
      <c r="G3340" s="310">
        <f t="shared" si="105"/>
        <v>2381800</v>
      </c>
    </row>
    <row r="3341" spans="1:7">
      <c r="A3341" s="307" t="s">
        <v>4280</v>
      </c>
      <c r="B3341" s="307" t="s">
        <v>4335</v>
      </c>
      <c r="C3341" s="308"/>
      <c r="D3341" s="308"/>
      <c r="E3341" s="309">
        <v>109720</v>
      </c>
      <c r="F3341" s="310">
        <f t="shared" si="104"/>
        <v>5486000</v>
      </c>
      <c r="G3341" s="310">
        <f t="shared" si="105"/>
        <v>2194400</v>
      </c>
    </row>
    <row r="3342" spans="1:7">
      <c r="A3342" s="307" t="s">
        <v>4280</v>
      </c>
      <c r="B3342" s="307" t="s">
        <v>4336</v>
      </c>
      <c r="C3342" s="308"/>
      <c r="D3342" s="308"/>
      <c r="E3342" s="309">
        <v>102720</v>
      </c>
      <c r="F3342" s="310">
        <f t="shared" si="104"/>
        <v>5136000</v>
      </c>
      <c r="G3342" s="310">
        <f t="shared" si="105"/>
        <v>2054400</v>
      </c>
    </row>
    <row r="3343" spans="1:7">
      <c r="A3343" s="307" t="s">
        <v>4280</v>
      </c>
      <c r="B3343" s="307" t="s">
        <v>4337</v>
      </c>
      <c r="C3343" s="308"/>
      <c r="D3343" s="308"/>
      <c r="E3343" s="309">
        <v>205270</v>
      </c>
      <c r="F3343" s="310">
        <f t="shared" si="104"/>
        <v>10263500</v>
      </c>
      <c r="G3343" s="310">
        <f t="shared" si="105"/>
        <v>4105399.9999999995</v>
      </c>
    </row>
    <row r="3344" spans="1:7">
      <c r="A3344" s="307" t="s">
        <v>4280</v>
      </c>
      <c r="B3344" s="307" t="s">
        <v>4338</v>
      </c>
      <c r="C3344" s="308"/>
      <c r="D3344" s="308"/>
      <c r="E3344" s="309">
        <v>198360</v>
      </c>
      <c r="F3344" s="310">
        <f t="shared" si="104"/>
        <v>9918000</v>
      </c>
      <c r="G3344" s="310">
        <f t="shared" si="105"/>
        <v>3967200.0000000005</v>
      </c>
    </row>
    <row r="3345" spans="1:7">
      <c r="A3345" s="307" t="s">
        <v>4280</v>
      </c>
      <c r="B3345" s="307" t="s">
        <v>4339</v>
      </c>
      <c r="C3345" s="308"/>
      <c r="D3345" s="308"/>
      <c r="E3345" s="309">
        <v>101630</v>
      </c>
      <c r="F3345" s="310">
        <f t="shared" si="104"/>
        <v>5081500</v>
      </c>
      <c r="G3345" s="310">
        <f t="shared" si="105"/>
        <v>2032600.0000000002</v>
      </c>
    </row>
    <row r="3346" spans="1:7">
      <c r="A3346" s="307" t="s">
        <v>4280</v>
      </c>
      <c r="B3346" s="307" t="s">
        <v>4340</v>
      </c>
      <c r="C3346" s="308"/>
      <c r="D3346" s="308"/>
      <c r="E3346" s="309">
        <v>126450</v>
      </c>
      <c r="F3346" s="310">
        <f t="shared" si="104"/>
        <v>6322500</v>
      </c>
      <c r="G3346" s="310">
        <f t="shared" si="105"/>
        <v>2529000</v>
      </c>
    </row>
    <row r="3347" spans="1:7">
      <c r="A3347" s="307" t="s">
        <v>4280</v>
      </c>
      <c r="B3347" s="307" t="s">
        <v>4341</v>
      </c>
      <c r="C3347" s="308"/>
      <c r="D3347" s="308"/>
      <c r="E3347" s="309">
        <v>119810</v>
      </c>
      <c r="F3347" s="310">
        <f t="shared" si="104"/>
        <v>5990500</v>
      </c>
      <c r="G3347" s="310">
        <f t="shared" si="105"/>
        <v>2396200.0000000005</v>
      </c>
    </row>
    <row r="3348" spans="1:7">
      <c r="A3348" s="307" t="s">
        <v>4280</v>
      </c>
      <c r="B3348" s="307" t="s">
        <v>4342</v>
      </c>
      <c r="C3348" s="308"/>
      <c r="D3348" s="308"/>
      <c r="E3348" s="309">
        <v>94720</v>
      </c>
      <c r="F3348" s="310">
        <f t="shared" si="104"/>
        <v>4736000</v>
      </c>
      <c r="G3348" s="310">
        <f t="shared" si="105"/>
        <v>1894400</v>
      </c>
    </row>
    <row r="3349" spans="1:7">
      <c r="A3349" s="307" t="s">
        <v>4280</v>
      </c>
      <c r="B3349" s="307" t="s">
        <v>4343</v>
      </c>
      <c r="C3349" s="308"/>
      <c r="D3349" s="308"/>
      <c r="E3349" s="309">
        <v>119540</v>
      </c>
      <c r="F3349" s="310">
        <f t="shared" si="104"/>
        <v>5977000</v>
      </c>
      <c r="G3349" s="310">
        <f t="shared" si="105"/>
        <v>2390800</v>
      </c>
    </row>
    <row r="3350" spans="1:7">
      <c r="A3350" s="307" t="s">
        <v>4280</v>
      </c>
      <c r="B3350" s="307" t="s">
        <v>4344</v>
      </c>
      <c r="C3350" s="308"/>
      <c r="D3350" s="308"/>
      <c r="E3350" s="309">
        <v>112900</v>
      </c>
      <c r="F3350" s="310">
        <f t="shared" si="104"/>
        <v>5645000</v>
      </c>
      <c r="G3350" s="310">
        <f t="shared" si="105"/>
        <v>2258000</v>
      </c>
    </row>
    <row r="3351" spans="1:7">
      <c r="A3351" s="307" t="s">
        <v>4280</v>
      </c>
      <c r="B3351" s="307" t="s">
        <v>4345</v>
      </c>
      <c r="C3351" s="308"/>
      <c r="D3351" s="308"/>
      <c r="E3351" s="309">
        <v>91180</v>
      </c>
      <c r="F3351" s="310">
        <f t="shared" si="104"/>
        <v>4559000</v>
      </c>
      <c r="G3351" s="310">
        <f t="shared" si="105"/>
        <v>1823600.0000000002</v>
      </c>
    </row>
    <row r="3352" spans="1:7">
      <c r="A3352" s="307" t="s">
        <v>4280</v>
      </c>
      <c r="B3352" s="307" t="s">
        <v>4346</v>
      </c>
      <c r="C3352" s="308"/>
      <c r="D3352" s="308"/>
      <c r="E3352" s="309">
        <v>109360</v>
      </c>
      <c r="F3352" s="310">
        <f t="shared" si="104"/>
        <v>5468000</v>
      </c>
      <c r="G3352" s="310">
        <f t="shared" si="105"/>
        <v>2187200</v>
      </c>
    </row>
    <row r="3353" spans="1:7">
      <c r="A3353" s="307" t="s">
        <v>4280</v>
      </c>
      <c r="B3353" s="307" t="s">
        <v>4347</v>
      </c>
      <c r="C3353" s="308"/>
      <c r="D3353" s="308"/>
      <c r="E3353" s="309">
        <v>173810</v>
      </c>
      <c r="F3353" s="310">
        <f t="shared" si="104"/>
        <v>8690500</v>
      </c>
      <c r="G3353" s="310">
        <f t="shared" si="105"/>
        <v>3476200.0000000005</v>
      </c>
    </row>
    <row r="3354" spans="1:7">
      <c r="A3354" s="307" t="s">
        <v>4280</v>
      </c>
      <c r="B3354" s="307" t="s">
        <v>4348</v>
      </c>
      <c r="C3354" s="308"/>
      <c r="D3354" s="308"/>
      <c r="E3354" s="309">
        <v>204270</v>
      </c>
      <c r="F3354" s="310">
        <f t="shared" si="104"/>
        <v>10213500</v>
      </c>
      <c r="G3354" s="310">
        <f t="shared" si="105"/>
        <v>4085400</v>
      </c>
    </row>
    <row r="3355" spans="1:7">
      <c r="A3355" s="307" t="s">
        <v>4280</v>
      </c>
      <c r="B3355" s="307" t="s">
        <v>4349</v>
      </c>
      <c r="C3355" s="308"/>
      <c r="D3355" s="308"/>
      <c r="E3355" s="309">
        <v>166900</v>
      </c>
      <c r="F3355" s="310">
        <f t="shared" si="104"/>
        <v>8345000</v>
      </c>
      <c r="G3355" s="310">
        <f t="shared" si="105"/>
        <v>3338000</v>
      </c>
    </row>
    <row r="3356" spans="1:7">
      <c r="A3356" s="307" t="s">
        <v>4280</v>
      </c>
      <c r="B3356" s="307" t="s">
        <v>4350</v>
      </c>
      <c r="C3356" s="308"/>
      <c r="D3356" s="308"/>
      <c r="E3356" s="309">
        <v>197360</v>
      </c>
      <c r="F3356" s="310">
        <f t="shared" si="104"/>
        <v>9868000</v>
      </c>
      <c r="G3356" s="310">
        <f t="shared" si="105"/>
        <v>3947200.0000000005</v>
      </c>
    </row>
    <row r="3357" spans="1:7">
      <c r="A3357" s="307" t="s">
        <v>4280</v>
      </c>
      <c r="B3357" s="307" t="s">
        <v>4351</v>
      </c>
      <c r="C3357" s="308"/>
      <c r="D3357" s="308"/>
      <c r="E3357" s="309">
        <v>153720</v>
      </c>
      <c r="F3357" s="310">
        <f t="shared" si="104"/>
        <v>7686000</v>
      </c>
      <c r="G3357" s="310">
        <f t="shared" si="105"/>
        <v>3074400</v>
      </c>
    </row>
    <row r="3358" spans="1:7">
      <c r="A3358" s="307" t="s">
        <v>4280</v>
      </c>
      <c r="B3358" s="307" t="s">
        <v>4352</v>
      </c>
      <c r="C3358" s="308"/>
      <c r="D3358" s="308"/>
      <c r="E3358" s="309">
        <v>145360</v>
      </c>
      <c r="F3358" s="310">
        <f t="shared" si="104"/>
        <v>7268000</v>
      </c>
      <c r="G3358" s="310">
        <f t="shared" si="105"/>
        <v>2907200.0000000005</v>
      </c>
    </row>
    <row r="3359" spans="1:7">
      <c r="A3359" s="307" t="s">
        <v>4280</v>
      </c>
      <c r="B3359" s="307" t="s">
        <v>4353</v>
      </c>
      <c r="C3359" s="308"/>
      <c r="D3359" s="308"/>
      <c r="E3359" s="309">
        <v>116360</v>
      </c>
      <c r="F3359" s="310">
        <f t="shared" si="104"/>
        <v>5818000</v>
      </c>
      <c r="G3359" s="310">
        <f t="shared" si="105"/>
        <v>2327200.0000000005</v>
      </c>
    </row>
    <row r="3360" spans="1:7">
      <c r="A3360" s="307" t="s">
        <v>4280</v>
      </c>
      <c r="B3360" s="307" t="s">
        <v>4354</v>
      </c>
      <c r="C3360" s="308"/>
      <c r="D3360" s="308"/>
      <c r="E3360" s="309">
        <v>113360</v>
      </c>
      <c r="F3360" s="310">
        <f t="shared" si="104"/>
        <v>5668000</v>
      </c>
      <c r="G3360" s="310">
        <f t="shared" si="105"/>
        <v>2267200.0000000005</v>
      </c>
    </row>
    <row r="3361" spans="1:7">
      <c r="A3361" s="307" t="s">
        <v>4280</v>
      </c>
      <c r="B3361" s="307" t="s">
        <v>4355</v>
      </c>
      <c r="C3361" s="308"/>
      <c r="D3361" s="308"/>
      <c r="E3361" s="309">
        <v>100360</v>
      </c>
      <c r="F3361" s="310">
        <f t="shared" si="104"/>
        <v>5018000</v>
      </c>
      <c r="G3361" s="310">
        <f t="shared" si="105"/>
        <v>2007200</v>
      </c>
    </row>
    <row r="3362" spans="1:7">
      <c r="A3362" s="307" t="s">
        <v>4280</v>
      </c>
      <c r="B3362" s="307" t="s">
        <v>4356</v>
      </c>
      <c r="C3362" s="308"/>
      <c r="D3362" s="308"/>
      <c r="E3362" s="309">
        <v>70900</v>
      </c>
      <c r="F3362" s="310">
        <f t="shared" si="104"/>
        <v>3545000</v>
      </c>
      <c r="G3362" s="310">
        <f t="shared" si="105"/>
        <v>1418000</v>
      </c>
    </row>
    <row r="3363" spans="1:7">
      <c r="A3363" s="307" t="s">
        <v>4280</v>
      </c>
      <c r="B3363" s="307" t="s">
        <v>4357</v>
      </c>
      <c r="C3363" s="308"/>
      <c r="D3363" s="308"/>
      <c r="E3363" s="309">
        <v>78180</v>
      </c>
      <c r="F3363" s="310">
        <f t="shared" si="104"/>
        <v>3909000</v>
      </c>
      <c r="G3363" s="310">
        <f t="shared" si="105"/>
        <v>1563600.0000000002</v>
      </c>
    </row>
    <row r="3364" spans="1:7">
      <c r="A3364" s="307" t="s">
        <v>4280</v>
      </c>
      <c r="B3364" s="307" t="s">
        <v>4358</v>
      </c>
      <c r="C3364" s="308"/>
      <c r="D3364" s="308"/>
      <c r="E3364" s="309">
        <v>151810</v>
      </c>
      <c r="F3364" s="310">
        <f t="shared" si="104"/>
        <v>7590500</v>
      </c>
      <c r="G3364" s="310">
        <f t="shared" si="105"/>
        <v>3036200.0000000005</v>
      </c>
    </row>
    <row r="3365" spans="1:7">
      <c r="A3365" s="307" t="s">
        <v>4280</v>
      </c>
      <c r="B3365" s="307" t="s">
        <v>4359</v>
      </c>
      <c r="C3365" s="308"/>
      <c r="D3365" s="308"/>
      <c r="E3365" s="309">
        <v>142900</v>
      </c>
      <c r="F3365" s="310">
        <f t="shared" si="104"/>
        <v>7145000</v>
      </c>
      <c r="G3365" s="310">
        <f t="shared" si="105"/>
        <v>2858000</v>
      </c>
    </row>
    <row r="3366" spans="1:7">
      <c r="A3366" s="307" t="s">
        <v>4280</v>
      </c>
      <c r="B3366" s="307" t="s">
        <v>4360</v>
      </c>
      <c r="C3366" s="308"/>
      <c r="D3366" s="308"/>
      <c r="E3366" s="309">
        <v>171540</v>
      </c>
      <c r="F3366" s="310">
        <f t="shared" si="104"/>
        <v>8577000</v>
      </c>
      <c r="G3366" s="310">
        <f t="shared" si="105"/>
        <v>3430800</v>
      </c>
    </row>
    <row r="3367" spans="1:7">
      <c r="A3367" s="307" t="s">
        <v>4280</v>
      </c>
      <c r="B3367" s="307" t="s">
        <v>4361</v>
      </c>
      <c r="C3367" s="308"/>
      <c r="D3367" s="308"/>
      <c r="E3367" s="309">
        <v>162540</v>
      </c>
      <c r="F3367" s="310">
        <f t="shared" si="104"/>
        <v>8127000</v>
      </c>
      <c r="G3367" s="310">
        <f t="shared" si="105"/>
        <v>3250800</v>
      </c>
    </row>
    <row r="3368" spans="1:7">
      <c r="A3368" s="307" t="s">
        <v>4280</v>
      </c>
      <c r="B3368" s="307" t="s">
        <v>4362</v>
      </c>
      <c r="C3368" s="308"/>
      <c r="D3368" s="308"/>
      <c r="E3368" s="309">
        <v>100000</v>
      </c>
      <c r="F3368" s="310">
        <f t="shared" si="104"/>
        <v>5000000</v>
      </c>
      <c r="G3368" s="310">
        <f t="shared" si="105"/>
        <v>2000000</v>
      </c>
    </row>
    <row r="3369" spans="1:7">
      <c r="A3369" s="307" t="s">
        <v>4280</v>
      </c>
      <c r="B3369" s="307" t="s">
        <v>4363</v>
      </c>
      <c r="C3369" s="308"/>
      <c r="D3369" s="308"/>
      <c r="E3369" s="309">
        <v>114540</v>
      </c>
      <c r="F3369" s="310">
        <f t="shared" si="104"/>
        <v>5727000</v>
      </c>
      <c r="G3369" s="310">
        <f t="shared" si="105"/>
        <v>2290800</v>
      </c>
    </row>
    <row r="3370" spans="1:7">
      <c r="A3370" s="307" t="s">
        <v>4280</v>
      </c>
      <c r="B3370" s="307" t="s">
        <v>4364</v>
      </c>
      <c r="C3370" s="308"/>
      <c r="D3370" s="308"/>
      <c r="E3370" s="309">
        <v>100000</v>
      </c>
      <c r="F3370" s="310">
        <f t="shared" si="104"/>
        <v>5000000</v>
      </c>
      <c r="G3370" s="310">
        <f t="shared" si="105"/>
        <v>2000000</v>
      </c>
    </row>
    <row r="3371" spans="1:7">
      <c r="A3371" s="307" t="s">
        <v>4280</v>
      </c>
      <c r="B3371" s="307" t="s">
        <v>4365</v>
      </c>
      <c r="C3371" s="308"/>
      <c r="D3371" s="308"/>
      <c r="E3371" s="309">
        <v>69810</v>
      </c>
      <c r="F3371" s="310">
        <f t="shared" si="104"/>
        <v>3490500</v>
      </c>
      <c r="G3371" s="310">
        <f t="shared" si="105"/>
        <v>1396200</v>
      </c>
    </row>
    <row r="3372" spans="1:7">
      <c r="A3372" s="307" t="s">
        <v>4280</v>
      </c>
      <c r="B3372" s="307" t="s">
        <v>4366</v>
      </c>
      <c r="C3372" s="308"/>
      <c r="D3372" s="308"/>
      <c r="E3372" s="309">
        <v>63400</v>
      </c>
      <c r="F3372" s="310">
        <f t="shared" si="104"/>
        <v>3170000</v>
      </c>
      <c r="G3372" s="310">
        <f t="shared" si="105"/>
        <v>1268000</v>
      </c>
    </row>
    <row r="3373" spans="1:7">
      <c r="A3373" s="307" t="s">
        <v>4280</v>
      </c>
      <c r="B3373" s="307" t="s">
        <v>4367</v>
      </c>
      <c r="C3373" s="308"/>
      <c r="D3373" s="308"/>
      <c r="E3373" s="309">
        <v>72500</v>
      </c>
      <c r="F3373" s="310">
        <f t="shared" si="104"/>
        <v>3625000</v>
      </c>
      <c r="G3373" s="310">
        <f t="shared" si="105"/>
        <v>1450000</v>
      </c>
    </row>
    <row r="3374" spans="1:7">
      <c r="A3374" s="307" t="s">
        <v>4280</v>
      </c>
      <c r="B3374" s="307" t="s">
        <v>4368</v>
      </c>
      <c r="C3374" s="308"/>
      <c r="D3374" s="308"/>
      <c r="E3374" s="309">
        <v>44810</v>
      </c>
      <c r="F3374" s="310">
        <f t="shared" si="104"/>
        <v>2240500</v>
      </c>
      <c r="G3374" s="310">
        <f t="shared" si="105"/>
        <v>896200</v>
      </c>
    </row>
    <row r="3375" spans="1:7">
      <c r="A3375" s="307" t="s">
        <v>4280</v>
      </c>
      <c r="B3375" s="307" t="s">
        <v>4369</v>
      </c>
      <c r="C3375" s="308"/>
      <c r="D3375" s="308"/>
      <c r="E3375" s="309">
        <v>47720</v>
      </c>
      <c r="F3375" s="310">
        <f t="shared" si="104"/>
        <v>2386000</v>
      </c>
      <c r="G3375" s="310">
        <f t="shared" si="105"/>
        <v>954400</v>
      </c>
    </row>
    <row r="3376" spans="1:7">
      <c r="A3376" s="307" t="s">
        <v>4280</v>
      </c>
      <c r="B3376" s="307" t="s">
        <v>4370</v>
      </c>
      <c r="C3376" s="308"/>
      <c r="D3376" s="308"/>
      <c r="E3376" s="309">
        <v>42720</v>
      </c>
      <c r="F3376" s="310">
        <f t="shared" si="104"/>
        <v>2136000</v>
      </c>
      <c r="G3376" s="310">
        <f t="shared" si="105"/>
        <v>854400</v>
      </c>
    </row>
    <row r="3377" spans="1:7">
      <c r="A3377" s="307" t="s">
        <v>4280</v>
      </c>
      <c r="B3377" s="307" t="s">
        <v>4371</v>
      </c>
      <c r="C3377" s="308"/>
      <c r="D3377" s="308"/>
      <c r="E3377" s="309">
        <v>49140</v>
      </c>
      <c r="F3377" s="310">
        <f t="shared" si="104"/>
        <v>2457000</v>
      </c>
      <c r="G3377" s="310">
        <f t="shared" si="105"/>
        <v>982800.00000000012</v>
      </c>
    </row>
    <row r="3378" spans="1:7">
      <c r="A3378" s="307" t="s">
        <v>4280</v>
      </c>
      <c r="B3378" s="307" t="s">
        <v>4372</v>
      </c>
      <c r="C3378" s="308"/>
      <c r="D3378" s="308"/>
      <c r="E3378" s="309">
        <v>56270</v>
      </c>
      <c r="F3378" s="310">
        <f t="shared" si="104"/>
        <v>2813500</v>
      </c>
      <c r="G3378" s="310">
        <f t="shared" si="105"/>
        <v>1125400</v>
      </c>
    </row>
    <row r="3379" spans="1:7">
      <c r="A3379" s="307" t="s">
        <v>4280</v>
      </c>
      <c r="B3379" s="307" t="s">
        <v>4373</v>
      </c>
      <c r="C3379" s="308"/>
      <c r="D3379" s="308"/>
      <c r="E3379" s="309">
        <v>53360</v>
      </c>
      <c r="F3379" s="310">
        <f t="shared" si="104"/>
        <v>2668000</v>
      </c>
      <c r="G3379" s="310">
        <f t="shared" si="105"/>
        <v>1067200</v>
      </c>
    </row>
    <row r="3380" spans="1:7">
      <c r="A3380" s="307" t="s">
        <v>4280</v>
      </c>
      <c r="B3380" s="307" t="s">
        <v>4374</v>
      </c>
      <c r="C3380" s="308"/>
      <c r="D3380" s="308"/>
      <c r="E3380" s="309">
        <v>42660</v>
      </c>
      <c r="F3380" s="310">
        <f t="shared" si="104"/>
        <v>2133000</v>
      </c>
      <c r="G3380" s="310">
        <f t="shared" si="105"/>
        <v>853200</v>
      </c>
    </row>
    <row r="3381" spans="1:7">
      <c r="A3381" s="307" t="s">
        <v>4280</v>
      </c>
      <c r="B3381" s="307" t="s">
        <v>4375</v>
      </c>
      <c r="C3381" s="308"/>
      <c r="D3381" s="308"/>
      <c r="E3381" s="309">
        <v>49450</v>
      </c>
      <c r="F3381" s="310">
        <f t="shared" si="104"/>
        <v>2472500</v>
      </c>
      <c r="G3381" s="310">
        <f t="shared" si="105"/>
        <v>989000</v>
      </c>
    </row>
    <row r="3382" spans="1:7">
      <c r="A3382" s="307" t="s">
        <v>4280</v>
      </c>
      <c r="B3382" s="307" t="s">
        <v>4376</v>
      </c>
      <c r="C3382" s="308"/>
      <c r="D3382" s="308"/>
      <c r="E3382" s="309">
        <v>46540</v>
      </c>
      <c r="F3382" s="310">
        <f t="shared" si="104"/>
        <v>2327000</v>
      </c>
      <c r="G3382" s="310">
        <f t="shared" si="105"/>
        <v>930800.00000000012</v>
      </c>
    </row>
    <row r="3383" spans="1:7">
      <c r="A3383" s="307" t="s">
        <v>4280</v>
      </c>
      <c r="B3383" s="307" t="s">
        <v>4377</v>
      </c>
      <c r="C3383" s="308"/>
      <c r="D3383" s="308"/>
      <c r="E3383" s="309">
        <v>46900</v>
      </c>
      <c r="F3383" s="310">
        <f t="shared" si="104"/>
        <v>2345000</v>
      </c>
      <c r="G3383" s="310">
        <f t="shared" si="105"/>
        <v>938000</v>
      </c>
    </row>
    <row r="3384" spans="1:7">
      <c r="A3384" s="307" t="s">
        <v>4280</v>
      </c>
      <c r="B3384" s="307" t="s">
        <v>4378</v>
      </c>
      <c r="C3384" s="308"/>
      <c r="D3384" s="308"/>
      <c r="E3384" s="309">
        <v>40670</v>
      </c>
      <c r="F3384" s="310">
        <f t="shared" si="104"/>
        <v>2033500</v>
      </c>
      <c r="G3384" s="310">
        <f t="shared" si="105"/>
        <v>813400</v>
      </c>
    </row>
    <row r="3385" spans="1:7">
      <c r="A3385" s="307" t="s">
        <v>4280</v>
      </c>
      <c r="B3385" s="307" t="s">
        <v>4379</v>
      </c>
      <c r="C3385" s="308"/>
      <c r="D3385" s="308"/>
      <c r="E3385" s="309">
        <v>48190</v>
      </c>
      <c r="F3385" s="310">
        <f t="shared" si="104"/>
        <v>2409500</v>
      </c>
      <c r="G3385" s="310">
        <f t="shared" si="105"/>
        <v>963800.00000000012</v>
      </c>
    </row>
    <row r="3386" spans="1:7">
      <c r="A3386" s="307" t="s">
        <v>4280</v>
      </c>
      <c r="B3386" s="307" t="s">
        <v>4380</v>
      </c>
      <c r="C3386" s="308"/>
      <c r="D3386" s="308"/>
      <c r="E3386" s="309">
        <v>52360</v>
      </c>
      <c r="F3386" s="310">
        <f t="shared" si="104"/>
        <v>2618000</v>
      </c>
      <c r="G3386" s="310">
        <f t="shared" si="105"/>
        <v>1047200</v>
      </c>
    </row>
    <row r="3387" spans="1:7">
      <c r="A3387" s="307" t="s">
        <v>4280</v>
      </c>
      <c r="B3387" s="307" t="s">
        <v>4381</v>
      </c>
      <c r="C3387" s="308"/>
      <c r="D3387" s="308"/>
      <c r="E3387" s="309">
        <v>63730</v>
      </c>
      <c r="F3387" s="310">
        <f t="shared" si="104"/>
        <v>3186500</v>
      </c>
      <c r="G3387" s="310">
        <f t="shared" si="105"/>
        <v>1274600.0000000002</v>
      </c>
    </row>
    <row r="3388" spans="1:7">
      <c r="A3388" s="307" t="s">
        <v>4280</v>
      </c>
      <c r="B3388" s="307" t="s">
        <v>4382</v>
      </c>
      <c r="C3388" s="308"/>
      <c r="D3388" s="308"/>
      <c r="E3388" s="309">
        <v>68720</v>
      </c>
      <c r="F3388" s="310">
        <f t="shared" si="104"/>
        <v>3436000</v>
      </c>
      <c r="G3388" s="310">
        <f t="shared" si="105"/>
        <v>1374400</v>
      </c>
    </row>
    <row r="3389" spans="1:7">
      <c r="A3389" s="307" t="s">
        <v>4280</v>
      </c>
      <c r="B3389" s="307" t="s">
        <v>4383</v>
      </c>
      <c r="C3389" s="308"/>
      <c r="D3389" s="308"/>
      <c r="E3389" s="309">
        <v>53900</v>
      </c>
      <c r="F3389" s="310">
        <f t="shared" si="104"/>
        <v>2695000</v>
      </c>
      <c r="G3389" s="310">
        <f t="shared" si="105"/>
        <v>1078000</v>
      </c>
    </row>
    <row r="3390" spans="1:7">
      <c r="A3390" s="307" t="s">
        <v>4280</v>
      </c>
      <c r="B3390" s="307" t="s">
        <v>4384</v>
      </c>
      <c r="C3390" s="308"/>
      <c r="D3390" s="308"/>
      <c r="E3390" s="309">
        <v>58000</v>
      </c>
      <c r="F3390" s="310">
        <f t="shared" si="104"/>
        <v>2900000</v>
      </c>
      <c r="G3390" s="310">
        <f t="shared" si="105"/>
        <v>1160000</v>
      </c>
    </row>
    <row r="3391" spans="1:7">
      <c r="A3391" s="307" t="s">
        <v>4280</v>
      </c>
      <c r="B3391" s="307" t="s">
        <v>4385</v>
      </c>
      <c r="C3391" s="308"/>
      <c r="D3391" s="308"/>
      <c r="E3391" s="309">
        <v>61630</v>
      </c>
      <c r="F3391" s="310">
        <f t="shared" si="104"/>
        <v>3081500</v>
      </c>
      <c r="G3391" s="310">
        <f t="shared" si="105"/>
        <v>1232600.0000000002</v>
      </c>
    </row>
    <row r="3392" spans="1:7">
      <c r="A3392" s="307" t="s">
        <v>4280</v>
      </c>
      <c r="B3392" s="307" t="s">
        <v>4386</v>
      </c>
      <c r="C3392" s="308"/>
      <c r="D3392" s="308"/>
      <c r="E3392" s="309">
        <v>60450</v>
      </c>
      <c r="F3392" s="310">
        <f t="shared" si="104"/>
        <v>3022500</v>
      </c>
      <c r="G3392" s="310">
        <f t="shared" si="105"/>
        <v>1209000</v>
      </c>
    </row>
    <row r="3393" spans="1:7">
      <c r="A3393" s="307" t="s">
        <v>4280</v>
      </c>
      <c r="B3393" s="307" t="s">
        <v>4387</v>
      </c>
      <c r="C3393" s="308"/>
      <c r="D3393" s="308"/>
      <c r="E3393" s="309">
        <v>54090</v>
      </c>
      <c r="F3393" s="310">
        <f t="shared" si="104"/>
        <v>2704500</v>
      </c>
      <c r="G3393" s="310">
        <f t="shared" si="105"/>
        <v>1081800</v>
      </c>
    </row>
    <row r="3394" spans="1:7">
      <c r="A3394" s="307" t="s">
        <v>4280</v>
      </c>
      <c r="B3394" s="307" t="s">
        <v>4388</v>
      </c>
      <c r="C3394" s="308"/>
      <c r="D3394" s="308"/>
      <c r="E3394" s="309">
        <v>61360</v>
      </c>
      <c r="F3394" s="310">
        <f t="shared" si="104"/>
        <v>3068000</v>
      </c>
      <c r="G3394" s="310">
        <f t="shared" si="105"/>
        <v>1227200</v>
      </c>
    </row>
    <row r="3395" spans="1:7">
      <c r="A3395" s="307" t="s">
        <v>4280</v>
      </c>
      <c r="B3395" s="307" t="s">
        <v>4389</v>
      </c>
      <c r="C3395" s="308"/>
      <c r="D3395" s="308"/>
      <c r="E3395" s="309">
        <v>59000</v>
      </c>
      <c r="F3395" s="310">
        <f t="shared" si="104"/>
        <v>2950000</v>
      </c>
      <c r="G3395" s="310">
        <f t="shared" si="105"/>
        <v>1180000</v>
      </c>
    </row>
    <row r="3396" spans="1:7">
      <c r="A3396" s="307" t="s">
        <v>4280</v>
      </c>
      <c r="B3396" s="307" t="s">
        <v>4390</v>
      </c>
      <c r="C3396" s="308"/>
      <c r="D3396" s="308"/>
      <c r="E3396" s="309">
        <v>72630</v>
      </c>
      <c r="F3396" s="310">
        <f t="shared" ref="F3396:F3459" si="106">+E3396*5%*1000</f>
        <v>3631500</v>
      </c>
      <c r="G3396" s="310">
        <f t="shared" ref="G3396:G3459" si="107">+E3396*2%*1000</f>
        <v>1452600.0000000002</v>
      </c>
    </row>
    <row r="3397" spans="1:7">
      <c r="A3397" s="307" t="s">
        <v>4280</v>
      </c>
      <c r="B3397" s="307" t="s">
        <v>4391</v>
      </c>
      <c r="C3397" s="308"/>
      <c r="D3397" s="308"/>
      <c r="E3397" s="309">
        <v>66270</v>
      </c>
      <c r="F3397" s="310">
        <f t="shared" si="106"/>
        <v>3313500</v>
      </c>
      <c r="G3397" s="310">
        <f t="shared" si="107"/>
        <v>1325400</v>
      </c>
    </row>
    <row r="3398" spans="1:7">
      <c r="A3398" s="307" t="s">
        <v>4280</v>
      </c>
      <c r="B3398" s="307" t="s">
        <v>4392</v>
      </c>
      <c r="C3398" s="308"/>
      <c r="D3398" s="308"/>
      <c r="E3398" s="309">
        <v>66270</v>
      </c>
      <c r="F3398" s="310">
        <f t="shared" si="106"/>
        <v>3313500</v>
      </c>
      <c r="G3398" s="310">
        <f t="shared" si="107"/>
        <v>1325400</v>
      </c>
    </row>
    <row r="3399" spans="1:7">
      <c r="A3399" s="307" t="s">
        <v>4280</v>
      </c>
      <c r="B3399" s="307" t="s">
        <v>4393</v>
      </c>
      <c r="C3399" s="308"/>
      <c r="D3399" s="308"/>
      <c r="E3399" s="309">
        <v>69450</v>
      </c>
      <c r="F3399" s="310">
        <f t="shared" si="106"/>
        <v>3472500</v>
      </c>
      <c r="G3399" s="310">
        <f t="shared" si="107"/>
        <v>1389000</v>
      </c>
    </row>
    <row r="3400" spans="1:7">
      <c r="A3400" s="307" t="s">
        <v>4280</v>
      </c>
      <c r="B3400" s="307" t="s">
        <v>4394</v>
      </c>
      <c r="C3400" s="308"/>
      <c r="D3400" s="308"/>
      <c r="E3400" s="309">
        <v>76450</v>
      </c>
      <c r="F3400" s="310">
        <f t="shared" si="106"/>
        <v>3822500</v>
      </c>
      <c r="G3400" s="310">
        <f t="shared" si="107"/>
        <v>1529000</v>
      </c>
    </row>
    <row r="3401" spans="1:7">
      <c r="A3401" s="307" t="s">
        <v>4280</v>
      </c>
      <c r="B3401" s="307" t="s">
        <v>4395</v>
      </c>
      <c r="C3401" s="308"/>
      <c r="D3401" s="308"/>
      <c r="E3401" s="309">
        <v>80630</v>
      </c>
      <c r="F3401" s="310">
        <f t="shared" si="106"/>
        <v>4031500</v>
      </c>
      <c r="G3401" s="310">
        <f t="shared" si="107"/>
        <v>1612600.0000000002</v>
      </c>
    </row>
    <row r="3402" spans="1:7">
      <c r="A3402" s="307" t="s">
        <v>4280</v>
      </c>
      <c r="B3402" s="307" t="s">
        <v>4396</v>
      </c>
      <c r="C3402" s="308"/>
      <c r="D3402" s="308"/>
      <c r="E3402" s="309">
        <v>68180</v>
      </c>
      <c r="F3402" s="310">
        <f t="shared" si="106"/>
        <v>3409000</v>
      </c>
      <c r="G3402" s="310">
        <f t="shared" si="107"/>
        <v>1363600.0000000002</v>
      </c>
    </row>
    <row r="3403" spans="1:7">
      <c r="A3403" s="307" t="s">
        <v>4280</v>
      </c>
      <c r="B3403" s="307" t="s">
        <v>4397</v>
      </c>
      <c r="C3403" s="308"/>
      <c r="D3403" s="308"/>
      <c r="E3403" s="309">
        <v>75090</v>
      </c>
      <c r="F3403" s="310">
        <f t="shared" si="106"/>
        <v>3754500</v>
      </c>
      <c r="G3403" s="310">
        <f t="shared" si="107"/>
        <v>1501800</v>
      </c>
    </row>
    <row r="3404" spans="1:7">
      <c r="A3404" s="307" t="s">
        <v>4280</v>
      </c>
      <c r="B3404" s="307" t="s">
        <v>4398</v>
      </c>
      <c r="C3404" s="308"/>
      <c r="D3404" s="308"/>
      <c r="E3404" s="309">
        <v>67410</v>
      </c>
      <c r="F3404" s="310">
        <f t="shared" si="106"/>
        <v>3370500</v>
      </c>
      <c r="G3404" s="310">
        <f t="shared" si="107"/>
        <v>1348200</v>
      </c>
    </row>
    <row r="3405" spans="1:7">
      <c r="A3405" s="307" t="s">
        <v>4280</v>
      </c>
      <c r="B3405" s="307" t="s">
        <v>4399</v>
      </c>
      <c r="C3405" s="308"/>
      <c r="D3405" s="308"/>
      <c r="E3405" s="309">
        <v>86540</v>
      </c>
      <c r="F3405" s="310">
        <f t="shared" si="106"/>
        <v>4327000</v>
      </c>
      <c r="G3405" s="310">
        <f t="shared" si="107"/>
        <v>1730800</v>
      </c>
    </row>
    <row r="3406" spans="1:7">
      <c r="A3406" s="307" t="s">
        <v>4280</v>
      </c>
      <c r="B3406" s="307" t="s">
        <v>4400</v>
      </c>
      <c r="C3406" s="308"/>
      <c r="D3406" s="308"/>
      <c r="E3406" s="309">
        <v>83540</v>
      </c>
      <c r="F3406" s="310">
        <f t="shared" si="106"/>
        <v>4177000</v>
      </c>
      <c r="G3406" s="310">
        <f t="shared" si="107"/>
        <v>1670800</v>
      </c>
    </row>
    <row r="3407" spans="1:7">
      <c r="A3407" s="307" t="s">
        <v>4280</v>
      </c>
      <c r="B3407" s="307" t="s">
        <v>4401</v>
      </c>
      <c r="C3407" s="308"/>
      <c r="D3407" s="308"/>
      <c r="E3407" s="309">
        <v>67270</v>
      </c>
      <c r="F3407" s="310">
        <f t="shared" si="106"/>
        <v>3363500</v>
      </c>
      <c r="G3407" s="310">
        <f t="shared" si="107"/>
        <v>1345400</v>
      </c>
    </row>
    <row r="3408" spans="1:7">
      <c r="A3408" s="307" t="s">
        <v>4280</v>
      </c>
      <c r="B3408" s="307" t="s">
        <v>4402</v>
      </c>
      <c r="C3408" s="308"/>
      <c r="D3408" s="308"/>
      <c r="E3408" s="309">
        <v>75270</v>
      </c>
      <c r="F3408" s="310">
        <f t="shared" si="106"/>
        <v>3763500</v>
      </c>
      <c r="G3408" s="310">
        <f t="shared" si="107"/>
        <v>1505400</v>
      </c>
    </row>
    <row r="3409" spans="1:7">
      <c r="A3409" s="307" t="s">
        <v>4280</v>
      </c>
      <c r="B3409" s="307" t="s">
        <v>4403</v>
      </c>
      <c r="C3409" s="308"/>
      <c r="D3409" s="308"/>
      <c r="E3409" s="309">
        <v>83540</v>
      </c>
      <c r="F3409" s="310">
        <f t="shared" si="106"/>
        <v>4177000</v>
      </c>
      <c r="G3409" s="310">
        <f t="shared" si="107"/>
        <v>1670800</v>
      </c>
    </row>
    <row r="3410" spans="1:7">
      <c r="A3410" s="307" t="s">
        <v>4280</v>
      </c>
      <c r="B3410" s="307" t="s">
        <v>4404</v>
      </c>
      <c r="C3410" s="308"/>
      <c r="D3410" s="308"/>
      <c r="E3410" s="309">
        <v>75630</v>
      </c>
      <c r="F3410" s="310">
        <f t="shared" si="106"/>
        <v>3781500</v>
      </c>
      <c r="G3410" s="310">
        <f t="shared" si="107"/>
        <v>1512600.0000000002</v>
      </c>
    </row>
    <row r="3411" spans="1:7">
      <c r="A3411" s="307" t="s">
        <v>4280</v>
      </c>
      <c r="B3411" s="311" t="s">
        <v>4405</v>
      </c>
      <c r="C3411" s="308"/>
      <c r="D3411" s="308"/>
      <c r="E3411" s="309">
        <v>76170</v>
      </c>
      <c r="F3411" s="310">
        <f t="shared" si="106"/>
        <v>3808500</v>
      </c>
      <c r="G3411" s="310">
        <f t="shared" si="107"/>
        <v>1523400</v>
      </c>
    </row>
    <row r="3412" spans="1:7">
      <c r="A3412" s="307" t="s">
        <v>4280</v>
      </c>
      <c r="B3412" s="311" t="s">
        <v>4406</v>
      </c>
      <c r="C3412" s="308"/>
      <c r="D3412" s="308"/>
      <c r="E3412" s="309">
        <v>85960</v>
      </c>
      <c r="F3412" s="310">
        <f t="shared" si="106"/>
        <v>4298000</v>
      </c>
      <c r="G3412" s="310">
        <f t="shared" si="107"/>
        <v>1719200</v>
      </c>
    </row>
    <row r="3413" spans="1:7">
      <c r="A3413" s="307" t="s">
        <v>4280</v>
      </c>
      <c r="B3413" s="307" t="s">
        <v>4407</v>
      </c>
      <c r="C3413" s="308"/>
      <c r="D3413" s="308"/>
      <c r="E3413" s="309">
        <v>75810</v>
      </c>
      <c r="F3413" s="310">
        <f t="shared" si="106"/>
        <v>3790500</v>
      </c>
      <c r="G3413" s="310">
        <f t="shared" si="107"/>
        <v>1516200</v>
      </c>
    </row>
    <row r="3414" spans="1:7">
      <c r="A3414" s="307" t="s">
        <v>4280</v>
      </c>
      <c r="B3414" s="307" t="s">
        <v>4408</v>
      </c>
      <c r="C3414" s="308"/>
      <c r="D3414" s="308"/>
      <c r="E3414" s="309">
        <v>77540</v>
      </c>
      <c r="F3414" s="310">
        <f t="shared" si="106"/>
        <v>3877000</v>
      </c>
      <c r="G3414" s="310">
        <f t="shared" si="107"/>
        <v>1550800</v>
      </c>
    </row>
    <row r="3415" spans="1:7">
      <c r="A3415" s="307" t="s">
        <v>4280</v>
      </c>
      <c r="B3415" s="307" t="s">
        <v>4409</v>
      </c>
      <c r="C3415" s="308"/>
      <c r="D3415" s="308"/>
      <c r="E3415" s="309">
        <v>111630</v>
      </c>
      <c r="F3415" s="310">
        <f t="shared" si="106"/>
        <v>5581500</v>
      </c>
      <c r="G3415" s="310">
        <f t="shared" si="107"/>
        <v>2232600</v>
      </c>
    </row>
    <row r="3416" spans="1:7">
      <c r="A3416" s="307" t="s">
        <v>4280</v>
      </c>
      <c r="B3416" s="307" t="s">
        <v>4410</v>
      </c>
      <c r="C3416" s="308"/>
      <c r="D3416" s="308"/>
      <c r="E3416" s="309">
        <v>129630</v>
      </c>
      <c r="F3416" s="310">
        <f t="shared" si="106"/>
        <v>6481500</v>
      </c>
      <c r="G3416" s="310">
        <f t="shared" si="107"/>
        <v>2592600</v>
      </c>
    </row>
    <row r="3417" spans="1:7">
      <c r="A3417" s="307" t="s">
        <v>4280</v>
      </c>
      <c r="B3417" s="307" t="s">
        <v>4411</v>
      </c>
      <c r="C3417" s="308"/>
      <c r="D3417" s="308"/>
      <c r="E3417" s="309">
        <v>59500</v>
      </c>
      <c r="F3417" s="310">
        <f t="shared" si="106"/>
        <v>2975000</v>
      </c>
      <c r="G3417" s="310">
        <f t="shared" si="107"/>
        <v>1190000</v>
      </c>
    </row>
    <row r="3418" spans="1:7">
      <c r="A3418" s="307" t="s">
        <v>4280</v>
      </c>
      <c r="B3418" s="307" t="s">
        <v>4412</v>
      </c>
      <c r="C3418" s="308"/>
      <c r="D3418" s="308"/>
      <c r="E3418" s="309">
        <v>63180</v>
      </c>
      <c r="F3418" s="310">
        <f t="shared" si="106"/>
        <v>3159000</v>
      </c>
      <c r="G3418" s="310">
        <f t="shared" si="107"/>
        <v>1263600.0000000002</v>
      </c>
    </row>
    <row r="3419" spans="1:7">
      <c r="A3419" s="307" t="s">
        <v>4280</v>
      </c>
      <c r="B3419" s="307" t="s">
        <v>4413</v>
      </c>
      <c r="C3419" s="308"/>
      <c r="D3419" s="308"/>
      <c r="E3419" s="309">
        <v>59540</v>
      </c>
      <c r="F3419" s="310">
        <f t="shared" si="106"/>
        <v>2977000</v>
      </c>
      <c r="G3419" s="310">
        <f t="shared" si="107"/>
        <v>1190800</v>
      </c>
    </row>
    <row r="3420" spans="1:7">
      <c r="A3420" s="307" t="s">
        <v>4280</v>
      </c>
      <c r="B3420" s="307" t="s">
        <v>4414</v>
      </c>
      <c r="C3420" s="308"/>
      <c r="D3420" s="308"/>
      <c r="E3420" s="309">
        <v>60540</v>
      </c>
      <c r="F3420" s="310">
        <f t="shared" si="106"/>
        <v>3027000</v>
      </c>
      <c r="G3420" s="310">
        <f t="shared" si="107"/>
        <v>1210800</v>
      </c>
    </row>
    <row r="3421" spans="1:7">
      <c r="A3421" s="307" t="s">
        <v>4280</v>
      </c>
      <c r="B3421" s="307" t="s">
        <v>4415</v>
      </c>
      <c r="C3421" s="308"/>
      <c r="D3421" s="308"/>
      <c r="E3421" s="309">
        <v>64180</v>
      </c>
      <c r="F3421" s="310">
        <f t="shared" si="106"/>
        <v>3209000</v>
      </c>
      <c r="G3421" s="310">
        <f t="shared" si="107"/>
        <v>1283600.0000000002</v>
      </c>
    </row>
    <row r="3422" spans="1:7">
      <c r="A3422" s="307" t="s">
        <v>4280</v>
      </c>
      <c r="B3422" s="307" t="s">
        <v>4416</v>
      </c>
      <c r="C3422" s="308"/>
      <c r="D3422" s="308"/>
      <c r="E3422" s="309">
        <v>52760</v>
      </c>
      <c r="F3422" s="310">
        <f t="shared" si="106"/>
        <v>2638000</v>
      </c>
      <c r="G3422" s="310">
        <f t="shared" si="107"/>
        <v>1055200</v>
      </c>
    </row>
    <row r="3423" spans="1:7">
      <c r="A3423" s="307" t="s">
        <v>4280</v>
      </c>
      <c r="B3423" s="307" t="s">
        <v>4417</v>
      </c>
      <c r="C3423" s="308"/>
      <c r="D3423" s="308"/>
      <c r="E3423" s="309">
        <v>58090</v>
      </c>
      <c r="F3423" s="310">
        <f t="shared" si="106"/>
        <v>2904500</v>
      </c>
      <c r="G3423" s="310">
        <f t="shared" si="107"/>
        <v>1161800</v>
      </c>
    </row>
    <row r="3424" spans="1:7">
      <c r="A3424" s="307" t="s">
        <v>4280</v>
      </c>
      <c r="B3424" s="307" t="s">
        <v>4418</v>
      </c>
      <c r="C3424" s="308"/>
      <c r="D3424" s="308"/>
      <c r="E3424" s="309">
        <v>54450</v>
      </c>
      <c r="F3424" s="310">
        <f t="shared" si="106"/>
        <v>2722500</v>
      </c>
      <c r="G3424" s="310">
        <f t="shared" si="107"/>
        <v>1089000</v>
      </c>
    </row>
    <row r="3425" spans="1:7">
      <c r="A3425" s="307" t="s">
        <v>4280</v>
      </c>
      <c r="B3425" s="307" t="s">
        <v>4419</v>
      </c>
      <c r="C3425" s="308"/>
      <c r="D3425" s="308"/>
      <c r="E3425" s="309">
        <v>59090</v>
      </c>
      <c r="F3425" s="310">
        <f t="shared" si="106"/>
        <v>2954500</v>
      </c>
      <c r="G3425" s="310">
        <f t="shared" si="107"/>
        <v>1181800</v>
      </c>
    </row>
    <row r="3426" spans="1:7">
      <c r="A3426" s="307" t="s">
        <v>4280</v>
      </c>
      <c r="B3426" s="307" t="s">
        <v>4420</v>
      </c>
      <c r="C3426" s="308"/>
      <c r="D3426" s="308"/>
      <c r="E3426" s="309">
        <v>55450</v>
      </c>
      <c r="F3426" s="310">
        <f t="shared" si="106"/>
        <v>2772500</v>
      </c>
      <c r="G3426" s="310">
        <f t="shared" si="107"/>
        <v>1109000</v>
      </c>
    </row>
    <row r="3427" spans="1:7">
      <c r="A3427" s="307" t="s">
        <v>4280</v>
      </c>
      <c r="B3427" s="307" t="s">
        <v>4421</v>
      </c>
      <c r="C3427" s="308"/>
      <c r="D3427" s="308"/>
      <c r="E3427" s="309">
        <v>109810</v>
      </c>
      <c r="F3427" s="310">
        <f t="shared" si="106"/>
        <v>5490500</v>
      </c>
      <c r="G3427" s="310">
        <f t="shared" si="107"/>
        <v>2196200.0000000005</v>
      </c>
    </row>
    <row r="3428" spans="1:7">
      <c r="A3428" s="307" t="s">
        <v>4280</v>
      </c>
      <c r="B3428" s="307" t="s">
        <v>4422</v>
      </c>
      <c r="C3428" s="308"/>
      <c r="D3428" s="308"/>
      <c r="E3428" s="309">
        <v>127450</v>
      </c>
      <c r="F3428" s="310">
        <f t="shared" si="106"/>
        <v>6372500</v>
      </c>
      <c r="G3428" s="310">
        <f t="shared" si="107"/>
        <v>2549000</v>
      </c>
    </row>
    <row r="3429" spans="1:7">
      <c r="A3429" s="307" t="s">
        <v>4280</v>
      </c>
      <c r="B3429" s="307" t="s">
        <v>4423</v>
      </c>
      <c r="C3429" s="308"/>
      <c r="D3429" s="308"/>
      <c r="E3429" s="309">
        <v>71500</v>
      </c>
      <c r="F3429" s="310">
        <f t="shared" si="106"/>
        <v>3575000</v>
      </c>
      <c r="G3429" s="310">
        <f t="shared" si="107"/>
        <v>1430000</v>
      </c>
    </row>
    <row r="3430" spans="1:7">
      <c r="A3430" s="307" t="s">
        <v>4280</v>
      </c>
      <c r="B3430" s="307" t="s">
        <v>4424</v>
      </c>
      <c r="C3430" s="308"/>
      <c r="D3430" s="308"/>
      <c r="E3430" s="309">
        <v>86620</v>
      </c>
      <c r="F3430" s="310">
        <f t="shared" si="106"/>
        <v>4331000</v>
      </c>
      <c r="G3430" s="310">
        <f t="shared" si="107"/>
        <v>1732400</v>
      </c>
    </row>
    <row r="3431" spans="1:7">
      <c r="A3431" s="307" t="s">
        <v>4280</v>
      </c>
      <c r="B3431" s="307" t="s">
        <v>4425</v>
      </c>
      <c r="C3431" s="308"/>
      <c r="D3431" s="308"/>
      <c r="E3431" s="309">
        <v>90810</v>
      </c>
      <c r="F3431" s="310">
        <f t="shared" si="106"/>
        <v>4540500</v>
      </c>
      <c r="G3431" s="310">
        <f t="shared" si="107"/>
        <v>1816200</v>
      </c>
    </row>
    <row r="3432" spans="1:7">
      <c r="A3432" s="307" t="s">
        <v>4280</v>
      </c>
      <c r="B3432" s="307" t="s">
        <v>4426</v>
      </c>
      <c r="C3432" s="308"/>
      <c r="D3432" s="308"/>
      <c r="E3432" s="309">
        <v>115450</v>
      </c>
      <c r="F3432" s="310">
        <f t="shared" si="106"/>
        <v>5772500</v>
      </c>
      <c r="G3432" s="310">
        <f t="shared" si="107"/>
        <v>2309000</v>
      </c>
    </row>
    <row r="3433" spans="1:7">
      <c r="A3433" s="307" t="s">
        <v>4280</v>
      </c>
      <c r="B3433" s="307" t="s">
        <v>4427</v>
      </c>
      <c r="C3433" s="308"/>
      <c r="D3433" s="308"/>
      <c r="E3433" s="309">
        <v>115450</v>
      </c>
      <c r="F3433" s="310">
        <f t="shared" si="106"/>
        <v>5772500</v>
      </c>
      <c r="G3433" s="310">
        <f t="shared" si="107"/>
        <v>2309000</v>
      </c>
    </row>
    <row r="3434" spans="1:7">
      <c r="A3434" s="307" t="s">
        <v>4280</v>
      </c>
      <c r="B3434" s="307" t="s">
        <v>4428</v>
      </c>
      <c r="C3434" s="308"/>
      <c r="D3434" s="308"/>
      <c r="E3434" s="309">
        <v>87270</v>
      </c>
      <c r="F3434" s="310">
        <f t="shared" si="106"/>
        <v>4363500</v>
      </c>
      <c r="G3434" s="310">
        <f t="shared" si="107"/>
        <v>1745400</v>
      </c>
    </row>
    <row r="3435" spans="1:7">
      <c r="A3435" s="307" t="s">
        <v>4280</v>
      </c>
      <c r="B3435" s="307" t="s">
        <v>4429</v>
      </c>
      <c r="C3435" s="308"/>
      <c r="D3435" s="308"/>
      <c r="E3435" s="309">
        <v>109810</v>
      </c>
      <c r="F3435" s="310">
        <f t="shared" si="106"/>
        <v>5490500</v>
      </c>
      <c r="G3435" s="310">
        <f t="shared" si="107"/>
        <v>2196200.0000000005</v>
      </c>
    </row>
    <row r="3436" spans="1:7">
      <c r="A3436" s="307" t="s">
        <v>4280</v>
      </c>
      <c r="B3436" s="307" t="s">
        <v>4430</v>
      </c>
      <c r="C3436" s="308"/>
      <c r="D3436" s="308"/>
      <c r="E3436" s="309">
        <v>99000</v>
      </c>
      <c r="F3436" s="310">
        <f t="shared" si="106"/>
        <v>4950000</v>
      </c>
      <c r="G3436" s="310">
        <f t="shared" si="107"/>
        <v>1980000</v>
      </c>
    </row>
    <row r="3437" spans="1:7">
      <c r="A3437" s="307" t="s">
        <v>4280</v>
      </c>
      <c r="B3437" s="307" t="s">
        <v>4431</v>
      </c>
      <c r="C3437" s="308"/>
      <c r="D3437" s="308"/>
      <c r="E3437" s="309">
        <v>99540</v>
      </c>
      <c r="F3437" s="310">
        <f t="shared" si="106"/>
        <v>4977000</v>
      </c>
      <c r="G3437" s="310">
        <f t="shared" si="107"/>
        <v>1990800</v>
      </c>
    </row>
    <row r="3438" spans="1:7">
      <c r="A3438" s="307" t="s">
        <v>4280</v>
      </c>
      <c r="B3438" s="307" t="s">
        <v>4432</v>
      </c>
      <c r="C3438" s="308"/>
      <c r="D3438" s="308"/>
      <c r="E3438" s="309">
        <v>86360</v>
      </c>
      <c r="F3438" s="310">
        <f t="shared" si="106"/>
        <v>4318000</v>
      </c>
      <c r="G3438" s="310">
        <f t="shared" si="107"/>
        <v>1727200</v>
      </c>
    </row>
    <row r="3439" spans="1:7">
      <c r="A3439" s="307" t="s">
        <v>4280</v>
      </c>
      <c r="B3439" s="307" t="s">
        <v>4433</v>
      </c>
      <c r="C3439" s="308"/>
      <c r="D3439" s="308"/>
      <c r="E3439" s="309">
        <v>83630</v>
      </c>
      <c r="F3439" s="310">
        <f t="shared" si="106"/>
        <v>4181500</v>
      </c>
      <c r="G3439" s="310">
        <f t="shared" si="107"/>
        <v>1672600.0000000002</v>
      </c>
    </row>
    <row r="3440" spans="1:7">
      <c r="A3440" s="307" t="s">
        <v>4280</v>
      </c>
      <c r="B3440" s="307" t="s">
        <v>4434</v>
      </c>
      <c r="C3440" s="308"/>
      <c r="D3440" s="308"/>
      <c r="E3440" s="309">
        <v>95000</v>
      </c>
      <c r="F3440" s="310">
        <f t="shared" si="106"/>
        <v>4750000</v>
      </c>
      <c r="G3440" s="310">
        <f t="shared" si="107"/>
        <v>1900000</v>
      </c>
    </row>
    <row r="3441" spans="1:7">
      <c r="A3441" s="307" t="s">
        <v>4280</v>
      </c>
      <c r="B3441" s="307" t="s">
        <v>4435</v>
      </c>
      <c r="C3441" s="308"/>
      <c r="D3441" s="308"/>
      <c r="E3441" s="309">
        <v>98900</v>
      </c>
      <c r="F3441" s="310">
        <f t="shared" si="106"/>
        <v>4945000</v>
      </c>
      <c r="G3441" s="310">
        <f t="shared" si="107"/>
        <v>1978000</v>
      </c>
    </row>
    <row r="3442" spans="1:7">
      <c r="A3442" s="307" t="s">
        <v>4280</v>
      </c>
      <c r="B3442" s="307" t="s">
        <v>4436</v>
      </c>
      <c r="C3442" s="308"/>
      <c r="D3442" s="308"/>
      <c r="E3442" s="309">
        <v>92000</v>
      </c>
      <c r="F3442" s="310">
        <f t="shared" si="106"/>
        <v>4600000</v>
      </c>
      <c r="G3442" s="310">
        <f t="shared" si="107"/>
        <v>1840000</v>
      </c>
    </row>
    <row r="3443" spans="1:7">
      <c r="A3443" s="307" t="s">
        <v>4280</v>
      </c>
      <c r="B3443" s="307" t="s">
        <v>4437</v>
      </c>
      <c r="C3443" s="308"/>
      <c r="D3443" s="308"/>
      <c r="E3443" s="309">
        <v>95900</v>
      </c>
      <c r="F3443" s="310">
        <f t="shared" si="106"/>
        <v>4795000</v>
      </c>
      <c r="G3443" s="310">
        <f t="shared" si="107"/>
        <v>1918000</v>
      </c>
    </row>
    <row r="3444" spans="1:7">
      <c r="A3444" s="307" t="s">
        <v>4280</v>
      </c>
      <c r="B3444" s="307" t="s">
        <v>4438</v>
      </c>
      <c r="C3444" s="308"/>
      <c r="D3444" s="308"/>
      <c r="E3444" s="309">
        <v>94050</v>
      </c>
      <c r="F3444" s="310">
        <f t="shared" si="106"/>
        <v>4702500</v>
      </c>
      <c r="G3444" s="310">
        <f t="shared" si="107"/>
        <v>1881000</v>
      </c>
    </row>
    <row r="3445" spans="1:7">
      <c r="A3445" s="307" t="s">
        <v>4280</v>
      </c>
      <c r="B3445" s="307" t="s">
        <v>4439</v>
      </c>
      <c r="C3445" s="308"/>
      <c r="D3445" s="308"/>
      <c r="E3445" s="309">
        <v>124900</v>
      </c>
      <c r="F3445" s="310">
        <f t="shared" si="106"/>
        <v>6245000</v>
      </c>
      <c r="G3445" s="310">
        <f t="shared" si="107"/>
        <v>2498000</v>
      </c>
    </row>
    <row r="3446" spans="1:7">
      <c r="A3446" s="307" t="s">
        <v>4280</v>
      </c>
      <c r="B3446" s="307" t="s">
        <v>4440</v>
      </c>
      <c r="C3446" s="308"/>
      <c r="D3446" s="308"/>
      <c r="E3446" s="309">
        <v>90720</v>
      </c>
      <c r="F3446" s="310">
        <f t="shared" si="106"/>
        <v>4536000</v>
      </c>
      <c r="G3446" s="310">
        <f t="shared" si="107"/>
        <v>1814400</v>
      </c>
    </row>
    <row r="3447" spans="1:7">
      <c r="A3447" s="307" t="s">
        <v>4280</v>
      </c>
      <c r="B3447" s="307" t="s">
        <v>4441</v>
      </c>
      <c r="C3447" s="308"/>
      <c r="D3447" s="308"/>
      <c r="E3447" s="309">
        <v>149720</v>
      </c>
      <c r="F3447" s="310">
        <f t="shared" si="106"/>
        <v>7486000</v>
      </c>
      <c r="G3447" s="310">
        <f t="shared" si="107"/>
        <v>2994400</v>
      </c>
    </row>
    <row r="3448" spans="1:7">
      <c r="A3448" s="307" t="s">
        <v>4280</v>
      </c>
      <c r="B3448" s="307" t="s">
        <v>4442</v>
      </c>
      <c r="C3448" s="308"/>
      <c r="D3448" s="308"/>
      <c r="E3448" s="309">
        <v>130810</v>
      </c>
      <c r="F3448" s="310">
        <f t="shared" si="106"/>
        <v>6540500</v>
      </c>
      <c r="G3448" s="310">
        <f t="shared" si="107"/>
        <v>2616200.0000000005</v>
      </c>
    </row>
    <row r="3449" spans="1:7">
      <c r="A3449" s="307" t="s">
        <v>4280</v>
      </c>
      <c r="B3449" s="307" t="s">
        <v>4443</v>
      </c>
      <c r="C3449" s="308"/>
      <c r="D3449" s="308"/>
      <c r="E3449" s="309">
        <v>136540</v>
      </c>
      <c r="F3449" s="310">
        <f t="shared" si="106"/>
        <v>6827000</v>
      </c>
      <c r="G3449" s="310">
        <f t="shared" si="107"/>
        <v>2730800</v>
      </c>
    </row>
    <row r="3450" spans="1:7">
      <c r="A3450" s="307" t="s">
        <v>4280</v>
      </c>
      <c r="B3450" s="307" t="s">
        <v>4444</v>
      </c>
      <c r="C3450" s="308"/>
      <c r="D3450" s="308"/>
      <c r="E3450" s="309">
        <v>117720</v>
      </c>
      <c r="F3450" s="310">
        <f t="shared" si="106"/>
        <v>5886000</v>
      </c>
      <c r="G3450" s="310">
        <f t="shared" si="107"/>
        <v>2354400</v>
      </c>
    </row>
    <row r="3451" spans="1:7">
      <c r="A3451" s="307" t="s">
        <v>4280</v>
      </c>
      <c r="B3451" s="307" t="s">
        <v>4445</v>
      </c>
      <c r="C3451" s="308"/>
      <c r="D3451" s="308"/>
      <c r="E3451" s="309">
        <v>131720</v>
      </c>
      <c r="F3451" s="310">
        <f t="shared" si="106"/>
        <v>6586000</v>
      </c>
      <c r="G3451" s="310">
        <f t="shared" si="107"/>
        <v>2634400</v>
      </c>
    </row>
    <row r="3452" spans="1:7">
      <c r="A3452" s="307" t="s">
        <v>4280</v>
      </c>
      <c r="B3452" s="307" t="s">
        <v>4446</v>
      </c>
      <c r="C3452" s="308"/>
      <c r="D3452" s="308"/>
      <c r="E3452" s="309">
        <v>136270</v>
      </c>
      <c r="F3452" s="310">
        <f t="shared" si="106"/>
        <v>6813500</v>
      </c>
      <c r="G3452" s="310">
        <f t="shared" si="107"/>
        <v>2725400</v>
      </c>
    </row>
    <row r="3453" spans="1:7">
      <c r="A3453" s="307" t="s">
        <v>4280</v>
      </c>
      <c r="B3453" s="307" t="s">
        <v>4447</v>
      </c>
      <c r="C3453" s="308"/>
      <c r="D3453" s="308"/>
      <c r="E3453" s="309">
        <v>117630</v>
      </c>
      <c r="F3453" s="310">
        <f t="shared" si="106"/>
        <v>5881500</v>
      </c>
      <c r="G3453" s="310">
        <f t="shared" si="107"/>
        <v>2352600</v>
      </c>
    </row>
    <row r="3454" spans="1:7">
      <c r="A3454" s="307" t="s">
        <v>4280</v>
      </c>
      <c r="B3454" s="307" t="s">
        <v>4448</v>
      </c>
      <c r="C3454" s="308"/>
      <c r="D3454" s="308"/>
      <c r="E3454" s="309">
        <v>122090</v>
      </c>
      <c r="F3454" s="310">
        <f t="shared" si="106"/>
        <v>6104500</v>
      </c>
      <c r="G3454" s="310">
        <f t="shared" si="107"/>
        <v>2441800</v>
      </c>
    </row>
    <row r="3455" spans="1:7">
      <c r="A3455" s="307" t="s">
        <v>4280</v>
      </c>
      <c r="B3455" s="307" t="s">
        <v>4449</v>
      </c>
      <c r="C3455" s="308"/>
      <c r="D3455" s="308"/>
      <c r="E3455" s="309">
        <v>127360</v>
      </c>
      <c r="F3455" s="310">
        <f t="shared" si="106"/>
        <v>6368000</v>
      </c>
      <c r="G3455" s="310">
        <f t="shared" si="107"/>
        <v>2547200.0000000005</v>
      </c>
    </row>
    <row r="3456" spans="1:7">
      <c r="A3456" s="307" t="s">
        <v>4280</v>
      </c>
      <c r="B3456" s="307" t="s">
        <v>4450</v>
      </c>
      <c r="C3456" s="308"/>
      <c r="D3456" s="308"/>
      <c r="E3456" s="309">
        <v>113180</v>
      </c>
      <c r="F3456" s="310">
        <f t="shared" si="106"/>
        <v>5659000</v>
      </c>
      <c r="G3456" s="310">
        <f t="shared" si="107"/>
        <v>2263600</v>
      </c>
    </row>
    <row r="3457" spans="1:7">
      <c r="A3457" s="307" t="s">
        <v>4280</v>
      </c>
      <c r="B3457" s="307" t="s">
        <v>4451</v>
      </c>
      <c r="C3457" s="308"/>
      <c r="D3457" s="308"/>
      <c r="E3457" s="309">
        <v>140720</v>
      </c>
      <c r="F3457" s="310">
        <f t="shared" si="106"/>
        <v>7036000</v>
      </c>
      <c r="G3457" s="310">
        <f t="shared" si="107"/>
        <v>2814400</v>
      </c>
    </row>
    <row r="3458" spans="1:7">
      <c r="A3458" s="307" t="s">
        <v>4280</v>
      </c>
      <c r="B3458" s="307" t="s">
        <v>4452</v>
      </c>
      <c r="C3458" s="308"/>
      <c r="D3458" s="308"/>
      <c r="E3458" s="309">
        <v>149540</v>
      </c>
      <c r="F3458" s="310">
        <f t="shared" si="106"/>
        <v>7477000</v>
      </c>
      <c r="G3458" s="310">
        <f t="shared" si="107"/>
        <v>2990800</v>
      </c>
    </row>
    <row r="3459" spans="1:7">
      <c r="A3459" s="307" t="s">
        <v>4280</v>
      </c>
      <c r="B3459" s="307" t="s">
        <v>4453</v>
      </c>
      <c r="C3459" s="308"/>
      <c r="D3459" s="308"/>
      <c r="E3459" s="309">
        <v>203810</v>
      </c>
      <c r="F3459" s="310">
        <f t="shared" si="106"/>
        <v>10190500</v>
      </c>
      <c r="G3459" s="310">
        <f t="shared" si="107"/>
        <v>4076200.0000000005</v>
      </c>
    </row>
    <row r="3460" spans="1:7">
      <c r="A3460" s="307" t="s">
        <v>4280</v>
      </c>
      <c r="B3460" s="307" t="s">
        <v>4454</v>
      </c>
      <c r="C3460" s="308"/>
      <c r="D3460" s="308"/>
      <c r="E3460" s="309">
        <v>186360</v>
      </c>
      <c r="F3460" s="310">
        <f t="shared" ref="F3460:F3523" si="108">+E3460*5%*1000</f>
        <v>9318000</v>
      </c>
      <c r="G3460" s="310">
        <f t="shared" ref="G3460:G3523" si="109">+E3460*2%*1000</f>
        <v>3727200.0000000005</v>
      </c>
    </row>
    <row r="3461" spans="1:7">
      <c r="A3461" s="307" t="s">
        <v>4280</v>
      </c>
      <c r="B3461" s="307" t="s">
        <v>4455</v>
      </c>
      <c r="C3461" s="308"/>
      <c r="D3461" s="308"/>
      <c r="E3461" s="309">
        <v>206090</v>
      </c>
      <c r="F3461" s="310">
        <f t="shared" si="108"/>
        <v>10304500</v>
      </c>
      <c r="G3461" s="310">
        <f t="shared" si="109"/>
        <v>4121800</v>
      </c>
    </row>
    <row r="3462" spans="1:7">
      <c r="A3462" s="307" t="s">
        <v>4280</v>
      </c>
      <c r="B3462" s="307" t="s">
        <v>4456</v>
      </c>
      <c r="C3462" s="308"/>
      <c r="D3462" s="308"/>
      <c r="E3462" s="309">
        <v>182450</v>
      </c>
      <c r="F3462" s="310">
        <f t="shared" si="108"/>
        <v>9122500</v>
      </c>
      <c r="G3462" s="310">
        <f t="shared" si="109"/>
        <v>3649000</v>
      </c>
    </row>
    <row r="3463" spans="1:7">
      <c r="A3463" s="307" t="s">
        <v>4280</v>
      </c>
      <c r="B3463" s="307" t="s">
        <v>4457</v>
      </c>
      <c r="C3463" s="308"/>
      <c r="D3463" s="308"/>
      <c r="E3463" s="309">
        <v>90900</v>
      </c>
      <c r="F3463" s="310">
        <f t="shared" si="108"/>
        <v>4545000</v>
      </c>
      <c r="G3463" s="310">
        <f t="shared" si="109"/>
        <v>1818000</v>
      </c>
    </row>
    <row r="3464" spans="1:7">
      <c r="A3464" s="307" t="s">
        <v>4280</v>
      </c>
      <c r="B3464" s="307" t="s">
        <v>4458</v>
      </c>
      <c r="C3464" s="308"/>
      <c r="D3464" s="308"/>
      <c r="E3464" s="309">
        <v>67180</v>
      </c>
      <c r="F3464" s="310">
        <f t="shared" si="108"/>
        <v>3359000</v>
      </c>
      <c r="G3464" s="310">
        <f t="shared" si="109"/>
        <v>1343600.0000000002</v>
      </c>
    </row>
    <row r="3465" spans="1:7">
      <c r="A3465" s="307" t="s">
        <v>4280</v>
      </c>
      <c r="B3465" s="307" t="s">
        <v>4459</v>
      </c>
      <c r="C3465" s="308"/>
      <c r="D3465" s="308"/>
      <c r="E3465" s="309">
        <v>81720</v>
      </c>
      <c r="F3465" s="310">
        <f t="shared" si="108"/>
        <v>4086000</v>
      </c>
      <c r="G3465" s="310">
        <f t="shared" si="109"/>
        <v>1634400</v>
      </c>
    </row>
    <row r="3466" spans="1:7">
      <c r="A3466" s="307" t="s">
        <v>4280</v>
      </c>
      <c r="B3466" s="307" t="s">
        <v>4460</v>
      </c>
      <c r="C3466" s="308"/>
      <c r="D3466" s="308"/>
      <c r="E3466" s="309">
        <v>72690</v>
      </c>
      <c r="F3466" s="310">
        <f t="shared" si="108"/>
        <v>3634500</v>
      </c>
      <c r="G3466" s="310">
        <f t="shared" si="109"/>
        <v>1453800</v>
      </c>
    </row>
    <row r="3467" spans="1:7">
      <c r="A3467" s="307" t="s">
        <v>4280</v>
      </c>
      <c r="B3467" s="307" t="s">
        <v>4461</v>
      </c>
      <c r="C3467" s="308"/>
      <c r="D3467" s="308"/>
      <c r="E3467" s="309">
        <v>74440</v>
      </c>
      <c r="F3467" s="310">
        <f t="shared" si="108"/>
        <v>3722000</v>
      </c>
      <c r="G3467" s="310">
        <f t="shared" si="109"/>
        <v>1488800</v>
      </c>
    </row>
    <row r="3468" spans="1:7">
      <c r="A3468" s="307" t="s">
        <v>4280</v>
      </c>
      <c r="B3468" s="307" t="s">
        <v>4462</v>
      </c>
      <c r="C3468" s="308"/>
      <c r="D3468" s="308"/>
      <c r="E3468" s="309">
        <v>84630</v>
      </c>
      <c r="F3468" s="310">
        <f t="shared" si="108"/>
        <v>4231500</v>
      </c>
      <c r="G3468" s="310">
        <f t="shared" si="109"/>
        <v>1692600.0000000002</v>
      </c>
    </row>
    <row r="3469" spans="1:7">
      <c r="A3469" s="307" t="s">
        <v>4280</v>
      </c>
      <c r="B3469" s="307" t="s">
        <v>4463</v>
      </c>
      <c r="C3469" s="308"/>
      <c r="D3469" s="308"/>
      <c r="E3469" s="309">
        <v>74540</v>
      </c>
      <c r="F3469" s="310">
        <f t="shared" si="108"/>
        <v>3727000</v>
      </c>
      <c r="G3469" s="310">
        <f t="shared" si="109"/>
        <v>1490800</v>
      </c>
    </row>
    <row r="3470" spans="1:7">
      <c r="A3470" s="307" t="s">
        <v>4280</v>
      </c>
      <c r="B3470" s="307" t="s">
        <v>4464</v>
      </c>
      <c r="C3470" s="308"/>
      <c r="D3470" s="308"/>
      <c r="E3470" s="309">
        <v>104540</v>
      </c>
      <c r="F3470" s="310">
        <f t="shared" si="108"/>
        <v>5227000</v>
      </c>
      <c r="G3470" s="310">
        <f t="shared" si="109"/>
        <v>2090800.0000000002</v>
      </c>
    </row>
    <row r="3471" spans="1:7">
      <c r="A3471" s="307" t="s">
        <v>4280</v>
      </c>
      <c r="B3471" s="307" t="s">
        <v>4465</v>
      </c>
      <c r="C3471" s="308"/>
      <c r="D3471" s="308"/>
      <c r="E3471" s="309">
        <v>119720</v>
      </c>
      <c r="F3471" s="310">
        <f t="shared" si="108"/>
        <v>5986000</v>
      </c>
      <c r="G3471" s="310">
        <f t="shared" si="109"/>
        <v>2394400</v>
      </c>
    </row>
    <row r="3472" spans="1:7">
      <c r="A3472" s="307" t="s">
        <v>4280</v>
      </c>
      <c r="B3472" s="307" t="s">
        <v>4466</v>
      </c>
      <c r="C3472" s="308"/>
      <c r="D3472" s="308"/>
      <c r="E3472" s="309">
        <v>119360</v>
      </c>
      <c r="F3472" s="310">
        <f t="shared" si="108"/>
        <v>5968000</v>
      </c>
      <c r="G3472" s="310">
        <f t="shared" si="109"/>
        <v>2387200.0000000005</v>
      </c>
    </row>
    <row r="3473" spans="1:7">
      <c r="A3473" s="307" t="s">
        <v>4280</v>
      </c>
      <c r="B3473" s="307" t="s">
        <v>4467</v>
      </c>
      <c r="C3473" s="308"/>
      <c r="D3473" s="308"/>
      <c r="E3473" s="309">
        <v>122720</v>
      </c>
      <c r="F3473" s="310">
        <f t="shared" si="108"/>
        <v>6136000</v>
      </c>
      <c r="G3473" s="310">
        <f t="shared" si="109"/>
        <v>2454400</v>
      </c>
    </row>
    <row r="3474" spans="1:7">
      <c r="A3474" s="307" t="s">
        <v>4280</v>
      </c>
      <c r="B3474" s="307" t="s">
        <v>4468</v>
      </c>
      <c r="C3474" s="308"/>
      <c r="D3474" s="308"/>
      <c r="E3474" s="309">
        <v>164540</v>
      </c>
      <c r="F3474" s="310">
        <f t="shared" si="108"/>
        <v>8227000</v>
      </c>
      <c r="G3474" s="310">
        <f t="shared" si="109"/>
        <v>3290800</v>
      </c>
    </row>
    <row r="3475" spans="1:7">
      <c r="A3475" s="307" t="s">
        <v>4280</v>
      </c>
      <c r="B3475" s="307" t="s">
        <v>4469</v>
      </c>
      <c r="C3475" s="308"/>
      <c r="D3475" s="308"/>
      <c r="E3475" s="309">
        <v>197510</v>
      </c>
      <c r="F3475" s="310">
        <f t="shared" si="108"/>
        <v>9875500</v>
      </c>
      <c r="G3475" s="310">
        <f t="shared" si="109"/>
        <v>3950200.0000000005</v>
      </c>
    </row>
    <row r="3476" spans="1:7">
      <c r="A3476" s="307" t="s">
        <v>4280</v>
      </c>
      <c r="B3476" s="307" t="s">
        <v>4470</v>
      </c>
      <c r="C3476" s="308"/>
      <c r="D3476" s="308"/>
      <c r="E3476" s="309">
        <v>143530</v>
      </c>
      <c r="F3476" s="310">
        <f t="shared" si="108"/>
        <v>7176500</v>
      </c>
      <c r="G3476" s="310">
        <f t="shared" si="109"/>
        <v>2870600</v>
      </c>
    </row>
    <row r="3477" spans="1:7">
      <c r="A3477" s="307" t="s">
        <v>4280</v>
      </c>
      <c r="B3477" s="307" t="s">
        <v>4471</v>
      </c>
      <c r="C3477" s="308"/>
      <c r="D3477" s="308"/>
      <c r="E3477" s="309">
        <v>127040</v>
      </c>
      <c r="F3477" s="310">
        <f t="shared" si="108"/>
        <v>6352000</v>
      </c>
      <c r="G3477" s="310">
        <f t="shared" si="109"/>
        <v>2540800</v>
      </c>
    </row>
    <row r="3478" spans="1:7">
      <c r="A3478" s="307" t="s">
        <v>4280</v>
      </c>
      <c r="B3478" s="307" t="s">
        <v>4472</v>
      </c>
      <c r="C3478" s="308"/>
      <c r="D3478" s="308"/>
      <c r="E3478" s="309">
        <v>130490</v>
      </c>
      <c r="F3478" s="310">
        <f t="shared" si="108"/>
        <v>6524500</v>
      </c>
      <c r="G3478" s="310">
        <f t="shared" si="109"/>
        <v>2609800</v>
      </c>
    </row>
    <row r="3479" spans="1:7">
      <c r="A3479" s="307" t="s">
        <v>4280</v>
      </c>
      <c r="B3479" s="307" t="s">
        <v>4473</v>
      </c>
      <c r="C3479" s="308"/>
      <c r="D3479" s="308"/>
      <c r="E3479" s="309">
        <v>151450</v>
      </c>
      <c r="F3479" s="310">
        <f t="shared" si="108"/>
        <v>7572500</v>
      </c>
      <c r="G3479" s="310">
        <f t="shared" si="109"/>
        <v>3029000</v>
      </c>
    </row>
    <row r="3480" spans="1:7">
      <c r="A3480" s="307" t="s">
        <v>4280</v>
      </c>
      <c r="B3480" s="307" t="s">
        <v>4474</v>
      </c>
      <c r="C3480" s="308"/>
      <c r="D3480" s="308"/>
      <c r="E3480" s="309">
        <v>134090</v>
      </c>
      <c r="F3480" s="310">
        <f t="shared" si="108"/>
        <v>6704500</v>
      </c>
      <c r="G3480" s="310">
        <f t="shared" si="109"/>
        <v>2681800</v>
      </c>
    </row>
    <row r="3481" spans="1:7">
      <c r="A3481" s="307" t="s">
        <v>4280</v>
      </c>
      <c r="B3481" s="307" t="s">
        <v>4475</v>
      </c>
      <c r="C3481" s="308"/>
      <c r="D3481" s="308"/>
      <c r="E3481" s="309">
        <v>117180</v>
      </c>
      <c r="F3481" s="310">
        <f t="shared" si="108"/>
        <v>5859000</v>
      </c>
      <c r="G3481" s="310">
        <f t="shared" si="109"/>
        <v>2343600</v>
      </c>
    </row>
    <row r="3482" spans="1:7">
      <c r="A3482" s="307" t="s">
        <v>4280</v>
      </c>
      <c r="B3482" s="307" t="s">
        <v>4476</v>
      </c>
      <c r="C3482" s="308"/>
      <c r="D3482" s="308"/>
      <c r="E3482" s="309">
        <v>120900</v>
      </c>
      <c r="F3482" s="310">
        <f t="shared" si="108"/>
        <v>6045000</v>
      </c>
      <c r="G3482" s="310">
        <f t="shared" si="109"/>
        <v>2418000</v>
      </c>
    </row>
    <row r="3483" spans="1:7">
      <c r="A3483" s="307" t="s">
        <v>4280</v>
      </c>
      <c r="B3483" s="307" t="s">
        <v>4477</v>
      </c>
      <c r="C3483" s="308"/>
      <c r="D3483" s="308"/>
      <c r="E3483" s="309">
        <v>124950</v>
      </c>
      <c r="F3483" s="310">
        <f t="shared" si="108"/>
        <v>6247500</v>
      </c>
      <c r="G3483" s="310">
        <f t="shared" si="109"/>
        <v>2499000</v>
      </c>
    </row>
    <row r="3484" spans="1:7">
      <c r="A3484" s="307" t="s">
        <v>4280</v>
      </c>
      <c r="B3484" s="307" t="s">
        <v>4478</v>
      </c>
      <c r="C3484" s="308"/>
      <c r="D3484" s="308"/>
      <c r="E3484" s="309">
        <v>136990</v>
      </c>
      <c r="F3484" s="310">
        <f t="shared" si="108"/>
        <v>6849500</v>
      </c>
      <c r="G3484" s="310">
        <f t="shared" si="109"/>
        <v>2739800</v>
      </c>
    </row>
    <row r="3485" spans="1:7">
      <c r="A3485" s="307" t="s">
        <v>4280</v>
      </c>
      <c r="B3485" s="307" t="s">
        <v>4479</v>
      </c>
      <c r="C3485" s="308"/>
      <c r="D3485" s="308"/>
      <c r="E3485" s="309">
        <v>190810</v>
      </c>
      <c r="F3485" s="310">
        <f t="shared" si="108"/>
        <v>9540500</v>
      </c>
      <c r="G3485" s="310">
        <f t="shared" si="109"/>
        <v>3816200.0000000005</v>
      </c>
    </row>
    <row r="3486" spans="1:7">
      <c r="A3486" s="307" t="s">
        <v>4280</v>
      </c>
      <c r="B3486" s="307" t="s">
        <v>4480</v>
      </c>
      <c r="C3486" s="308"/>
      <c r="D3486" s="308"/>
      <c r="E3486" s="309">
        <v>131810</v>
      </c>
      <c r="F3486" s="310">
        <f t="shared" si="108"/>
        <v>6590500</v>
      </c>
      <c r="G3486" s="310">
        <f t="shared" si="109"/>
        <v>2636200.0000000005</v>
      </c>
    </row>
    <row r="3487" spans="1:7">
      <c r="A3487" s="307" t="s">
        <v>4280</v>
      </c>
      <c r="B3487" s="307" t="s">
        <v>4481</v>
      </c>
      <c r="C3487" s="308"/>
      <c r="D3487" s="308"/>
      <c r="E3487" s="309">
        <v>131810</v>
      </c>
      <c r="F3487" s="310">
        <f t="shared" si="108"/>
        <v>6590500</v>
      </c>
      <c r="G3487" s="310">
        <f t="shared" si="109"/>
        <v>2636200.0000000005</v>
      </c>
    </row>
    <row r="3488" spans="1:7">
      <c r="A3488" s="307" t="s">
        <v>4280</v>
      </c>
      <c r="B3488" s="307" t="s">
        <v>4482</v>
      </c>
      <c r="C3488" s="308"/>
      <c r="D3488" s="308"/>
      <c r="E3488" s="309">
        <v>140900</v>
      </c>
      <c r="F3488" s="310">
        <f t="shared" si="108"/>
        <v>7045000</v>
      </c>
      <c r="G3488" s="310">
        <f t="shared" si="109"/>
        <v>2818000</v>
      </c>
    </row>
    <row r="3489" spans="1:7">
      <c r="A3489" s="307" t="s">
        <v>4280</v>
      </c>
      <c r="B3489" s="307" t="s">
        <v>4483</v>
      </c>
      <c r="C3489" s="308"/>
      <c r="D3489" s="308"/>
      <c r="E3489" s="309">
        <v>131810</v>
      </c>
      <c r="F3489" s="310">
        <f t="shared" si="108"/>
        <v>6590500</v>
      </c>
      <c r="G3489" s="310">
        <f t="shared" si="109"/>
        <v>2636200.0000000005</v>
      </c>
    </row>
    <row r="3490" spans="1:7">
      <c r="A3490" s="307" t="s">
        <v>4280</v>
      </c>
      <c r="B3490" s="307" t="s">
        <v>4484</v>
      </c>
      <c r="C3490" s="308"/>
      <c r="D3490" s="308"/>
      <c r="E3490" s="309">
        <v>110970</v>
      </c>
      <c r="F3490" s="310">
        <f t="shared" si="108"/>
        <v>5548500</v>
      </c>
      <c r="G3490" s="310">
        <f t="shared" si="109"/>
        <v>2219400</v>
      </c>
    </row>
    <row r="3491" spans="1:7">
      <c r="A3491" s="307" t="s">
        <v>4280</v>
      </c>
      <c r="B3491" s="307" t="s">
        <v>4485</v>
      </c>
      <c r="C3491" s="308"/>
      <c r="D3491" s="308"/>
      <c r="E3491" s="309">
        <v>133770</v>
      </c>
      <c r="F3491" s="310">
        <f t="shared" si="108"/>
        <v>6688500</v>
      </c>
      <c r="G3491" s="310">
        <f t="shared" si="109"/>
        <v>2675400</v>
      </c>
    </row>
    <row r="3492" spans="1:7">
      <c r="A3492" s="307" t="s">
        <v>4280</v>
      </c>
      <c r="B3492" s="307" t="s">
        <v>4486</v>
      </c>
      <c r="C3492" s="308"/>
      <c r="D3492" s="308"/>
      <c r="E3492" s="309">
        <v>114430</v>
      </c>
      <c r="F3492" s="310">
        <f t="shared" si="108"/>
        <v>5721500</v>
      </c>
      <c r="G3492" s="310">
        <f t="shared" si="109"/>
        <v>2288600</v>
      </c>
    </row>
    <row r="3493" spans="1:7">
      <c r="A3493" s="307" t="s">
        <v>4280</v>
      </c>
      <c r="B3493" s="307" t="s">
        <v>4487</v>
      </c>
      <c r="C3493" s="308"/>
      <c r="D3493" s="308"/>
      <c r="E3493" s="309">
        <v>138180</v>
      </c>
      <c r="F3493" s="310">
        <f t="shared" si="108"/>
        <v>6909000</v>
      </c>
      <c r="G3493" s="310">
        <f t="shared" si="109"/>
        <v>2763600</v>
      </c>
    </row>
    <row r="3494" spans="1:7">
      <c r="A3494" s="307" t="s">
        <v>4280</v>
      </c>
      <c r="B3494" s="307" t="s">
        <v>4488</v>
      </c>
      <c r="C3494" s="308"/>
      <c r="D3494" s="308"/>
      <c r="E3494" s="309">
        <v>151810</v>
      </c>
      <c r="F3494" s="310">
        <f t="shared" si="108"/>
        <v>7590500</v>
      </c>
      <c r="G3494" s="310">
        <f t="shared" si="109"/>
        <v>3036200.0000000005</v>
      </c>
    </row>
    <row r="3495" spans="1:7">
      <c r="A3495" s="307" t="s">
        <v>4280</v>
      </c>
      <c r="B3495" s="307" t="s">
        <v>4489</v>
      </c>
      <c r="C3495" s="308"/>
      <c r="D3495" s="308"/>
      <c r="E3495" s="309">
        <v>142900</v>
      </c>
      <c r="F3495" s="310">
        <f t="shared" si="108"/>
        <v>7145000</v>
      </c>
      <c r="G3495" s="310">
        <f t="shared" si="109"/>
        <v>2858000</v>
      </c>
    </row>
    <row r="3496" spans="1:7">
      <c r="A3496" s="307" t="s">
        <v>4280</v>
      </c>
      <c r="B3496" s="307" t="s">
        <v>4490</v>
      </c>
      <c r="C3496" s="308"/>
      <c r="D3496" s="308"/>
      <c r="E3496" s="309">
        <v>198000</v>
      </c>
      <c r="F3496" s="310">
        <f t="shared" si="108"/>
        <v>9900000</v>
      </c>
      <c r="G3496" s="310">
        <f t="shared" si="109"/>
        <v>3960000</v>
      </c>
    </row>
    <row r="3497" spans="1:7">
      <c r="A3497" s="307" t="s">
        <v>4280</v>
      </c>
      <c r="B3497" s="307" t="s">
        <v>4491</v>
      </c>
      <c r="C3497" s="308"/>
      <c r="D3497" s="308"/>
      <c r="E3497" s="309">
        <v>189360</v>
      </c>
      <c r="F3497" s="310">
        <f t="shared" si="108"/>
        <v>9468000</v>
      </c>
      <c r="G3497" s="310">
        <f t="shared" si="109"/>
        <v>3787200.0000000005</v>
      </c>
    </row>
    <row r="3498" spans="1:7">
      <c r="A3498" s="307" t="s">
        <v>4280</v>
      </c>
      <c r="B3498" s="307" t="s">
        <v>4492</v>
      </c>
      <c r="C3498" s="308"/>
      <c r="D3498" s="308"/>
      <c r="E3498" s="309">
        <v>115000</v>
      </c>
      <c r="F3498" s="310">
        <f t="shared" si="108"/>
        <v>5750000</v>
      </c>
      <c r="G3498" s="310">
        <f t="shared" si="109"/>
        <v>2300000</v>
      </c>
    </row>
    <row r="3499" spans="1:7">
      <c r="A3499" s="307" t="s">
        <v>4280</v>
      </c>
      <c r="B3499" s="307" t="s">
        <v>4493</v>
      </c>
      <c r="C3499" s="308"/>
      <c r="D3499" s="308"/>
      <c r="E3499" s="309">
        <v>151810</v>
      </c>
      <c r="F3499" s="310">
        <f t="shared" si="108"/>
        <v>7590500</v>
      </c>
      <c r="G3499" s="310">
        <f t="shared" si="109"/>
        <v>3036200.0000000005</v>
      </c>
    </row>
    <row r="3500" spans="1:7">
      <c r="A3500" s="307" t="s">
        <v>4280</v>
      </c>
      <c r="B3500" s="307" t="s">
        <v>4494</v>
      </c>
      <c r="C3500" s="308"/>
      <c r="D3500" s="308"/>
      <c r="E3500" s="309">
        <v>131180</v>
      </c>
      <c r="F3500" s="310">
        <f t="shared" si="108"/>
        <v>6559000</v>
      </c>
      <c r="G3500" s="310">
        <f t="shared" si="109"/>
        <v>2623600</v>
      </c>
    </row>
    <row r="3501" spans="1:7">
      <c r="A3501" s="307" t="s">
        <v>4280</v>
      </c>
      <c r="B3501" s="307" t="s">
        <v>4495</v>
      </c>
      <c r="C3501" s="308"/>
      <c r="D3501" s="308"/>
      <c r="E3501" s="309">
        <v>131810</v>
      </c>
      <c r="F3501" s="310">
        <f t="shared" si="108"/>
        <v>6590500</v>
      </c>
      <c r="G3501" s="310">
        <f t="shared" si="109"/>
        <v>2636200.0000000005</v>
      </c>
    </row>
    <row r="3502" spans="1:7">
      <c r="A3502" s="307" t="s">
        <v>4280</v>
      </c>
      <c r="B3502" s="307" t="s">
        <v>4496</v>
      </c>
      <c r="C3502" s="308"/>
      <c r="D3502" s="308"/>
      <c r="E3502" s="309">
        <v>122720</v>
      </c>
      <c r="F3502" s="310">
        <f t="shared" si="108"/>
        <v>6136000</v>
      </c>
      <c r="G3502" s="310">
        <f t="shared" si="109"/>
        <v>2454400</v>
      </c>
    </row>
    <row r="3503" spans="1:7">
      <c r="A3503" s="307" t="s">
        <v>4280</v>
      </c>
      <c r="B3503" s="307" t="s">
        <v>4497</v>
      </c>
      <c r="C3503" s="308"/>
      <c r="D3503" s="308"/>
      <c r="E3503" s="309">
        <v>166000</v>
      </c>
      <c r="F3503" s="310">
        <f t="shared" si="108"/>
        <v>8300000</v>
      </c>
      <c r="G3503" s="310">
        <f t="shared" si="109"/>
        <v>3320000</v>
      </c>
    </row>
    <row r="3504" spans="1:7">
      <c r="A3504" s="307" t="s">
        <v>4280</v>
      </c>
      <c r="B3504" s="307" t="s">
        <v>4498</v>
      </c>
      <c r="C3504" s="308"/>
      <c r="D3504" s="308"/>
      <c r="E3504" s="309">
        <v>157360</v>
      </c>
      <c r="F3504" s="310">
        <f t="shared" si="108"/>
        <v>7868000</v>
      </c>
      <c r="G3504" s="310">
        <f t="shared" si="109"/>
        <v>3147200.0000000005</v>
      </c>
    </row>
    <row r="3505" spans="1:7">
      <c r="A3505" s="307" t="s">
        <v>4280</v>
      </c>
      <c r="B3505" s="307" t="s">
        <v>4499</v>
      </c>
      <c r="C3505" s="308"/>
      <c r="D3505" s="308"/>
      <c r="E3505" s="309">
        <v>165000</v>
      </c>
      <c r="F3505" s="310">
        <f t="shared" si="108"/>
        <v>8250000</v>
      </c>
      <c r="G3505" s="310">
        <f t="shared" si="109"/>
        <v>3300000</v>
      </c>
    </row>
    <row r="3506" spans="1:7">
      <c r="A3506" s="307" t="s">
        <v>4280</v>
      </c>
      <c r="B3506" s="307" t="s">
        <v>4500</v>
      </c>
      <c r="C3506" s="308"/>
      <c r="D3506" s="308"/>
      <c r="E3506" s="309">
        <v>155900</v>
      </c>
      <c r="F3506" s="310">
        <f t="shared" si="108"/>
        <v>7795000</v>
      </c>
      <c r="G3506" s="310">
        <f t="shared" si="109"/>
        <v>3118000</v>
      </c>
    </row>
    <row r="3507" spans="1:7">
      <c r="A3507" s="307" t="s">
        <v>4280</v>
      </c>
      <c r="B3507" s="307" t="s">
        <v>4501</v>
      </c>
      <c r="C3507" s="308"/>
      <c r="D3507" s="308"/>
      <c r="E3507" s="309">
        <v>54450</v>
      </c>
      <c r="F3507" s="310">
        <f t="shared" si="108"/>
        <v>2722500</v>
      </c>
      <c r="G3507" s="310">
        <f t="shared" si="109"/>
        <v>1089000</v>
      </c>
    </row>
    <row r="3508" spans="1:7">
      <c r="A3508" s="307" t="s">
        <v>4280</v>
      </c>
      <c r="B3508" s="307" t="s">
        <v>4502</v>
      </c>
      <c r="C3508" s="308"/>
      <c r="D3508" s="308"/>
      <c r="E3508" s="309">
        <v>40810</v>
      </c>
      <c r="F3508" s="310">
        <f t="shared" si="108"/>
        <v>2040500</v>
      </c>
      <c r="G3508" s="310">
        <f t="shared" si="109"/>
        <v>816200</v>
      </c>
    </row>
    <row r="3509" spans="1:7">
      <c r="A3509" s="307" t="s">
        <v>4280</v>
      </c>
      <c r="B3509" s="307" t="s">
        <v>4503</v>
      </c>
      <c r="C3509" s="308"/>
      <c r="D3509" s="308"/>
      <c r="E3509" s="309">
        <v>45360</v>
      </c>
      <c r="F3509" s="310">
        <f t="shared" si="108"/>
        <v>2268000</v>
      </c>
      <c r="G3509" s="310">
        <f t="shared" si="109"/>
        <v>907200</v>
      </c>
    </row>
    <row r="3510" spans="1:7">
      <c r="A3510" s="307" t="s">
        <v>4280</v>
      </c>
      <c r="B3510" s="307" t="s">
        <v>4504</v>
      </c>
      <c r="C3510" s="308"/>
      <c r="D3510" s="308"/>
      <c r="E3510" s="309">
        <v>45360</v>
      </c>
      <c r="F3510" s="310">
        <f t="shared" si="108"/>
        <v>2268000</v>
      </c>
      <c r="G3510" s="310">
        <f t="shared" si="109"/>
        <v>907200</v>
      </c>
    </row>
    <row r="3511" spans="1:7">
      <c r="A3511" s="307" t="s">
        <v>4280</v>
      </c>
      <c r="B3511" s="307" t="s">
        <v>4505</v>
      </c>
      <c r="C3511" s="308"/>
      <c r="D3511" s="308"/>
      <c r="E3511" s="309">
        <v>47630</v>
      </c>
      <c r="F3511" s="310">
        <f t="shared" si="108"/>
        <v>2381500</v>
      </c>
      <c r="G3511" s="310">
        <f t="shared" si="109"/>
        <v>952600</v>
      </c>
    </row>
    <row r="3512" spans="1:7">
      <c r="A3512" s="307" t="s">
        <v>4280</v>
      </c>
      <c r="B3512" s="307" t="s">
        <v>4506</v>
      </c>
      <c r="C3512" s="308"/>
      <c r="D3512" s="308"/>
      <c r="E3512" s="309">
        <v>57180</v>
      </c>
      <c r="F3512" s="310">
        <f t="shared" si="108"/>
        <v>2859000</v>
      </c>
      <c r="G3512" s="310">
        <f t="shared" si="109"/>
        <v>1143600.0000000002</v>
      </c>
    </row>
    <row r="3513" spans="1:7">
      <c r="A3513" s="307" t="s">
        <v>4280</v>
      </c>
      <c r="B3513" s="307" t="s">
        <v>4507</v>
      </c>
      <c r="C3513" s="308"/>
      <c r="D3513" s="308"/>
      <c r="E3513" s="309">
        <v>61450</v>
      </c>
      <c r="F3513" s="310">
        <f t="shared" si="108"/>
        <v>3072500</v>
      </c>
      <c r="G3513" s="310">
        <f t="shared" si="109"/>
        <v>1229000</v>
      </c>
    </row>
    <row r="3514" spans="1:7">
      <c r="A3514" s="311" t="s">
        <v>4280</v>
      </c>
      <c r="B3514" s="311" t="s">
        <v>4508</v>
      </c>
      <c r="C3514" s="311" t="s">
        <v>4509</v>
      </c>
      <c r="D3514" s="308"/>
      <c r="E3514" s="315">
        <v>77270</v>
      </c>
      <c r="F3514" s="310">
        <f t="shared" si="108"/>
        <v>3863500</v>
      </c>
      <c r="G3514" s="310">
        <f t="shared" si="109"/>
        <v>1545400</v>
      </c>
    </row>
    <row r="3515" spans="1:7">
      <c r="A3515" s="311" t="s">
        <v>4280</v>
      </c>
      <c r="B3515" s="311" t="s">
        <v>4510</v>
      </c>
      <c r="C3515" s="311" t="s">
        <v>4511</v>
      </c>
      <c r="D3515" s="308"/>
      <c r="E3515" s="315">
        <v>92720</v>
      </c>
      <c r="F3515" s="310">
        <f t="shared" si="108"/>
        <v>4636000</v>
      </c>
      <c r="G3515" s="310">
        <f t="shared" si="109"/>
        <v>1854400</v>
      </c>
    </row>
    <row r="3516" spans="1:7">
      <c r="A3516" s="311" t="s">
        <v>4280</v>
      </c>
      <c r="B3516" s="311" t="s">
        <v>4293</v>
      </c>
      <c r="C3516" s="311" t="s">
        <v>4512</v>
      </c>
      <c r="D3516" s="308"/>
      <c r="E3516" s="315">
        <v>106080</v>
      </c>
      <c r="F3516" s="310">
        <f t="shared" si="108"/>
        <v>5304000</v>
      </c>
      <c r="G3516" s="310">
        <f t="shared" si="109"/>
        <v>2121600</v>
      </c>
    </row>
    <row r="3517" spans="1:7">
      <c r="A3517" s="311" t="s">
        <v>4280</v>
      </c>
      <c r="B3517" s="311" t="s">
        <v>4513</v>
      </c>
      <c r="C3517" s="311" t="s">
        <v>4514</v>
      </c>
      <c r="D3517" s="308"/>
      <c r="E3517" s="315">
        <v>148630</v>
      </c>
      <c r="F3517" s="310">
        <f t="shared" si="108"/>
        <v>7431500</v>
      </c>
      <c r="G3517" s="310">
        <f t="shared" si="109"/>
        <v>2972600</v>
      </c>
    </row>
    <row r="3518" spans="1:7">
      <c r="A3518" s="311" t="s">
        <v>4280</v>
      </c>
      <c r="B3518" s="311" t="s">
        <v>4515</v>
      </c>
      <c r="C3518" s="311" t="s">
        <v>4516</v>
      </c>
      <c r="D3518" s="308"/>
      <c r="E3518" s="315">
        <v>150900</v>
      </c>
      <c r="F3518" s="310">
        <f t="shared" si="108"/>
        <v>7545000</v>
      </c>
      <c r="G3518" s="310">
        <f t="shared" si="109"/>
        <v>3018000</v>
      </c>
    </row>
    <row r="3519" spans="1:7">
      <c r="A3519" s="311" t="s">
        <v>4280</v>
      </c>
      <c r="B3519" s="311" t="s">
        <v>4517</v>
      </c>
      <c r="C3519" s="311" t="s">
        <v>4509</v>
      </c>
      <c r="D3519" s="308"/>
      <c r="E3519" s="315">
        <v>111650</v>
      </c>
      <c r="F3519" s="310">
        <f t="shared" si="108"/>
        <v>5582500</v>
      </c>
      <c r="G3519" s="310">
        <f t="shared" si="109"/>
        <v>2233000</v>
      </c>
    </row>
    <row r="3520" spans="1:7">
      <c r="A3520" s="311" t="s">
        <v>4280</v>
      </c>
      <c r="B3520" s="311" t="s">
        <v>4518</v>
      </c>
      <c r="C3520" s="311" t="s">
        <v>4519</v>
      </c>
      <c r="D3520" s="308"/>
      <c r="E3520" s="315">
        <v>131810</v>
      </c>
      <c r="F3520" s="310">
        <f t="shared" si="108"/>
        <v>6590500</v>
      </c>
      <c r="G3520" s="310">
        <f t="shared" si="109"/>
        <v>2636200.0000000005</v>
      </c>
    </row>
    <row r="3521" spans="1:7">
      <c r="A3521" s="311" t="s">
        <v>4280</v>
      </c>
      <c r="B3521" s="311" t="s">
        <v>4298</v>
      </c>
      <c r="C3521" s="311" t="s">
        <v>711</v>
      </c>
      <c r="D3521" s="308"/>
      <c r="E3521" s="315">
        <v>44260</v>
      </c>
      <c r="F3521" s="310">
        <f t="shared" si="108"/>
        <v>2213000</v>
      </c>
      <c r="G3521" s="310">
        <f t="shared" si="109"/>
        <v>885200</v>
      </c>
    </row>
    <row r="3522" spans="1:7">
      <c r="A3522" s="311" t="s">
        <v>4280</v>
      </c>
      <c r="B3522" s="311" t="s">
        <v>4300</v>
      </c>
      <c r="C3522" s="311" t="s">
        <v>711</v>
      </c>
      <c r="D3522" s="308"/>
      <c r="E3522" s="315">
        <v>47510</v>
      </c>
      <c r="F3522" s="310">
        <f t="shared" si="108"/>
        <v>2375500</v>
      </c>
      <c r="G3522" s="310">
        <f t="shared" si="109"/>
        <v>950200</v>
      </c>
    </row>
    <row r="3523" spans="1:7">
      <c r="A3523" s="318" t="s">
        <v>4280</v>
      </c>
      <c r="B3523" s="318" t="s">
        <v>4520</v>
      </c>
      <c r="C3523" s="318" t="s">
        <v>4521</v>
      </c>
      <c r="D3523" s="308"/>
      <c r="E3523" s="319">
        <v>46160</v>
      </c>
      <c r="F3523" s="310">
        <f t="shared" si="108"/>
        <v>2308000</v>
      </c>
      <c r="G3523" s="310">
        <f t="shared" si="109"/>
        <v>923200</v>
      </c>
    </row>
    <row r="3524" spans="1:7">
      <c r="A3524" s="311" t="s">
        <v>4280</v>
      </c>
      <c r="B3524" s="311" t="s">
        <v>4522</v>
      </c>
      <c r="C3524" s="311" t="s">
        <v>4523</v>
      </c>
      <c r="D3524" s="308"/>
      <c r="E3524" s="315">
        <v>56090</v>
      </c>
      <c r="F3524" s="310">
        <f t="shared" ref="F3524:F3587" si="110">+E3524*5%*1000</f>
        <v>2804500</v>
      </c>
      <c r="G3524" s="310">
        <f t="shared" ref="G3524:G3587" si="111">+E3524*2%*1000</f>
        <v>1121800</v>
      </c>
    </row>
    <row r="3525" spans="1:7">
      <c r="A3525" s="311" t="s">
        <v>4280</v>
      </c>
      <c r="B3525" s="311" t="s">
        <v>4524</v>
      </c>
      <c r="C3525" s="311" t="s">
        <v>4523</v>
      </c>
      <c r="D3525" s="308"/>
      <c r="E3525" s="315">
        <v>52810</v>
      </c>
      <c r="F3525" s="310">
        <f t="shared" si="110"/>
        <v>2640500</v>
      </c>
      <c r="G3525" s="310">
        <f t="shared" si="111"/>
        <v>1056200</v>
      </c>
    </row>
    <row r="3526" spans="1:7">
      <c r="A3526" s="311" t="s">
        <v>4280</v>
      </c>
      <c r="B3526" s="311" t="s">
        <v>4525</v>
      </c>
      <c r="C3526" s="311" t="s">
        <v>4526</v>
      </c>
      <c r="D3526" s="308"/>
      <c r="E3526" s="315">
        <v>78720</v>
      </c>
      <c r="F3526" s="310">
        <f t="shared" si="110"/>
        <v>3936000</v>
      </c>
      <c r="G3526" s="310">
        <f t="shared" si="111"/>
        <v>1574400</v>
      </c>
    </row>
    <row r="3527" spans="1:7">
      <c r="A3527" s="311" t="s">
        <v>4280</v>
      </c>
      <c r="B3527" s="311" t="s">
        <v>4527</v>
      </c>
      <c r="C3527" s="311" t="s">
        <v>4528</v>
      </c>
      <c r="D3527" s="308"/>
      <c r="E3527" s="315">
        <v>55980</v>
      </c>
      <c r="F3527" s="310">
        <f t="shared" si="110"/>
        <v>2799000</v>
      </c>
      <c r="G3527" s="310">
        <f t="shared" si="111"/>
        <v>1119600.0000000002</v>
      </c>
    </row>
    <row r="3528" spans="1:7">
      <c r="A3528" s="311" t="s">
        <v>4280</v>
      </c>
      <c r="B3528" s="311" t="s">
        <v>4529</v>
      </c>
      <c r="C3528" s="311" t="s">
        <v>4530</v>
      </c>
      <c r="D3528" s="308"/>
      <c r="E3528" s="315">
        <v>69510</v>
      </c>
      <c r="F3528" s="310">
        <f t="shared" si="110"/>
        <v>3475500</v>
      </c>
      <c r="G3528" s="310">
        <f t="shared" si="111"/>
        <v>1390200</v>
      </c>
    </row>
    <row r="3529" spans="1:7">
      <c r="A3529" s="311" t="s">
        <v>4280</v>
      </c>
      <c r="B3529" s="311" t="s">
        <v>4310</v>
      </c>
      <c r="C3529" s="311" t="s">
        <v>4528</v>
      </c>
      <c r="D3529" s="308"/>
      <c r="E3529" s="315">
        <v>82070</v>
      </c>
      <c r="F3529" s="310">
        <f t="shared" si="110"/>
        <v>4103500</v>
      </c>
      <c r="G3529" s="310">
        <f t="shared" si="111"/>
        <v>1641400</v>
      </c>
    </row>
    <row r="3530" spans="1:7">
      <c r="A3530" s="311" t="s">
        <v>4280</v>
      </c>
      <c r="B3530" s="311" t="s">
        <v>4531</v>
      </c>
      <c r="C3530" s="311" t="s">
        <v>4532</v>
      </c>
      <c r="D3530" s="308"/>
      <c r="E3530" s="315">
        <v>45720</v>
      </c>
      <c r="F3530" s="310">
        <f t="shared" si="110"/>
        <v>2286000</v>
      </c>
      <c r="G3530" s="310">
        <f t="shared" si="111"/>
        <v>914400</v>
      </c>
    </row>
    <row r="3531" spans="1:7">
      <c r="A3531" s="311" t="s">
        <v>4280</v>
      </c>
      <c r="B3531" s="311" t="s">
        <v>4281</v>
      </c>
      <c r="C3531" s="311" t="s">
        <v>4533</v>
      </c>
      <c r="D3531" s="308"/>
      <c r="E3531" s="315">
        <v>91520</v>
      </c>
      <c r="F3531" s="310">
        <f t="shared" si="110"/>
        <v>4576000</v>
      </c>
      <c r="G3531" s="310">
        <f t="shared" si="111"/>
        <v>1830400</v>
      </c>
    </row>
    <row r="3532" spans="1:7">
      <c r="A3532" s="311" t="s">
        <v>4280</v>
      </c>
      <c r="B3532" s="311" t="s">
        <v>4281</v>
      </c>
      <c r="C3532" s="311" t="s">
        <v>4534</v>
      </c>
      <c r="D3532" s="308"/>
      <c r="E3532" s="315">
        <v>110740</v>
      </c>
      <c r="F3532" s="310">
        <f t="shared" si="110"/>
        <v>5537000</v>
      </c>
      <c r="G3532" s="310">
        <f t="shared" si="111"/>
        <v>2214800</v>
      </c>
    </row>
    <row r="3533" spans="1:7">
      <c r="A3533" s="311" t="s">
        <v>4280</v>
      </c>
      <c r="B3533" s="311" t="s">
        <v>4281</v>
      </c>
      <c r="C3533" s="311" t="s">
        <v>4535</v>
      </c>
      <c r="D3533" s="308"/>
      <c r="E3533" s="315">
        <v>111110</v>
      </c>
      <c r="F3533" s="310">
        <f t="shared" si="110"/>
        <v>5555500</v>
      </c>
      <c r="G3533" s="310">
        <f t="shared" si="111"/>
        <v>2222200.0000000005</v>
      </c>
    </row>
    <row r="3534" spans="1:7">
      <c r="A3534" s="311" t="s">
        <v>4280</v>
      </c>
      <c r="B3534" s="311" t="s">
        <v>4281</v>
      </c>
      <c r="C3534" s="311" t="s">
        <v>4536</v>
      </c>
      <c r="D3534" s="308"/>
      <c r="E3534" s="315">
        <v>78540</v>
      </c>
      <c r="F3534" s="310">
        <f t="shared" si="110"/>
        <v>3927000</v>
      </c>
      <c r="G3534" s="310">
        <f t="shared" si="111"/>
        <v>1570800</v>
      </c>
    </row>
    <row r="3535" spans="1:7">
      <c r="A3535" s="311" t="s">
        <v>4280</v>
      </c>
      <c r="B3535" s="311" t="s">
        <v>4281</v>
      </c>
      <c r="C3535" s="311" t="s">
        <v>4537</v>
      </c>
      <c r="D3535" s="308"/>
      <c r="E3535" s="315">
        <v>100930</v>
      </c>
      <c r="F3535" s="310">
        <f t="shared" si="110"/>
        <v>5046500</v>
      </c>
      <c r="G3535" s="310">
        <f t="shared" si="111"/>
        <v>2018600.0000000002</v>
      </c>
    </row>
    <row r="3536" spans="1:7">
      <c r="A3536" s="311" t="s">
        <v>4280</v>
      </c>
      <c r="B3536" s="311" t="s">
        <v>4281</v>
      </c>
      <c r="C3536" s="311" t="s">
        <v>4538</v>
      </c>
      <c r="D3536" s="308"/>
      <c r="E3536" s="315">
        <v>79100</v>
      </c>
      <c r="F3536" s="310">
        <f t="shared" si="110"/>
        <v>3955000</v>
      </c>
      <c r="G3536" s="310">
        <f t="shared" si="111"/>
        <v>1582000</v>
      </c>
    </row>
    <row r="3537" spans="1:7">
      <c r="A3537" s="311" t="s">
        <v>4280</v>
      </c>
      <c r="B3537" s="311" t="s">
        <v>4281</v>
      </c>
      <c r="C3537" s="311" t="s">
        <v>4539</v>
      </c>
      <c r="D3537" s="308"/>
      <c r="E3537" s="315">
        <v>91970</v>
      </c>
      <c r="F3537" s="310">
        <f t="shared" si="110"/>
        <v>4598500</v>
      </c>
      <c r="G3537" s="310">
        <f t="shared" si="111"/>
        <v>1839400</v>
      </c>
    </row>
    <row r="3538" spans="1:7">
      <c r="A3538" s="311" t="s">
        <v>4280</v>
      </c>
      <c r="B3538" s="311" t="s">
        <v>4281</v>
      </c>
      <c r="C3538" s="311" t="s">
        <v>4540</v>
      </c>
      <c r="D3538" s="308"/>
      <c r="E3538" s="315">
        <v>108860</v>
      </c>
      <c r="F3538" s="310">
        <f t="shared" si="110"/>
        <v>5443000</v>
      </c>
      <c r="G3538" s="310">
        <f t="shared" si="111"/>
        <v>2177200</v>
      </c>
    </row>
    <row r="3539" spans="1:7">
      <c r="A3539" s="311" t="s">
        <v>4280</v>
      </c>
      <c r="B3539" s="311" t="s">
        <v>4281</v>
      </c>
      <c r="C3539" s="311" t="s">
        <v>4541</v>
      </c>
      <c r="D3539" s="308"/>
      <c r="E3539" s="315">
        <v>82900</v>
      </c>
      <c r="F3539" s="310">
        <f t="shared" si="110"/>
        <v>4145000</v>
      </c>
      <c r="G3539" s="310">
        <f t="shared" si="111"/>
        <v>1658000</v>
      </c>
    </row>
    <row r="3540" spans="1:7">
      <c r="A3540" s="311" t="s">
        <v>4280</v>
      </c>
      <c r="B3540" s="311" t="s">
        <v>4281</v>
      </c>
      <c r="C3540" s="311" t="s">
        <v>4542</v>
      </c>
      <c r="D3540" s="308"/>
      <c r="E3540" s="315">
        <v>93400</v>
      </c>
      <c r="F3540" s="310">
        <f t="shared" si="110"/>
        <v>4670000</v>
      </c>
      <c r="G3540" s="310">
        <f t="shared" si="111"/>
        <v>1868000</v>
      </c>
    </row>
    <row r="3541" spans="1:7">
      <c r="A3541" s="311" t="s">
        <v>4280</v>
      </c>
      <c r="B3541" s="311" t="s">
        <v>4281</v>
      </c>
      <c r="C3541" s="311" t="s">
        <v>4543</v>
      </c>
      <c r="D3541" s="308"/>
      <c r="E3541" s="315">
        <v>93610</v>
      </c>
      <c r="F3541" s="310">
        <f t="shared" si="110"/>
        <v>4680500</v>
      </c>
      <c r="G3541" s="310">
        <f t="shared" si="111"/>
        <v>1872200</v>
      </c>
    </row>
    <row r="3542" spans="1:7">
      <c r="A3542" s="311" t="s">
        <v>4280</v>
      </c>
      <c r="B3542" s="311" t="s">
        <v>4281</v>
      </c>
      <c r="C3542" s="311" t="s">
        <v>4544</v>
      </c>
      <c r="D3542" s="308"/>
      <c r="E3542" s="315">
        <v>182230</v>
      </c>
      <c r="F3542" s="310">
        <f t="shared" si="110"/>
        <v>9111500</v>
      </c>
      <c r="G3542" s="310">
        <f t="shared" si="111"/>
        <v>3644600</v>
      </c>
    </row>
    <row r="3543" spans="1:7">
      <c r="A3543" s="311" t="s">
        <v>4280</v>
      </c>
      <c r="B3543" s="311" t="s">
        <v>4281</v>
      </c>
      <c r="C3543" s="311" t="s">
        <v>4545</v>
      </c>
      <c r="D3543" s="308"/>
      <c r="E3543" s="315">
        <v>134400</v>
      </c>
      <c r="F3543" s="310">
        <f t="shared" si="110"/>
        <v>6720000</v>
      </c>
      <c r="G3543" s="310">
        <f t="shared" si="111"/>
        <v>2688000</v>
      </c>
    </row>
    <row r="3544" spans="1:7">
      <c r="A3544" s="311" t="s">
        <v>4280</v>
      </c>
      <c r="B3544" s="311" t="s">
        <v>4281</v>
      </c>
      <c r="C3544" s="311" t="s">
        <v>4546</v>
      </c>
      <c r="D3544" s="308"/>
      <c r="E3544" s="315">
        <v>150810</v>
      </c>
      <c r="F3544" s="310">
        <f t="shared" si="110"/>
        <v>7540500</v>
      </c>
      <c r="G3544" s="310">
        <f t="shared" si="111"/>
        <v>3016200.0000000005</v>
      </c>
    </row>
    <row r="3545" spans="1:7">
      <c r="A3545" s="311" t="s">
        <v>4280</v>
      </c>
      <c r="B3545" s="311" t="s">
        <v>4281</v>
      </c>
      <c r="C3545" s="311" t="s">
        <v>4547</v>
      </c>
      <c r="D3545" s="308"/>
      <c r="E3545" s="315">
        <v>138200</v>
      </c>
      <c r="F3545" s="310">
        <f t="shared" si="110"/>
        <v>6910000</v>
      </c>
      <c r="G3545" s="310">
        <f t="shared" si="111"/>
        <v>2764000</v>
      </c>
    </row>
    <row r="3546" spans="1:7">
      <c r="A3546" s="311" t="s">
        <v>4280</v>
      </c>
      <c r="B3546" s="311" t="s">
        <v>4281</v>
      </c>
      <c r="C3546" s="311" t="s">
        <v>4548</v>
      </c>
      <c r="D3546" s="308"/>
      <c r="E3546" s="315">
        <v>129050</v>
      </c>
      <c r="F3546" s="310">
        <f t="shared" si="110"/>
        <v>6452500</v>
      </c>
      <c r="G3546" s="310">
        <f t="shared" si="111"/>
        <v>2581000</v>
      </c>
    </row>
    <row r="3547" spans="1:7">
      <c r="A3547" s="311" t="s">
        <v>4280</v>
      </c>
      <c r="B3547" s="311" t="s">
        <v>4281</v>
      </c>
      <c r="C3547" s="311" t="s">
        <v>4549</v>
      </c>
      <c r="D3547" s="308"/>
      <c r="E3547" s="315">
        <v>167600</v>
      </c>
      <c r="F3547" s="310">
        <f t="shared" si="110"/>
        <v>8380000</v>
      </c>
      <c r="G3547" s="310">
        <f t="shared" si="111"/>
        <v>3352000</v>
      </c>
    </row>
    <row r="3548" spans="1:7">
      <c r="A3548" s="316" t="s">
        <v>4550</v>
      </c>
      <c r="B3548" s="316" t="s">
        <v>4551</v>
      </c>
      <c r="C3548" s="316" t="s">
        <v>4552</v>
      </c>
      <c r="D3548" s="308"/>
      <c r="E3548" s="317">
        <v>40090</v>
      </c>
      <c r="F3548" s="310">
        <f t="shared" si="110"/>
        <v>2004500</v>
      </c>
      <c r="G3548" s="310">
        <f t="shared" si="111"/>
        <v>801800.00000000012</v>
      </c>
    </row>
    <row r="3549" spans="1:7">
      <c r="A3549" s="311" t="s">
        <v>4280</v>
      </c>
      <c r="B3549" s="311" t="s">
        <v>4553</v>
      </c>
      <c r="C3549" s="311" t="s">
        <v>4554</v>
      </c>
      <c r="D3549" s="308"/>
      <c r="E3549" s="315">
        <v>162000</v>
      </c>
      <c r="F3549" s="310">
        <f t="shared" si="110"/>
        <v>8100000</v>
      </c>
      <c r="G3549" s="310">
        <f t="shared" si="111"/>
        <v>3240000</v>
      </c>
    </row>
    <row r="3550" spans="1:7">
      <c r="A3550" s="311" t="s">
        <v>4280</v>
      </c>
      <c r="B3550" s="311" t="s">
        <v>4555</v>
      </c>
      <c r="C3550" s="311" t="s">
        <v>4556</v>
      </c>
      <c r="D3550" s="308"/>
      <c r="E3550" s="315">
        <v>69100</v>
      </c>
      <c r="F3550" s="310">
        <f t="shared" si="110"/>
        <v>3455000</v>
      </c>
      <c r="G3550" s="310">
        <f t="shared" si="111"/>
        <v>1382000</v>
      </c>
    </row>
    <row r="3551" spans="1:7">
      <c r="A3551" s="311" t="s">
        <v>4280</v>
      </c>
      <c r="B3551" s="311" t="s">
        <v>4557</v>
      </c>
      <c r="C3551" s="311" t="s">
        <v>4556</v>
      </c>
      <c r="D3551" s="308"/>
      <c r="E3551" s="315">
        <v>66200</v>
      </c>
      <c r="F3551" s="310">
        <f t="shared" si="110"/>
        <v>3310000</v>
      </c>
      <c r="G3551" s="310">
        <f t="shared" si="111"/>
        <v>1324000</v>
      </c>
    </row>
    <row r="3552" spans="1:7">
      <c r="A3552" s="316" t="s">
        <v>4550</v>
      </c>
      <c r="B3552" s="316" t="s">
        <v>4558</v>
      </c>
      <c r="C3552" s="316" t="s">
        <v>4559</v>
      </c>
      <c r="D3552" s="308"/>
      <c r="E3552" s="317">
        <v>98740</v>
      </c>
      <c r="F3552" s="310">
        <f t="shared" si="110"/>
        <v>4937000</v>
      </c>
      <c r="G3552" s="310">
        <f t="shared" si="111"/>
        <v>1974800</v>
      </c>
    </row>
    <row r="3553" spans="1:7">
      <c r="A3553" s="316" t="s">
        <v>4550</v>
      </c>
      <c r="B3553" s="316" t="s">
        <v>4558</v>
      </c>
      <c r="C3553" s="316" t="s">
        <v>4560</v>
      </c>
      <c r="D3553" s="308"/>
      <c r="E3553" s="317">
        <v>97370</v>
      </c>
      <c r="F3553" s="310">
        <f t="shared" si="110"/>
        <v>4868500</v>
      </c>
      <c r="G3553" s="310">
        <f t="shared" si="111"/>
        <v>1947400</v>
      </c>
    </row>
    <row r="3554" spans="1:7">
      <c r="A3554" s="311" t="s">
        <v>4280</v>
      </c>
      <c r="B3554" s="311" t="s">
        <v>4558</v>
      </c>
      <c r="C3554" s="311" t="s">
        <v>4534</v>
      </c>
      <c r="D3554" s="308"/>
      <c r="E3554" s="315">
        <v>103580</v>
      </c>
      <c r="F3554" s="310">
        <f t="shared" si="110"/>
        <v>5179000</v>
      </c>
      <c r="G3554" s="310">
        <f t="shared" si="111"/>
        <v>2071600</v>
      </c>
    </row>
    <row r="3555" spans="1:7">
      <c r="A3555" s="311" t="s">
        <v>4280</v>
      </c>
      <c r="B3555" s="311" t="s">
        <v>4558</v>
      </c>
      <c r="C3555" s="311" t="s">
        <v>4282</v>
      </c>
      <c r="D3555" s="308"/>
      <c r="E3555" s="315">
        <v>96770</v>
      </c>
      <c r="F3555" s="310">
        <f t="shared" si="110"/>
        <v>4838500</v>
      </c>
      <c r="G3555" s="310">
        <f t="shared" si="111"/>
        <v>1935400</v>
      </c>
    </row>
    <row r="3556" spans="1:7">
      <c r="A3556" s="316" t="s">
        <v>4550</v>
      </c>
      <c r="B3556" s="316" t="s">
        <v>4561</v>
      </c>
      <c r="C3556" s="316" t="s">
        <v>4562</v>
      </c>
      <c r="D3556" s="308"/>
      <c r="E3556" s="317">
        <v>21880</v>
      </c>
      <c r="F3556" s="310">
        <f t="shared" si="110"/>
        <v>1094000</v>
      </c>
      <c r="G3556" s="310">
        <f t="shared" si="111"/>
        <v>437600</v>
      </c>
    </row>
    <row r="3557" spans="1:7">
      <c r="A3557" s="316" t="s">
        <v>4550</v>
      </c>
      <c r="B3557" s="316" t="s">
        <v>4563</v>
      </c>
      <c r="C3557" s="316" t="s">
        <v>4564</v>
      </c>
      <c r="D3557" s="308"/>
      <c r="E3557" s="317">
        <v>137200</v>
      </c>
      <c r="F3557" s="310">
        <f t="shared" si="110"/>
        <v>6860000</v>
      </c>
      <c r="G3557" s="310">
        <f t="shared" si="111"/>
        <v>2744000</v>
      </c>
    </row>
    <row r="3558" spans="1:7">
      <c r="A3558" s="316" t="s">
        <v>4550</v>
      </c>
      <c r="B3558" s="316" t="s">
        <v>4565</v>
      </c>
      <c r="C3558" s="316" t="s">
        <v>4566</v>
      </c>
      <c r="D3558" s="308"/>
      <c r="E3558" s="317">
        <v>109670</v>
      </c>
      <c r="F3558" s="310">
        <f t="shared" si="110"/>
        <v>5483500</v>
      </c>
      <c r="G3558" s="310">
        <f t="shared" si="111"/>
        <v>2193400</v>
      </c>
    </row>
    <row r="3559" spans="1:7">
      <c r="A3559" s="311" t="s">
        <v>4280</v>
      </c>
      <c r="B3559" s="311" t="s">
        <v>4362</v>
      </c>
      <c r="C3559" s="311" t="s">
        <v>4509</v>
      </c>
      <c r="D3559" s="308"/>
      <c r="E3559" s="315">
        <v>100000</v>
      </c>
      <c r="F3559" s="310">
        <f t="shared" si="110"/>
        <v>5000000</v>
      </c>
      <c r="G3559" s="310">
        <f t="shared" si="111"/>
        <v>2000000</v>
      </c>
    </row>
    <row r="3560" spans="1:7">
      <c r="A3560" s="311" t="s">
        <v>4280</v>
      </c>
      <c r="B3560" s="311" t="s">
        <v>4567</v>
      </c>
      <c r="C3560" s="311" t="s">
        <v>4568</v>
      </c>
      <c r="D3560" s="308"/>
      <c r="E3560" s="315">
        <v>63400</v>
      </c>
      <c r="F3560" s="310">
        <f t="shared" si="110"/>
        <v>3170000</v>
      </c>
      <c r="G3560" s="310">
        <f t="shared" si="111"/>
        <v>1268000</v>
      </c>
    </row>
    <row r="3561" spans="1:7">
      <c r="A3561" s="311" t="s">
        <v>4280</v>
      </c>
      <c r="B3561" s="311" t="s">
        <v>4368</v>
      </c>
      <c r="C3561" s="311" t="s">
        <v>4569</v>
      </c>
      <c r="D3561" s="308"/>
      <c r="E3561" s="315">
        <v>42800</v>
      </c>
      <c r="F3561" s="310">
        <f t="shared" si="110"/>
        <v>2140000</v>
      </c>
      <c r="G3561" s="310">
        <f t="shared" si="111"/>
        <v>856000</v>
      </c>
    </row>
    <row r="3562" spans="1:7">
      <c r="A3562" s="311" t="s">
        <v>4280</v>
      </c>
      <c r="B3562" s="311" t="s">
        <v>4370</v>
      </c>
      <c r="C3562" s="311" t="s">
        <v>4569</v>
      </c>
      <c r="D3562" s="308"/>
      <c r="E3562" s="315">
        <v>40000</v>
      </c>
      <c r="F3562" s="310">
        <f t="shared" si="110"/>
        <v>2000000</v>
      </c>
      <c r="G3562" s="310">
        <f t="shared" si="111"/>
        <v>800000</v>
      </c>
    </row>
    <row r="3563" spans="1:7">
      <c r="A3563" s="311" t="s">
        <v>4280</v>
      </c>
      <c r="B3563" s="311" t="s">
        <v>4570</v>
      </c>
      <c r="C3563" s="311" t="s">
        <v>4569</v>
      </c>
      <c r="D3563" s="308"/>
      <c r="E3563" s="315">
        <v>45300</v>
      </c>
      <c r="F3563" s="310">
        <f t="shared" si="110"/>
        <v>2265000</v>
      </c>
      <c r="G3563" s="310">
        <f t="shared" si="111"/>
        <v>906000</v>
      </c>
    </row>
    <row r="3564" spans="1:7">
      <c r="A3564" s="311" t="s">
        <v>4280</v>
      </c>
      <c r="B3564" s="311" t="s">
        <v>4571</v>
      </c>
      <c r="C3564" s="311" t="s">
        <v>4572</v>
      </c>
      <c r="D3564" s="308"/>
      <c r="E3564" s="315">
        <v>45800</v>
      </c>
      <c r="F3564" s="310">
        <f t="shared" si="110"/>
        <v>2290000</v>
      </c>
      <c r="G3564" s="310">
        <f t="shared" si="111"/>
        <v>916000</v>
      </c>
    </row>
    <row r="3565" spans="1:7">
      <c r="A3565" s="311" t="s">
        <v>4280</v>
      </c>
      <c r="B3565" s="311" t="s">
        <v>4573</v>
      </c>
      <c r="C3565" s="311" t="s">
        <v>4569</v>
      </c>
      <c r="D3565" s="308"/>
      <c r="E3565" s="315">
        <v>43500</v>
      </c>
      <c r="F3565" s="310">
        <f t="shared" si="110"/>
        <v>2175000</v>
      </c>
      <c r="G3565" s="310">
        <f t="shared" si="111"/>
        <v>870000</v>
      </c>
    </row>
    <row r="3566" spans="1:7">
      <c r="A3566" s="311" t="s">
        <v>4280</v>
      </c>
      <c r="B3566" s="311" t="s">
        <v>4574</v>
      </c>
      <c r="C3566" s="311" t="s">
        <v>4569</v>
      </c>
      <c r="D3566" s="308"/>
      <c r="E3566" s="315">
        <v>58600</v>
      </c>
      <c r="F3566" s="310">
        <f t="shared" si="110"/>
        <v>2930000</v>
      </c>
      <c r="G3566" s="310">
        <f t="shared" si="111"/>
        <v>1172000</v>
      </c>
    </row>
    <row r="3567" spans="1:7">
      <c r="A3567" s="311" t="s">
        <v>4280</v>
      </c>
      <c r="B3567" s="311" t="s">
        <v>4575</v>
      </c>
      <c r="C3567" s="311" t="s">
        <v>4569</v>
      </c>
      <c r="D3567" s="308"/>
      <c r="E3567" s="315">
        <v>61900</v>
      </c>
      <c r="F3567" s="310">
        <f t="shared" si="110"/>
        <v>3095000</v>
      </c>
      <c r="G3567" s="310">
        <f t="shared" si="111"/>
        <v>1238000</v>
      </c>
    </row>
    <row r="3568" spans="1:7">
      <c r="A3568" s="311" t="s">
        <v>4280</v>
      </c>
      <c r="B3568" s="311" t="s">
        <v>4576</v>
      </c>
      <c r="C3568" s="311" t="s">
        <v>4577</v>
      </c>
      <c r="D3568" s="308"/>
      <c r="E3568" s="315">
        <v>43000</v>
      </c>
      <c r="F3568" s="310">
        <f t="shared" si="110"/>
        <v>2150000</v>
      </c>
      <c r="G3568" s="310">
        <f t="shared" si="111"/>
        <v>860000</v>
      </c>
    </row>
    <row r="3569" spans="1:7">
      <c r="A3569" s="311" t="s">
        <v>4280</v>
      </c>
      <c r="B3569" s="311" t="s">
        <v>4576</v>
      </c>
      <c r="C3569" s="311" t="s">
        <v>4578</v>
      </c>
      <c r="D3569" s="308"/>
      <c r="E3569" s="315">
        <v>48090</v>
      </c>
      <c r="F3569" s="310">
        <f t="shared" si="110"/>
        <v>2404500</v>
      </c>
      <c r="G3569" s="310">
        <f t="shared" si="111"/>
        <v>961800.00000000012</v>
      </c>
    </row>
    <row r="3570" spans="1:7">
      <c r="A3570" s="311" t="s">
        <v>4280</v>
      </c>
      <c r="B3570" s="311" t="s">
        <v>4579</v>
      </c>
      <c r="C3570" s="311" t="s">
        <v>4580</v>
      </c>
      <c r="D3570" s="308"/>
      <c r="E3570" s="315">
        <v>52400</v>
      </c>
      <c r="F3570" s="310">
        <f t="shared" si="110"/>
        <v>2620000</v>
      </c>
      <c r="G3570" s="310">
        <f t="shared" si="111"/>
        <v>1048000</v>
      </c>
    </row>
    <row r="3571" spans="1:7">
      <c r="A3571" s="311" t="s">
        <v>4280</v>
      </c>
      <c r="B3571" s="311" t="s">
        <v>4579</v>
      </c>
      <c r="C3571" s="311" t="s">
        <v>4581</v>
      </c>
      <c r="D3571" s="308"/>
      <c r="E3571" s="315">
        <v>52400</v>
      </c>
      <c r="F3571" s="310">
        <f t="shared" si="110"/>
        <v>2620000</v>
      </c>
      <c r="G3571" s="310">
        <f t="shared" si="111"/>
        <v>1048000</v>
      </c>
    </row>
    <row r="3572" spans="1:7">
      <c r="A3572" s="318" t="s">
        <v>4280</v>
      </c>
      <c r="B3572" s="318" t="s">
        <v>4582</v>
      </c>
      <c r="C3572" s="318" t="s">
        <v>4582</v>
      </c>
      <c r="D3572" s="308"/>
      <c r="E3572" s="319">
        <v>44370</v>
      </c>
      <c r="F3572" s="310">
        <f t="shared" si="110"/>
        <v>2218500</v>
      </c>
      <c r="G3572" s="310">
        <f t="shared" si="111"/>
        <v>887400</v>
      </c>
    </row>
    <row r="3573" spans="1:7">
      <c r="A3573" s="318" t="s">
        <v>4280</v>
      </c>
      <c r="B3573" s="318" t="s">
        <v>4582</v>
      </c>
      <c r="C3573" s="318" t="s">
        <v>4583</v>
      </c>
      <c r="D3573" s="308"/>
      <c r="E3573" s="319">
        <v>47680</v>
      </c>
      <c r="F3573" s="310">
        <f t="shared" si="110"/>
        <v>2384000</v>
      </c>
      <c r="G3573" s="310">
        <f t="shared" si="111"/>
        <v>953600</v>
      </c>
    </row>
    <row r="3574" spans="1:7">
      <c r="A3574" s="318" t="s">
        <v>4280</v>
      </c>
      <c r="B3574" s="318" t="s">
        <v>4387</v>
      </c>
      <c r="C3574" s="318" t="s">
        <v>4387</v>
      </c>
      <c r="D3574" s="308"/>
      <c r="E3574" s="319">
        <v>49060</v>
      </c>
      <c r="F3574" s="310">
        <f t="shared" si="110"/>
        <v>2453000</v>
      </c>
      <c r="G3574" s="310">
        <f t="shared" si="111"/>
        <v>981200</v>
      </c>
    </row>
    <row r="3575" spans="1:7">
      <c r="A3575" s="318" t="s">
        <v>4280</v>
      </c>
      <c r="B3575" s="318" t="s">
        <v>4387</v>
      </c>
      <c r="C3575" s="318" t="s">
        <v>4584</v>
      </c>
      <c r="D3575" s="308"/>
      <c r="E3575" s="319">
        <v>48840</v>
      </c>
      <c r="F3575" s="310">
        <f t="shared" si="110"/>
        <v>2442000</v>
      </c>
      <c r="G3575" s="310">
        <f t="shared" si="111"/>
        <v>976800.00000000012</v>
      </c>
    </row>
    <row r="3576" spans="1:7">
      <c r="A3576" s="311" t="s">
        <v>4280</v>
      </c>
      <c r="B3576" s="311" t="s">
        <v>4387</v>
      </c>
      <c r="C3576" s="311" t="s">
        <v>4585</v>
      </c>
      <c r="D3576" s="308"/>
      <c r="E3576" s="315">
        <v>49450</v>
      </c>
      <c r="F3576" s="310">
        <f t="shared" si="110"/>
        <v>2472500</v>
      </c>
      <c r="G3576" s="310">
        <f t="shared" si="111"/>
        <v>989000</v>
      </c>
    </row>
    <row r="3577" spans="1:7">
      <c r="A3577" s="311" t="s">
        <v>4280</v>
      </c>
      <c r="B3577" s="311" t="s">
        <v>4387</v>
      </c>
      <c r="C3577" s="311" t="s">
        <v>4586</v>
      </c>
      <c r="D3577" s="308"/>
      <c r="E3577" s="315">
        <v>44090</v>
      </c>
      <c r="F3577" s="310">
        <f t="shared" si="110"/>
        <v>2204500</v>
      </c>
      <c r="G3577" s="310">
        <f t="shared" si="111"/>
        <v>881800.00000000012</v>
      </c>
    </row>
    <row r="3578" spans="1:7">
      <c r="A3578" s="311" t="s">
        <v>4280</v>
      </c>
      <c r="B3578" s="311" t="s">
        <v>4387</v>
      </c>
      <c r="C3578" s="311" t="s">
        <v>4587</v>
      </c>
      <c r="D3578" s="308"/>
      <c r="E3578" s="315">
        <v>46620</v>
      </c>
      <c r="F3578" s="310">
        <f t="shared" si="110"/>
        <v>2331000</v>
      </c>
      <c r="G3578" s="310">
        <f t="shared" si="111"/>
        <v>932400</v>
      </c>
    </row>
    <row r="3579" spans="1:7">
      <c r="A3579" s="311" t="s">
        <v>4280</v>
      </c>
      <c r="B3579" s="311" t="s">
        <v>4392</v>
      </c>
      <c r="C3579" s="311" t="s">
        <v>4588</v>
      </c>
      <c r="D3579" s="308"/>
      <c r="E3579" s="315">
        <v>66270</v>
      </c>
      <c r="F3579" s="310">
        <f t="shared" si="110"/>
        <v>3313500</v>
      </c>
      <c r="G3579" s="310">
        <f t="shared" si="111"/>
        <v>1325400</v>
      </c>
    </row>
    <row r="3580" spans="1:7">
      <c r="A3580" s="318" t="s">
        <v>4280</v>
      </c>
      <c r="B3580" s="318" t="s">
        <v>4589</v>
      </c>
      <c r="C3580" s="318" t="s">
        <v>4590</v>
      </c>
      <c r="D3580" s="308"/>
      <c r="E3580" s="319">
        <v>52670</v>
      </c>
      <c r="F3580" s="310">
        <f t="shared" si="110"/>
        <v>2633500</v>
      </c>
      <c r="G3580" s="310">
        <f t="shared" si="111"/>
        <v>1053400</v>
      </c>
    </row>
    <row r="3581" spans="1:7">
      <c r="A3581" s="311" t="s">
        <v>4280</v>
      </c>
      <c r="B3581" s="311" t="s">
        <v>4589</v>
      </c>
      <c r="C3581" s="311" t="s">
        <v>4591</v>
      </c>
      <c r="D3581" s="308"/>
      <c r="E3581" s="315">
        <v>47200</v>
      </c>
      <c r="F3581" s="310">
        <f t="shared" si="110"/>
        <v>2360000</v>
      </c>
      <c r="G3581" s="310">
        <f t="shared" si="111"/>
        <v>944000</v>
      </c>
    </row>
    <row r="3582" spans="1:7">
      <c r="A3582" s="311" t="s">
        <v>4280</v>
      </c>
      <c r="B3582" s="311" t="s">
        <v>4590</v>
      </c>
      <c r="C3582" s="311" t="s">
        <v>4592</v>
      </c>
      <c r="D3582" s="308"/>
      <c r="E3582" s="315">
        <v>52810</v>
      </c>
      <c r="F3582" s="310">
        <f t="shared" si="110"/>
        <v>2640500</v>
      </c>
      <c r="G3582" s="310">
        <f t="shared" si="111"/>
        <v>1056200</v>
      </c>
    </row>
    <row r="3583" spans="1:7">
      <c r="A3583" s="311" t="s">
        <v>4280</v>
      </c>
      <c r="B3583" s="311" t="s">
        <v>4593</v>
      </c>
      <c r="C3583" s="311" t="s">
        <v>4594</v>
      </c>
      <c r="D3583" s="308"/>
      <c r="E3583" s="315">
        <v>53200</v>
      </c>
      <c r="F3583" s="310">
        <f t="shared" si="110"/>
        <v>2660000</v>
      </c>
      <c r="G3583" s="310">
        <f t="shared" si="111"/>
        <v>1064000</v>
      </c>
    </row>
    <row r="3584" spans="1:7">
      <c r="A3584" s="311" t="s">
        <v>4280</v>
      </c>
      <c r="B3584" s="311" t="s">
        <v>4593</v>
      </c>
      <c r="C3584" s="311" t="s">
        <v>4595</v>
      </c>
      <c r="D3584" s="308"/>
      <c r="E3584" s="315">
        <v>56670</v>
      </c>
      <c r="F3584" s="310">
        <f t="shared" si="110"/>
        <v>2833500</v>
      </c>
      <c r="G3584" s="310">
        <f t="shared" si="111"/>
        <v>1133400</v>
      </c>
    </row>
    <row r="3585" spans="1:7">
      <c r="A3585" s="311" t="s">
        <v>4280</v>
      </c>
      <c r="B3585" s="311" t="s">
        <v>4596</v>
      </c>
      <c r="C3585" s="311" t="s">
        <v>4594</v>
      </c>
      <c r="D3585" s="308"/>
      <c r="E3585" s="315">
        <v>57800</v>
      </c>
      <c r="F3585" s="310">
        <f t="shared" si="110"/>
        <v>2890000</v>
      </c>
      <c r="G3585" s="310">
        <f t="shared" si="111"/>
        <v>1156000</v>
      </c>
    </row>
    <row r="3586" spans="1:7">
      <c r="A3586" s="311" t="s">
        <v>4280</v>
      </c>
      <c r="B3586" s="311" t="s">
        <v>4597</v>
      </c>
      <c r="C3586" s="311" t="s">
        <v>4598</v>
      </c>
      <c r="D3586" s="308"/>
      <c r="E3586" s="315">
        <v>72910</v>
      </c>
      <c r="F3586" s="310">
        <f t="shared" si="110"/>
        <v>3645500</v>
      </c>
      <c r="G3586" s="310">
        <f t="shared" si="111"/>
        <v>1458200</v>
      </c>
    </row>
    <row r="3587" spans="1:7">
      <c r="A3587" s="311" t="s">
        <v>4280</v>
      </c>
      <c r="B3587" s="311" t="s">
        <v>4393</v>
      </c>
      <c r="C3587" s="311" t="s">
        <v>4599</v>
      </c>
      <c r="D3587" s="308"/>
      <c r="E3587" s="315">
        <v>54300</v>
      </c>
      <c r="F3587" s="310">
        <f t="shared" si="110"/>
        <v>2715000</v>
      </c>
      <c r="G3587" s="310">
        <f t="shared" si="111"/>
        <v>1086000</v>
      </c>
    </row>
    <row r="3588" spans="1:7">
      <c r="A3588" s="311" t="s">
        <v>4280</v>
      </c>
      <c r="B3588" s="311" t="s">
        <v>4393</v>
      </c>
      <c r="C3588" s="311" t="s">
        <v>4600</v>
      </c>
      <c r="D3588" s="308"/>
      <c r="E3588" s="315">
        <v>62270</v>
      </c>
      <c r="F3588" s="310">
        <f t="shared" ref="F3588:F3651" si="112">+E3588*5%*1000</f>
        <v>3113500</v>
      </c>
      <c r="G3588" s="310">
        <f t="shared" ref="G3588:G3651" si="113">+E3588*2%*1000</f>
        <v>1245400</v>
      </c>
    </row>
    <row r="3589" spans="1:7">
      <c r="A3589" s="311" t="s">
        <v>4280</v>
      </c>
      <c r="B3589" s="311" t="s">
        <v>4601</v>
      </c>
      <c r="C3589" s="311" t="s">
        <v>4602</v>
      </c>
      <c r="D3589" s="308"/>
      <c r="E3589" s="315">
        <v>61450</v>
      </c>
      <c r="F3589" s="310">
        <f t="shared" si="112"/>
        <v>3072500</v>
      </c>
      <c r="G3589" s="310">
        <f t="shared" si="113"/>
        <v>1229000</v>
      </c>
    </row>
    <row r="3590" spans="1:7">
      <c r="A3590" s="311" t="s">
        <v>4280</v>
      </c>
      <c r="B3590" s="311" t="s">
        <v>4395</v>
      </c>
      <c r="C3590" s="311" t="s">
        <v>4603</v>
      </c>
      <c r="D3590" s="308"/>
      <c r="E3590" s="315">
        <v>57090</v>
      </c>
      <c r="F3590" s="310">
        <f t="shared" si="112"/>
        <v>2854500</v>
      </c>
      <c r="G3590" s="310">
        <f t="shared" si="113"/>
        <v>1141800</v>
      </c>
    </row>
    <row r="3591" spans="1:7">
      <c r="A3591" s="311" t="s">
        <v>4280</v>
      </c>
      <c r="B3591" s="311" t="s">
        <v>4395</v>
      </c>
      <c r="C3591" s="311" t="s">
        <v>4604</v>
      </c>
      <c r="D3591" s="308"/>
      <c r="E3591" s="315">
        <v>61090</v>
      </c>
      <c r="F3591" s="310">
        <f t="shared" si="112"/>
        <v>3054500</v>
      </c>
      <c r="G3591" s="310">
        <f t="shared" si="113"/>
        <v>1221800</v>
      </c>
    </row>
    <row r="3592" spans="1:7">
      <c r="A3592" s="318" t="s">
        <v>4280</v>
      </c>
      <c r="B3592" s="318" t="s">
        <v>4605</v>
      </c>
      <c r="C3592" s="318" t="s">
        <v>4605</v>
      </c>
      <c r="D3592" s="308"/>
      <c r="E3592" s="319">
        <v>54300</v>
      </c>
      <c r="F3592" s="310">
        <f t="shared" si="112"/>
        <v>2715000</v>
      </c>
      <c r="G3592" s="310">
        <f t="shared" si="113"/>
        <v>1086000</v>
      </c>
    </row>
    <row r="3593" spans="1:7">
      <c r="A3593" s="318" t="s">
        <v>4280</v>
      </c>
      <c r="B3593" s="318" t="s">
        <v>4605</v>
      </c>
      <c r="C3593" s="318" t="s">
        <v>4606</v>
      </c>
      <c r="D3593" s="308"/>
      <c r="E3593" s="319">
        <v>64600</v>
      </c>
      <c r="F3593" s="310">
        <f t="shared" si="112"/>
        <v>3230000</v>
      </c>
      <c r="G3593" s="310">
        <f t="shared" si="113"/>
        <v>1292000</v>
      </c>
    </row>
    <row r="3594" spans="1:7">
      <c r="A3594" s="311" t="s">
        <v>4280</v>
      </c>
      <c r="B3594" s="311" t="s">
        <v>4607</v>
      </c>
      <c r="C3594" s="311" t="s">
        <v>4608</v>
      </c>
      <c r="D3594" s="308"/>
      <c r="E3594" s="315">
        <v>62500</v>
      </c>
      <c r="F3594" s="310">
        <f t="shared" si="112"/>
        <v>3125000</v>
      </c>
      <c r="G3594" s="310">
        <f t="shared" si="113"/>
        <v>1250000</v>
      </c>
    </row>
    <row r="3595" spans="1:7">
      <c r="A3595" s="311" t="s">
        <v>4280</v>
      </c>
      <c r="B3595" s="311" t="s">
        <v>4405</v>
      </c>
      <c r="C3595" s="311" t="s">
        <v>4594</v>
      </c>
      <c r="D3595" s="308"/>
      <c r="E3595" s="315">
        <v>47990</v>
      </c>
      <c r="F3595" s="310">
        <f t="shared" si="112"/>
        <v>2399500</v>
      </c>
      <c r="G3595" s="310">
        <f t="shared" si="113"/>
        <v>959800.00000000012</v>
      </c>
    </row>
    <row r="3596" spans="1:7">
      <c r="A3596" s="311" t="s">
        <v>4280</v>
      </c>
      <c r="B3596" s="311" t="s">
        <v>4609</v>
      </c>
      <c r="C3596" s="311" t="s">
        <v>4610</v>
      </c>
      <c r="D3596" s="308"/>
      <c r="E3596" s="315">
        <v>65700</v>
      </c>
      <c r="F3596" s="310">
        <f t="shared" si="112"/>
        <v>3285000</v>
      </c>
      <c r="G3596" s="310">
        <f t="shared" si="113"/>
        <v>1314000</v>
      </c>
    </row>
    <row r="3597" spans="1:7">
      <c r="A3597" s="311" t="s">
        <v>4280</v>
      </c>
      <c r="B3597" s="311" t="s">
        <v>4609</v>
      </c>
      <c r="C3597" s="311" t="s">
        <v>4611</v>
      </c>
      <c r="D3597" s="308"/>
      <c r="E3597" s="315">
        <v>73180</v>
      </c>
      <c r="F3597" s="310">
        <f t="shared" si="112"/>
        <v>3659000</v>
      </c>
      <c r="G3597" s="310">
        <f t="shared" si="113"/>
        <v>1463600.0000000002</v>
      </c>
    </row>
    <row r="3598" spans="1:7">
      <c r="A3598" s="311" t="s">
        <v>4280</v>
      </c>
      <c r="B3598" s="311" t="s">
        <v>4612</v>
      </c>
      <c r="C3598" s="311" t="s">
        <v>4613</v>
      </c>
      <c r="D3598" s="308"/>
      <c r="E3598" s="315">
        <v>88180</v>
      </c>
      <c r="F3598" s="310">
        <f t="shared" si="112"/>
        <v>4409000</v>
      </c>
      <c r="G3598" s="310">
        <f t="shared" si="113"/>
        <v>1763600.0000000002</v>
      </c>
    </row>
    <row r="3599" spans="1:7">
      <c r="A3599" s="311" t="s">
        <v>4280</v>
      </c>
      <c r="B3599" s="311" t="s">
        <v>4614</v>
      </c>
      <c r="C3599" s="311" t="s">
        <v>4615</v>
      </c>
      <c r="D3599" s="308"/>
      <c r="E3599" s="315">
        <v>100000</v>
      </c>
      <c r="F3599" s="310">
        <f t="shared" si="112"/>
        <v>5000000</v>
      </c>
      <c r="G3599" s="310">
        <f t="shared" si="113"/>
        <v>2000000</v>
      </c>
    </row>
    <row r="3600" spans="1:7">
      <c r="A3600" s="311" t="s">
        <v>4280</v>
      </c>
      <c r="B3600" s="311" t="s">
        <v>4407</v>
      </c>
      <c r="C3600" s="311" t="s">
        <v>4616</v>
      </c>
      <c r="D3600" s="308"/>
      <c r="E3600" s="315">
        <v>75810</v>
      </c>
      <c r="F3600" s="310">
        <f t="shared" si="112"/>
        <v>3790500</v>
      </c>
      <c r="G3600" s="310">
        <f t="shared" si="113"/>
        <v>1516200</v>
      </c>
    </row>
    <row r="3601" spans="1:7">
      <c r="A3601" s="311" t="s">
        <v>4280</v>
      </c>
      <c r="B3601" s="311" t="s">
        <v>4617</v>
      </c>
      <c r="C3601" s="311" t="s">
        <v>4618</v>
      </c>
      <c r="D3601" s="308"/>
      <c r="E3601" s="315">
        <v>134360</v>
      </c>
      <c r="F3601" s="310">
        <f t="shared" si="112"/>
        <v>6718000</v>
      </c>
      <c r="G3601" s="310">
        <f t="shared" si="113"/>
        <v>2687200.0000000005</v>
      </c>
    </row>
    <row r="3602" spans="1:7">
      <c r="A3602" s="318" t="s">
        <v>4280</v>
      </c>
      <c r="B3602" s="318" t="s">
        <v>4619</v>
      </c>
      <c r="C3602" s="318" t="s">
        <v>4619</v>
      </c>
      <c r="D3602" s="308"/>
      <c r="E3602" s="319">
        <v>76190</v>
      </c>
      <c r="F3602" s="310">
        <f t="shared" si="112"/>
        <v>3809500</v>
      </c>
      <c r="G3602" s="310">
        <f t="shared" si="113"/>
        <v>1523800</v>
      </c>
    </row>
    <row r="3603" spans="1:7">
      <c r="A3603" s="311" t="s">
        <v>4280</v>
      </c>
      <c r="B3603" s="311" t="s">
        <v>4620</v>
      </c>
      <c r="C3603" s="311" t="s">
        <v>4621</v>
      </c>
      <c r="D3603" s="308"/>
      <c r="E3603" s="315">
        <v>71350</v>
      </c>
      <c r="F3603" s="310">
        <f t="shared" si="112"/>
        <v>3567500</v>
      </c>
      <c r="G3603" s="310">
        <f t="shared" si="113"/>
        <v>1427000</v>
      </c>
    </row>
    <row r="3604" spans="1:7">
      <c r="A3604" s="311" t="s">
        <v>4280</v>
      </c>
      <c r="B3604" s="311" t="s">
        <v>4620</v>
      </c>
      <c r="C3604" s="311" t="s">
        <v>4622</v>
      </c>
      <c r="D3604" s="308"/>
      <c r="E3604" s="315">
        <v>68310</v>
      </c>
      <c r="F3604" s="310">
        <f t="shared" si="112"/>
        <v>3415500</v>
      </c>
      <c r="G3604" s="310">
        <f t="shared" si="113"/>
        <v>1366200</v>
      </c>
    </row>
    <row r="3605" spans="1:7">
      <c r="A3605" s="311" t="s">
        <v>4280</v>
      </c>
      <c r="B3605" s="311" t="s">
        <v>4623</v>
      </c>
      <c r="C3605" s="311" t="s">
        <v>4509</v>
      </c>
      <c r="D3605" s="308"/>
      <c r="E3605" s="315">
        <v>83630</v>
      </c>
      <c r="F3605" s="310">
        <f t="shared" si="112"/>
        <v>4181500</v>
      </c>
      <c r="G3605" s="310">
        <f t="shared" si="113"/>
        <v>1672600.0000000002</v>
      </c>
    </row>
    <row r="3606" spans="1:7">
      <c r="A3606" s="311" t="s">
        <v>4280</v>
      </c>
      <c r="B3606" s="311" t="s">
        <v>4623</v>
      </c>
      <c r="C3606" s="311" t="s">
        <v>4624</v>
      </c>
      <c r="D3606" s="308"/>
      <c r="E3606" s="315">
        <v>86360</v>
      </c>
      <c r="F3606" s="310">
        <f t="shared" si="112"/>
        <v>4318000</v>
      </c>
      <c r="G3606" s="310">
        <f t="shared" si="113"/>
        <v>1727200</v>
      </c>
    </row>
    <row r="3607" spans="1:7">
      <c r="A3607" s="311" t="s">
        <v>4280</v>
      </c>
      <c r="B3607" s="311" t="s">
        <v>4625</v>
      </c>
      <c r="C3607" s="311" t="s">
        <v>4621</v>
      </c>
      <c r="D3607" s="308"/>
      <c r="E3607" s="315">
        <v>116090</v>
      </c>
      <c r="F3607" s="310">
        <f t="shared" si="112"/>
        <v>5804500</v>
      </c>
      <c r="G3607" s="310">
        <f t="shared" si="113"/>
        <v>2321800</v>
      </c>
    </row>
    <row r="3608" spans="1:7">
      <c r="A3608" s="311" t="s">
        <v>4280</v>
      </c>
      <c r="B3608" s="311" t="s">
        <v>4625</v>
      </c>
      <c r="C3608" s="311" t="s">
        <v>4626</v>
      </c>
      <c r="D3608" s="308"/>
      <c r="E3608" s="315">
        <v>102000</v>
      </c>
      <c r="F3608" s="310">
        <f t="shared" si="112"/>
        <v>5100000</v>
      </c>
      <c r="G3608" s="310">
        <f t="shared" si="113"/>
        <v>2040000</v>
      </c>
    </row>
    <row r="3609" spans="1:7">
      <c r="A3609" s="311" t="s">
        <v>4280</v>
      </c>
      <c r="B3609" s="311" t="s">
        <v>4625</v>
      </c>
      <c r="C3609" s="311" t="s">
        <v>4627</v>
      </c>
      <c r="D3609" s="308"/>
      <c r="E3609" s="315">
        <v>117180</v>
      </c>
      <c r="F3609" s="310">
        <f t="shared" si="112"/>
        <v>5859000</v>
      </c>
      <c r="G3609" s="310">
        <f t="shared" si="113"/>
        <v>2343600</v>
      </c>
    </row>
    <row r="3610" spans="1:7">
      <c r="A3610" s="311" t="s">
        <v>4280</v>
      </c>
      <c r="B3610" s="311" t="s">
        <v>4625</v>
      </c>
      <c r="C3610" s="311" t="s">
        <v>4622</v>
      </c>
      <c r="D3610" s="308"/>
      <c r="E3610" s="315">
        <v>117720</v>
      </c>
      <c r="F3610" s="310">
        <f t="shared" si="112"/>
        <v>5886000</v>
      </c>
      <c r="G3610" s="310">
        <f t="shared" si="113"/>
        <v>2354400</v>
      </c>
    </row>
    <row r="3611" spans="1:7">
      <c r="A3611" s="311" t="s">
        <v>4280</v>
      </c>
      <c r="B3611" s="311" t="s">
        <v>4628</v>
      </c>
      <c r="C3611" s="311" t="s">
        <v>4621</v>
      </c>
      <c r="D3611" s="308"/>
      <c r="E3611" s="315">
        <v>99170</v>
      </c>
      <c r="F3611" s="310">
        <f t="shared" si="112"/>
        <v>4958500</v>
      </c>
      <c r="G3611" s="310">
        <f t="shared" si="113"/>
        <v>1983400</v>
      </c>
    </row>
    <row r="3612" spans="1:7">
      <c r="A3612" s="311" t="s">
        <v>4280</v>
      </c>
      <c r="B3612" s="311" t="s">
        <v>4628</v>
      </c>
      <c r="C3612" s="311" t="s">
        <v>4622</v>
      </c>
      <c r="D3612" s="308"/>
      <c r="E3612" s="315">
        <v>85360</v>
      </c>
      <c r="F3612" s="310">
        <f t="shared" si="112"/>
        <v>4268000</v>
      </c>
      <c r="G3612" s="310">
        <f t="shared" si="113"/>
        <v>1707200</v>
      </c>
    </row>
    <row r="3613" spans="1:7">
      <c r="A3613" s="311" t="s">
        <v>4280</v>
      </c>
      <c r="B3613" s="311" t="s">
        <v>4629</v>
      </c>
      <c r="C3613" s="311" t="s">
        <v>4621</v>
      </c>
      <c r="D3613" s="308"/>
      <c r="E3613" s="315">
        <v>140720</v>
      </c>
      <c r="F3613" s="310">
        <f t="shared" si="112"/>
        <v>7036000</v>
      </c>
      <c r="G3613" s="310">
        <f t="shared" si="113"/>
        <v>2814400</v>
      </c>
    </row>
    <row r="3614" spans="1:7">
      <c r="A3614" s="311" t="s">
        <v>4280</v>
      </c>
      <c r="B3614" s="311" t="s">
        <v>4629</v>
      </c>
      <c r="C3614" s="311" t="s">
        <v>4630</v>
      </c>
      <c r="D3614" s="308"/>
      <c r="E3614" s="315">
        <v>149540</v>
      </c>
      <c r="F3614" s="310">
        <f t="shared" si="112"/>
        <v>7477000</v>
      </c>
      <c r="G3614" s="310">
        <f t="shared" si="113"/>
        <v>2990800</v>
      </c>
    </row>
    <row r="3615" spans="1:7">
      <c r="A3615" s="311" t="s">
        <v>4280</v>
      </c>
      <c r="B3615" s="311" t="s">
        <v>4631</v>
      </c>
      <c r="C3615" s="311" t="s">
        <v>4621</v>
      </c>
      <c r="D3615" s="308"/>
      <c r="E3615" s="315">
        <v>203810</v>
      </c>
      <c r="F3615" s="310">
        <f t="shared" si="112"/>
        <v>10190500</v>
      </c>
      <c r="G3615" s="310">
        <f t="shared" si="113"/>
        <v>4076200.0000000005</v>
      </c>
    </row>
    <row r="3616" spans="1:7">
      <c r="A3616" s="311" t="s">
        <v>4280</v>
      </c>
      <c r="B3616" s="311" t="s">
        <v>4631</v>
      </c>
      <c r="C3616" s="311" t="s">
        <v>4632</v>
      </c>
      <c r="D3616" s="308"/>
      <c r="E3616" s="315">
        <v>220810</v>
      </c>
      <c r="F3616" s="310">
        <f t="shared" si="112"/>
        <v>11040500</v>
      </c>
      <c r="G3616" s="310">
        <f t="shared" si="113"/>
        <v>4416200</v>
      </c>
    </row>
    <row r="3617" spans="1:7">
      <c r="A3617" s="311" t="s">
        <v>4280</v>
      </c>
      <c r="B3617" s="311" t="s">
        <v>4631</v>
      </c>
      <c r="C3617" s="311" t="s">
        <v>4622</v>
      </c>
      <c r="D3617" s="308"/>
      <c r="E3617" s="315">
        <v>186360</v>
      </c>
      <c r="F3617" s="310">
        <f t="shared" si="112"/>
        <v>9318000</v>
      </c>
      <c r="G3617" s="310">
        <f t="shared" si="113"/>
        <v>3727200.0000000005</v>
      </c>
    </row>
    <row r="3618" spans="1:7">
      <c r="A3618" s="311" t="s">
        <v>4280</v>
      </c>
      <c r="B3618" s="311" t="s">
        <v>4633</v>
      </c>
      <c r="C3618" s="311" t="s">
        <v>4634</v>
      </c>
      <c r="D3618" s="308"/>
      <c r="E3618" s="315">
        <v>81720</v>
      </c>
      <c r="F3618" s="310">
        <f t="shared" si="112"/>
        <v>4086000</v>
      </c>
      <c r="G3618" s="310">
        <f t="shared" si="113"/>
        <v>1634400</v>
      </c>
    </row>
    <row r="3619" spans="1:7">
      <c r="A3619" s="311" t="s">
        <v>4280</v>
      </c>
      <c r="B3619" s="311" t="s">
        <v>4462</v>
      </c>
      <c r="C3619" s="311" t="s">
        <v>4635</v>
      </c>
      <c r="D3619" s="308"/>
      <c r="E3619" s="315">
        <v>84630</v>
      </c>
      <c r="F3619" s="310">
        <f t="shared" si="112"/>
        <v>4231500</v>
      </c>
      <c r="G3619" s="310">
        <f t="shared" si="113"/>
        <v>1692600.0000000002</v>
      </c>
    </row>
    <row r="3620" spans="1:7">
      <c r="A3620" s="311" t="s">
        <v>4280</v>
      </c>
      <c r="B3620" s="311" t="s">
        <v>4462</v>
      </c>
      <c r="C3620" s="311" t="s">
        <v>4636</v>
      </c>
      <c r="D3620" s="308"/>
      <c r="E3620" s="315">
        <v>84630</v>
      </c>
      <c r="F3620" s="310">
        <f t="shared" si="112"/>
        <v>4231500</v>
      </c>
      <c r="G3620" s="310">
        <f t="shared" si="113"/>
        <v>1692600.0000000002</v>
      </c>
    </row>
    <row r="3621" spans="1:7">
      <c r="A3621" s="311" t="s">
        <v>4280</v>
      </c>
      <c r="B3621" s="311" t="s">
        <v>4637</v>
      </c>
      <c r="C3621" s="311" t="s">
        <v>4638</v>
      </c>
      <c r="D3621" s="308"/>
      <c r="E3621" s="315">
        <v>115450</v>
      </c>
      <c r="F3621" s="310">
        <f t="shared" si="112"/>
        <v>5772500</v>
      </c>
      <c r="G3621" s="310">
        <f t="shared" si="113"/>
        <v>2309000</v>
      </c>
    </row>
    <row r="3622" spans="1:7">
      <c r="A3622" s="311" t="s">
        <v>4280</v>
      </c>
      <c r="B3622" s="311" t="s">
        <v>4637</v>
      </c>
      <c r="C3622" s="311" t="s">
        <v>4639</v>
      </c>
      <c r="D3622" s="308"/>
      <c r="E3622" s="315">
        <v>122720</v>
      </c>
      <c r="F3622" s="310">
        <f t="shared" si="112"/>
        <v>6136000</v>
      </c>
      <c r="G3622" s="310">
        <f t="shared" si="113"/>
        <v>2454400</v>
      </c>
    </row>
    <row r="3623" spans="1:7">
      <c r="A3623" s="311" t="s">
        <v>4280</v>
      </c>
      <c r="B3623" s="311" t="s">
        <v>4640</v>
      </c>
      <c r="C3623" s="311" t="s">
        <v>4641</v>
      </c>
      <c r="D3623" s="308"/>
      <c r="E3623" s="315">
        <v>122720</v>
      </c>
      <c r="F3623" s="310">
        <f t="shared" si="112"/>
        <v>6136000</v>
      </c>
      <c r="G3623" s="310">
        <f t="shared" si="113"/>
        <v>2454400</v>
      </c>
    </row>
    <row r="3624" spans="1:7">
      <c r="A3624" s="311" t="s">
        <v>4280</v>
      </c>
      <c r="B3624" s="311" t="s">
        <v>4642</v>
      </c>
      <c r="C3624" s="311" t="s">
        <v>4622</v>
      </c>
      <c r="D3624" s="308"/>
      <c r="E3624" s="315">
        <v>190810</v>
      </c>
      <c r="F3624" s="310">
        <f t="shared" si="112"/>
        <v>9540500</v>
      </c>
      <c r="G3624" s="310">
        <f t="shared" si="113"/>
        <v>3816200.0000000005</v>
      </c>
    </row>
    <row r="3625" spans="1:7">
      <c r="A3625" s="311" t="s">
        <v>4280</v>
      </c>
      <c r="B3625" s="311" t="s">
        <v>4643</v>
      </c>
      <c r="C3625" s="311" t="s">
        <v>3900</v>
      </c>
      <c r="D3625" s="308"/>
      <c r="E3625" s="315">
        <v>131810</v>
      </c>
      <c r="F3625" s="310">
        <f t="shared" si="112"/>
        <v>6590500</v>
      </c>
      <c r="G3625" s="310">
        <f t="shared" si="113"/>
        <v>2636200.0000000005</v>
      </c>
    </row>
    <row r="3626" spans="1:7">
      <c r="A3626" s="311" t="s">
        <v>4280</v>
      </c>
      <c r="B3626" s="311" t="s">
        <v>4643</v>
      </c>
      <c r="C3626" s="311" t="s">
        <v>3901</v>
      </c>
      <c r="D3626" s="308"/>
      <c r="E3626" s="315">
        <v>122720</v>
      </c>
      <c r="F3626" s="310">
        <f t="shared" si="112"/>
        <v>6136000</v>
      </c>
      <c r="G3626" s="310">
        <f t="shared" si="113"/>
        <v>2454400</v>
      </c>
    </row>
    <row r="3627" spans="1:7">
      <c r="A3627" s="311" t="s">
        <v>4280</v>
      </c>
      <c r="B3627" s="311" t="s">
        <v>4644</v>
      </c>
      <c r="C3627" s="311" t="s">
        <v>3901</v>
      </c>
      <c r="D3627" s="308"/>
      <c r="E3627" s="315">
        <v>155900</v>
      </c>
      <c r="F3627" s="310">
        <f t="shared" si="112"/>
        <v>7795000</v>
      </c>
      <c r="G3627" s="310">
        <f t="shared" si="113"/>
        <v>3118000</v>
      </c>
    </row>
    <row r="3628" spans="1:7">
      <c r="A3628" s="311" t="s">
        <v>4280</v>
      </c>
      <c r="B3628" s="311" t="s">
        <v>4644</v>
      </c>
      <c r="C3628" s="311" t="s">
        <v>4645</v>
      </c>
      <c r="D3628" s="308"/>
      <c r="E3628" s="315">
        <v>153630</v>
      </c>
      <c r="F3628" s="310">
        <f t="shared" si="112"/>
        <v>7681500</v>
      </c>
      <c r="G3628" s="310">
        <f t="shared" si="113"/>
        <v>3072600</v>
      </c>
    </row>
    <row r="3629" spans="1:7">
      <c r="A3629" s="311" t="s">
        <v>4280</v>
      </c>
      <c r="B3629" s="311" t="s">
        <v>4646</v>
      </c>
      <c r="C3629" s="311" t="s">
        <v>3900</v>
      </c>
      <c r="D3629" s="308"/>
      <c r="E3629" s="315">
        <v>166090</v>
      </c>
      <c r="F3629" s="310">
        <f t="shared" si="112"/>
        <v>8304500</v>
      </c>
      <c r="G3629" s="310">
        <f t="shared" si="113"/>
        <v>3321800</v>
      </c>
    </row>
    <row r="3630" spans="1:7">
      <c r="A3630" s="311" t="s">
        <v>4280</v>
      </c>
      <c r="B3630" s="311" t="s">
        <v>4646</v>
      </c>
      <c r="C3630" s="311" t="s">
        <v>4647</v>
      </c>
      <c r="D3630" s="308"/>
      <c r="E3630" s="315">
        <v>192180</v>
      </c>
      <c r="F3630" s="310">
        <f t="shared" si="112"/>
        <v>9609000</v>
      </c>
      <c r="G3630" s="310">
        <f t="shared" si="113"/>
        <v>3843600</v>
      </c>
    </row>
    <row r="3631" spans="1:7">
      <c r="A3631" s="311" t="s">
        <v>4280</v>
      </c>
      <c r="B3631" s="311" t="s">
        <v>4505</v>
      </c>
      <c r="C3631" s="311" t="s">
        <v>4648</v>
      </c>
      <c r="D3631" s="308"/>
      <c r="E3631" s="315">
        <v>53540</v>
      </c>
      <c r="F3631" s="310">
        <f t="shared" si="112"/>
        <v>2677000</v>
      </c>
      <c r="G3631" s="310">
        <f t="shared" si="113"/>
        <v>1070800</v>
      </c>
    </row>
    <row r="3632" spans="1:7">
      <c r="A3632" s="311" t="s">
        <v>4280</v>
      </c>
      <c r="B3632" s="311" t="s">
        <v>4506</v>
      </c>
      <c r="C3632" s="311" t="s">
        <v>4649</v>
      </c>
      <c r="D3632" s="308"/>
      <c r="E3632" s="315">
        <v>57180</v>
      </c>
      <c r="F3632" s="310">
        <f t="shared" si="112"/>
        <v>2859000</v>
      </c>
      <c r="G3632" s="310">
        <f t="shared" si="113"/>
        <v>1143600.0000000002</v>
      </c>
    </row>
    <row r="3633" spans="1:7">
      <c r="A3633" s="311" t="s">
        <v>140</v>
      </c>
      <c r="B3633" s="311" t="s">
        <v>4650</v>
      </c>
      <c r="C3633" s="311" t="s">
        <v>4651</v>
      </c>
      <c r="D3633" s="311" t="s">
        <v>747</v>
      </c>
      <c r="E3633" s="315">
        <v>63600</v>
      </c>
      <c r="F3633" s="310">
        <f t="shared" si="112"/>
        <v>3180000</v>
      </c>
      <c r="G3633" s="310">
        <f t="shared" si="113"/>
        <v>1272000</v>
      </c>
    </row>
    <row r="3634" spans="1:7">
      <c r="A3634" s="311" t="s">
        <v>140</v>
      </c>
      <c r="B3634" s="311" t="s">
        <v>4652</v>
      </c>
      <c r="C3634" s="311" t="s">
        <v>4653</v>
      </c>
      <c r="D3634" s="311" t="s">
        <v>747</v>
      </c>
      <c r="E3634" s="315">
        <v>33000</v>
      </c>
      <c r="F3634" s="310">
        <f t="shared" si="112"/>
        <v>1650000</v>
      </c>
      <c r="G3634" s="310">
        <f t="shared" si="113"/>
        <v>660000</v>
      </c>
    </row>
    <row r="3635" spans="1:7">
      <c r="A3635" s="311" t="s">
        <v>140</v>
      </c>
      <c r="B3635" s="311" t="s">
        <v>4654</v>
      </c>
      <c r="C3635" s="311" t="s">
        <v>4655</v>
      </c>
      <c r="D3635" s="311" t="s">
        <v>747</v>
      </c>
      <c r="E3635" s="315">
        <v>33090</v>
      </c>
      <c r="F3635" s="310">
        <f t="shared" si="112"/>
        <v>1654500</v>
      </c>
      <c r="G3635" s="310">
        <f t="shared" si="113"/>
        <v>661800.00000000012</v>
      </c>
    </row>
    <row r="3636" spans="1:7">
      <c r="A3636" s="311" t="s">
        <v>140</v>
      </c>
      <c r="B3636" s="311" t="s">
        <v>4656</v>
      </c>
      <c r="C3636" s="311" t="s">
        <v>4657</v>
      </c>
      <c r="D3636" s="311" t="s">
        <v>747</v>
      </c>
      <c r="E3636" s="315">
        <v>42630</v>
      </c>
      <c r="F3636" s="310">
        <f t="shared" si="112"/>
        <v>2131500</v>
      </c>
      <c r="G3636" s="310">
        <f t="shared" si="113"/>
        <v>852600</v>
      </c>
    </row>
    <row r="3637" spans="1:7">
      <c r="A3637" s="307" t="s">
        <v>140</v>
      </c>
      <c r="B3637" s="307" t="s">
        <v>4658</v>
      </c>
      <c r="C3637" s="308"/>
      <c r="D3637" s="308"/>
      <c r="E3637" s="309">
        <v>40810</v>
      </c>
      <c r="F3637" s="310">
        <f t="shared" si="112"/>
        <v>2040500</v>
      </c>
      <c r="G3637" s="310">
        <f t="shared" si="113"/>
        <v>816200</v>
      </c>
    </row>
    <row r="3638" spans="1:7">
      <c r="A3638" s="307" t="s">
        <v>140</v>
      </c>
      <c r="B3638" s="307" t="s">
        <v>4659</v>
      </c>
      <c r="C3638" s="308"/>
      <c r="D3638" s="308"/>
      <c r="E3638" s="309">
        <v>43540</v>
      </c>
      <c r="F3638" s="310">
        <f t="shared" si="112"/>
        <v>2177000</v>
      </c>
      <c r="G3638" s="310">
        <f t="shared" si="113"/>
        <v>870800.00000000012</v>
      </c>
    </row>
    <row r="3639" spans="1:7">
      <c r="A3639" s="307" t="s">
        <v>140</v>
      </c>
      <c r="B3639" s="307" t="s">
        <v>4660</v>
      </c>
      <c r="C3639" s="308"/>
      <c r="D3639" s="308"/>
      <c r="E3639" s="309">
        <v>53090</v>
      </c>
      <c r="F3639" s="310">
        <f t="shared" si="112"/>
        <v>2654500</v>
      </c>
      <c r="G3639" s="310">
        <f t="shared" si="113"/>
        <v>1061800</v>
      </c>
    </row>
    <row r="3640" spans="1:7">
      <c r="A3640" s="307" t="s">
        <v>140</v>
      </c>
      <c r="B3640" s="307" t="s">
        <v>4661</v>
      </c>
      <c r="C3640" s="308"/>
      <c r="D3640" s="308"/>
      <c r="E3640" s="309">
        <v>55810</v>
      </c>
      <c r="F3640" s="310">
        <f t="shared" si="112"/>
        <v>2790500</v>
      </c>
      <c r="G3640" s="310">
        <f t="shared" si="113"/>
        <v>1116200</v>
      </c>
    </row>
    <row r="3641" spans="1:7">
      <c r="A3641" s="307" t="s">
        <v>140</v>
      </c>
      <c r="B3641" s="307" t="s">
        <v>4662</v>
      </c>
      <c r="C3641" s="308"/>
      <c r="D3641" s="308"/>
      <c r="E3641" s="309">
        <v>36270</v>
      </c>
      <c r="F3641" s="310">
        <f t="shared" si="112"/>
        <v>1813500</v>
      </c>
      <c r="G3641" s="310">
        <f t="shared" si="113"/>
        <v>725400</v>
      </c>
    </row>
    <row r="3642" spans="1:7">
      <c r="A3642" s="307" t="s">
        <v>140</v>
      </c>
      <c r="B3642" s="307" t="s">
        <v>4663</v>
      </c>
      <c r="C3642" s="308"/>
      <c r="D3642" s="308"/>
      <c r="E3642" s="309">
        <v>39450</v>
      </c>
      <c r="F3642" s="310">
        <f t="shared" si="112"/>
        <v>1972500</v>
      </c>
      <c r="G3642" s="310">
        <f t="shared" si="113"/>
        <v>789000</v>
      </c>
    </row>
    <row r="3643" spans="1:7">
      <c r="A3643" s="307" t="s">
        <v>140</v>
      </c>
      <c r="B3643" s="307" t="s">
        <v>4664</v>
      </c>
      <c r="C3643" s="308"/>
      <c r="D3643" s="308"/>
      <c r="E3643" s="309">
        <v>64900</v>
      </c>
      <c r="F3643" s="310">
        <f t="shared" si="112"/>
        <v>3245000</v>
      </c>
      <c r="G3643" s="310">
        <f t="shared" si="113"/>
        <v>1298000</v>
      </c>
    </row>
    <row r="3644" spans="1:7">
      <c r="A3644" s="307" t="s">
        <v>140</v>
      </c>
      <c r="B3644" s="307" t="s">
        <v>4665</v>
      </c>
      <c r="C3644" s="308"/>
      <c r="D3644" s="308"/>
      <c r="E3644" s="309">
        <v>70360</v>
      </c>
      <c r="F3644" s="310">
        <f t="shared" si="112"/>
        <v>3518000</v>
      </c>
      <c r="G3644" s="310">
        <f t="shared" si="113"/>
        <v>1407200</v>
      </c>
    </row>
    <row r="3645" spans="1:7">
      <c r="A3645" s="307" t="s">
        <v>140</v>
      </c>
      <c r="B3645" s="307" t="s">
        <v>4666</v>
      </c>
      <c r="C3645" s="308"/>
      <c r="D3645" s="308"/>
      <c r="E3645" s="309">
        <v>74000</v>
      </c>
      <c r="F3645" s="310">
        <f t="shared" si="112"/>
        <v>3700000</v>
      </c>
      <c r="G3645" s="310">
        <f t="shared" si="113"/>
        <v>1480000</v>
      </c>
    </row>
    <row r="3646" spans="1:7">
      <c r="A3646" s="307" t="s">
        <v>140</v>
      </c>
      <c r="B3646" s="307" t="s">
        <v>4667</v>
      </c>
      <c r="C3646" s="308"/>
      <c r="D3646" s="308"/>
      <c r="E3646" s="309">
        <v>41720</v>
      </c>
      <c r="F3646" s="310">
        <f t="shared" si="112"/>
        <v>2086000</v>
      </c>
      <c r="G3646" s="310">
        <f t="shared" si="113"/>
        <v>834400</v>
      </c>
    </row>
    <row r="3647" spans="1:7">
      <c r="A3647" s="307" t="s">
        <v>140</v>
      </c>
      <c r="B3647" s="307" t="s">
        <v>4668</v>
      </c>
      <c r="C3647" s="308"/>
      <c r="D3647" s="308"/>
      <c r="E3647" s="309">
        <v>43900</v>
      </c>
      <c r="F3647" s="310">
        <f t="shared" si="112"/>
        <v>2195000</v>
      </c>
      <c r="G3647" s="310">
        <f t="shared" si="113"/>
        <v>878000</v>
      </c>
    </row>
    <row r="3648" spans="1:7">
      <c r="A3648" s="307" t="s">
        <v>140</v>
      </c>
      <c r="B3648" s="307" t="s">
        <v>4669</v>
      </c>
      <c r="C3648" s="308"/>
      <c r="D3648" s="308"/>
      <c r="E3648" s="309">
        <v>39360</v>
      </c>
      <c r="F3648" s="310">
        <f t="shared" si="112"/>
        <v>1968000</v>
      </c>
      <c r="G3648" s="310">
        <f t="shared" si="113"/>
        <v>787200</v>
      </c>
    </row>
    <row r="3649" spans="1:7">
      <c r="A3649" s="311" t="s">
        <v>363</v>
      </c>
      <c r="B3649" s="311" t="s">
        <v>4670</v>
      </c>
      <c r="C3649" s="308"/>
      <c r="D3649" s="308"/>
      <c r="E3649" s="309">
        <v>44900</v>
      </c>
      <c r="F3649" s="310">
        <f t="shared" si="112"/>
        <v>2245000</v>
      </c>
      <c r="G3649" s="310">
        <f t="shared" si="113"/>
        <v>898000</v>
      </c>
    </row>
    <row r="3650" spans="1:7">
      <c r="A3650" s="311" t="s">
        <v>363</v>
      </c>
      <c r="B3650" s="311" t="s">
        <v>4671</v>
      </c>
      <c r="C3650" s="308"/>
      <c r="D3650" s="308"/>
      <c r="E3650" s="309">
        <v>42170</v>
      </c>
      <c r="F3650" s="310">
        <f t="shared" si="112"/>
        <v>2108500</v>
      </c>
      <c r="G3650" s="310">
        <f t="shared" si="113"/>
        <v>843400</v>
      </c>
    </row>
    <row r="3651" spans="1:7">
      <c r="A3651" s="307" t="s">
        <v>140</v>
      </c>
      <c r="B3651" s="307" t="s">
        <v>4672</v>
      </c>
      <c r="C3651" s="308"/>
      <c r="D3651" s="308"/>
      <c r="E3651" s="309">
        <v>33060</v>
      </c>
      <c r="F3651" s="310">
        <f t="shared" si="112"/>
        <v>1653000</v>
      </c>
      <c r="G3651" s="310">
        <f t="shared" si="113"/>
        <v>661200</v>
      </c>
    </row>
    <row r="3652" spans="1:7">
      <c r="A3652" s="307" t="s">
        <v>140</v>
      </c>
      <c r="B3652" s="307" t="s">
        <v>4673</v>
      </c>
      <c r="C3652" s="308"/>
      <c r="D3652" s="308"/>
      <c r="E3652" s="309">
        <v>44810</v>
      </c>
      <c r="F3652" s="310">
        <f t="shared" ref="F3652:F3715" si="114">+E3652*5%*1000</f>
        <v>2240500</v>
      </c>
      <c r="G3652" s="310">
        <f t="shared" ref="G3652:G3715" si="115">+E3652*2%*1000</f>
        <v>896200</v>
      </c>
    </row>
    <row r="3653" spans="1:7">
      <c r="A3653" s="307" t="s">
        <v>140</v>
      </c>
      <c r="B3653" s="307" t="s">
        <v>4674</v>
      </c>
      <c r="C3653" s="308"/>
      <c r="D3653" s="308"/>
      <c r="E3653" s="309">
        <v>40810</v>
      </c>
      <c r="F3653" s="310">
        <f t="shared" si="114"/>
        <v>2040500</v>
      </c>
      <c r="G3653" s="310">
        <f t="shared" si="115"/>
        <v>816200</v>
      </c>
    </row>
    <row r="3654" spans="1:7">
      <c r="A3654" s="307" t="s">
        <v>140</v>
      </c>
      <c r="B3654" s="307" t="s">
        <v>4675</v>
      </c>
      <c r="C3654" s="308"/>
      <c r="D3654" s="308"/>
      <c r="E3654" s="309">
        <v>40810</v>
      </c>
      <c r="F3654" s="310">
        <f t="shared" si="114"/>
        <v>2040500</v>
      </c>
      <c r="G3654" s="310">
        <f t="shared" si="115"/>
        <v>816200</v>
      </c>
    </row>
    <row r="3655" spans="1:7">
      <c r="A3655" s="307" t="s">
        <v>140</v>
      </c>
      <c r="B3655" s="307" t="s">
        <v>4676</v>
      </c>
      <c r="C3655" s="308"/>
      <c r="D3655" s="308"/>
      <c r="E3655" s="309">
        <v>52630</v>
      </c>
      <c r="F3655" s="310">
        <f t="shared" si="114"/>
        <v>2631500</v>
      </c>
      <c r="G3655" s="310">
        <f t="shared" si="115"/>
        <v>1052600</v>
      </c>
    </row>
    <row r="3656" spans="1:7">
      <c r="A3656" s="307" t="s">
        <v>140</v>
      </c>
      <c r="B3656" s="307" t="s">
        <v>4677</v>
      </c>
      <c r="C3656" s="308"/>
      <c r="D3656" s="308"/>
      <c r="E3656" s="309">
        <v>55630</v>
      </c>
      <c r="F3656" s="310">
        <f t="shared" si="114"/>
        <v>2781500</v>
      </c>
      <c r="G3656" s="310">
        <f t="shared" si="115"/>
        <v>1112600.0000000002</v>
      </c>
    </row>
    <row r="3657" spans="1:7">
      <c r="A3657" s="307" t="s">
        <v>140</v>
      </c>
      <c r="B3657" s="307" t="s">
        <v>4678</v>
      </c>
      <c r="C3657" s="308"/>
      <c r="D3657" s="308"/>
      <c r="E3657" s="309">
        <v>61200</v>
      </c>
      <c r="F3657" s="310">
        <f t="shared" si="114"/>
        <v>3060000</v>
      </c>
      <c r="G3657" s="310">
        <f t="shared" si="115"/>
        <v>1224000</v>
      </c>
    </row>
    <row r="3658" spans="1:7">
      <c r="A3658" s="307" t="s">
        <v>140</v>
      </c>
      <c r="B3658" s="307" t="s">
        <v>4679</v>
      </c>
      <c r="C3658" s="308"/>
      <c r="D3658" s="308"/>
      <c r="E3658" s="309">
        <v>64200</v>
      </c>
      <c r="F3658" s="310">
        <f t="shared" si="114"/>
        <v>3210000</v>
      </c>
      <c r="G3658" s="310">
        <f t="shared" si="115"/>
        <v>1284000</v>
      </c>
    </row>
    <row r="3659" spans="1:7">
      <c r="A3659" s="311" t="s">
        <v>363</v>
      </c>
      <c r="B3659" s="311" t="s">
        <v>4680</v>
      </c>
      <c r="C3659" s="308"/>
      <c r="D3659" s="308"/>
      <c r="E3659" s="309">
        <v>47170</v>
      </c>
      <c r="F3659" s="310">
        <f t="shared" si="114"/>
        <v>2358500</v>
      </c>
      <c r="G3659" s="310">
        <f t="shared" si="115"/>
        <v>943400</v>
      </c>
    </row>
    <row r="3660" spans="1:7">
      <c r="A3660" s="307" t="s">
        <v>140</v>
      </c>
      <c r="B3660" s="307" t="s">
        <v>4681</v>
      </c>
      <c r="C3660" s="308"/>
      <c r="D3660" s="308"/>
      <c r="E3660" s="309">
        <v>41720</v>
      </c>
      <c r="F3660" s="310">
        <f t="shared" si="114"/>
        <v>2086000</v>
      </c>
      <c r="G3660" s="310">
        <f t="shared" si="115"/>
        <v>834400</v>
      </c>
    </row>
    <row r="3661" spans="1:7">
      <c r="A3661" s="307" t="s">
        <v>140</v>
      </c>
      <c r="B3661" s="307" t="s">
        <v>4682</v>
      </c>
      <c r="C3661" s="308"/>
      <c r="D3661" s="308"/>
      <c r="E3661" s="309">
        <v>41720</v>
      </c>
      <c r="F3661" s="310">
        <f t="shared" si="114"/>
        <v>2086000</v>
      </c>
      <c r="G3661" s="310">
        <f t="shared" si="115"/>
        <v>834400</v>
      </c>
    </row>
    <row r="3662" spans="1:7">
      <c r="A3662" s="307" t="s">
        <v>140</v>
      </c>
      <c r="B3662" s="307" t="s">
        <v>4683</v>
      </c>
      <c r="C3662" s="308"/>
      <c r="D3662" s="308"/>
      <c r="E3662" s="309">
        <v>53270</v>
      </c>
      <c r="F3662" s="310">
        <f t="shared" si="114"/>
        <v>2663500</v>
      </c>
      <c r="G3662" s="310">
        <f t="shared" si="115"/>
        <v>1065400</v>
      </c>
    </row>
    <row r="3663" spans="1:7">
      <c r="A3663" s="307" t="s">
        <v>140</v>
      </c>
      <c r="B3663" s="307" t="s">
        <v>4684</v>
      </c>
      <c r="C3663" s="308"/>
      <c r="D3663" s="308"/>
      <c r="E3663" s="309">
        <v>53270</v>
      </c>
      <c r="F3663" s="310">
        <f t="shared" si="114"/>
        <v>2663500</v>
      </c>
      <c r="G3663" s="310">
        <f t="shared" si="115"/>
        <v>1065400</v>
      </c>
    </row>
    <row r="3664" spans="1:7">
      <c r="A3664" s="307" t="s">
        <v>140</v>
      </c>
      <c r="B3664" s="307" t="s">
        <v>4685</v>
      </c>
      <c r="C3664" s="308"/>
      <c r="D3664" s="308"/>
      <c r="E3664" s="309">
        <v>24820</v>
      </c>
      <c r="F3664" s="310">
        <f t="shared" si="114"/>
        <v>1241000</v>
      </c>
      <c r="G3664" s="310">
        <f t="shared" si="115"/>
        <v>496400.00000000006</v>
      </c>
    </row>
    <row r="3665" spans="1:7">
      <c r="A3665" s="307" t="s">
        <v>140</v>
      </c>
      <c r="B3665" s="307" t="s">
        <v>4686</v>
      </c>
      <c r="C3665" s="308"/>
      <c r="D3665" s="308"/>
      <c r="E3665" s="309">
        <v>61360</v>
      </c>
      <c r="F3665" s="310">
        <f t="shared" si="114"/>
        <v>3068000</v>
      </c>
      <c r="G3665" s="310">
        <f t="shared" si="115"/>
        <v>1227200</v>
      </c>
    </row>
    <row r="3666" spans="1:7">
      <c r="A3666" s="307" t="s">
        <v>140</v>
      </c>
      <c r="B3666" s="307" t="s">
        <v>4687</v>
      </c>
      <c r="C3666" s="308"/>
      <c r="D3666" s="308"/>
      <c r="E3666" s="309">
        <v>45810</v>
      </c>
      <c r="F3666" s="310">
        <f t="shared" si="114"/>
        <v>2290500</v>
      </c>
      <c r="G3666" s="310">
        <f t="shared" si="115"/>
        <v>916200</v>
      </c>
    </row>
    <row r="3667" spans="1:7">
      <c r="A3667" s="307" t="s">
        <v>140</v>
      </c>
      <c r="B3667" s="307" t="s">
        <v>4688</v>
      </c>
      <c r="C3667" s="308"/>
      <c r="D3667" s="308"/>
      <c r="E3667" s="309">
        <v>26510</v>
      </c>
      <c r="F3667" s="310">
        <f t="shared" si="114"/>
        <v>1325500</v>
      </c>
      <c r="G3667" s="310">
        <f t="shared" si="115"/>
        <v>530200</v>
      </c>
    </row>
    <row r="3668" spans="1:7">
      <c r="A3668" s="307" t="s">
        <v>140</v>
      </c>
      <c r="B3668" s="307" t="s">
        <v>4689</v>
      </c>
      <c r="C3668" s="308"/>
      <c r="D3668" s="308"/>
      <c r="E3668" s="309">
        <v>55630</v>
      </c>
      <c r="F3668" s="310">
        <f t="shared" si="114"/>
        <v>2781500</v>
      </c>
      <c r="G3668" s="310">
        <f t="shared" si="115"/>
        <v>1112600.0000000002</v>
      </c>
    </row>
    <row r="3669" spans="1:7">
      <c r="A3669" s="307" t="s">
        <v>140</v>
      </c>
      <c r="B3669" s="307" t="s">
        <v>4690</v>
      </c>
      <c r="C3669" s="308"/>
      <c r="D3669" s="308"/>
      <c r="E3669" s="309">
        <v>43750</v>
      </c>
      <c r="F3669" s="310">
        <f t="shared" si="114"/>
        <v>2187500</v>
      </c>
      <c r="G3669" s="310">
        <f t="shared" si="115"/>
        <v>875000</v>
      </c>
    </row>
    <row r="3670" spans="1:7">
      <c r="A3670" s="307" t="s">
        <v>140</v>
      </c>
      <c r="B3670" s="307" t="s">
        <v>4691</v>
      </c>
      <c r="C3670" s="308"/>
      <c r="D3670" s="308"/>
      <c r="E3670" s="309">
        <v>63630</v>
      </c>
      <c r="F3670" s="310">
        <f t="shared" si="114"/>
        <v>3181500</v>
      </c>
      <c r="G3670" s="310">
        <f t="shared" si="115"/>
        <v>1272600.0000000002</v>
      </c>
    </row>
    <row r="3671" spans="1:7">
      <c r="A3671" s="307" t="s">
        <v>140</v>
      </c>
      <c r="B3671" s="307" t="s">
        <v>4692</v>
      </c>
      <c r="C3671" s="308"/>
      <c r="D3671" s="308"/>
      <c r="E3671" s="309">
        <v>63630</v>
      </c>
      <c r="F3671" s="310">
        <f t="shared" si="114"/>
        <v>3181500</v>
      </c>
      <c r="G3671" s="310">
        <f t="shared" si="115"/>
        <v>1272600.0000000002</v>
      </c>
    </row>
    <row r="3672" spans="1:7">
      <c r="A3672" s="307" t="s">
        <v>140</v>
      </c>
      <c r="B3672" s="307" t="s">
        <v>4693</v>
      </c>
      <c r="C3672" s="308"/>
      <c r="D3672" s="308"/>
      <c r="E3672" s="309">
        <v>63630</v>
      </c>
      <c r="F3672" s="310">
        <f t="shared" si="114"/>
        <v>3181500</v>
      </c>
      <c r="G3672" s="310">
        <f t="shared" si="115"/>
        <v>1272600.0000000002</v>
      </c>
    </row>
    <row r="3673" spans="1:7">
      <c r="A3673" s="307" t="s">
        <v>140</v>
      </c>
      <c r="B3673" s="307" t="s">
        <v>4694</v>
      </c>
      <c r="C3673" s="308"/>
      <c r="D3673" s="308"/>
      <c r="E3673" s="309">
        <v>32270</v>
      </c>
      <c r="F3673" s="310">
        <f t="shared" si="114"/>
        <v>1613500</v>
      </c>
      <c r="G3673" s="310">
        <f t="shared" si="115"/>
        <v>645400</v>
      </c>
    </row>
    <row r="3674" spans="1:7">
      <c r="A3674" s="307" t="s">
        <v>140</v>
      </c>
      <c r="B3674" s="307" t="s">
        <v>4695</v>
      </c>
      <c r="C3674" s="308"/>
      <c r="D3674" s="308"/>
      <c r="E3674" s="309">
        <v>33090</v>
      </c>
      <c r="F3674" s="310">
        <f t="shared" si="114"/>
        <v>1654500</v>
      </c>
      <c r="G3674" s="310">
        <f t="shared" si="115"/>
        <v>661800.00000000012</v>
      </c>
    </row>
    <row r="3675" spans="1:7">
      <c r="A3675" s="307" t="s">
        <v>140</v>
      </c>
      <c r="B3675" s="307" t="s">
        <v>4696</v>
      </c>
      <c r="C3675" s="308"/>
      <c r="D3675" s="308"/>
      <c r="E3675" s="309">
        <v>28150</v>
      </c>
      <c r="F3675" s="310">
        <f t="shared" si="114"/>
        <v>1407500</v>
      </c>
      <c r="G3675" s="310">
        <f t="shared" si="115"/>
        <v>563000</v>
      </c>
    </row>
    <row r="3676" spans="1:7">
      <c r="A3676" s="307" t="s">
        <v>140</v>
      </c>
      <c r="B3676" s="307" t="s">
        <v>4697</v>
      </c>
      <c r="C3676" s="308"/>
      <c r="D3676" s="308"/>
      <c r="E3676" s="309">
        <v>44810</v>
      </c>
      <c r="F3676" s="310">
        <f t="shared" si="114"/>
        <v>2240500</v>
      </c>
      <c r="G3676" s="310">
        <f t="shared" si="115"/>
        <v>896200</v>
      </c>
    </row>
    <row r="3677" spans="1:7">
      <c r="A3677" s="307" t="s">
        <v>140</v>
      </c>
      <c r="B3677" s="307" t="s">
        <v>4698</v>
      </c>
      <c r="C3677" s="308"/>
      <c r="D3677" s="308"/>
      <c r="E3677" s="309">
        <v>44810</v>
      </c>
      <c r="F3677" s="310">
        <f t="shared" si="114"/>
        <v>2240500</v>
      </c>
      <c r="G3677" s="310">
        <f t="shared" si="115"/>
        <v>896200</v>
      </c>
    </row>
    <row r="3678" spans="1:7">
      <c r="A3678" s="307" t="s">
        <v>140</v>
      </c>
      <c r="B3678" s="307" t="s">
        <v>4699</v>
      </c>
      <c r="C3678" s="308"/>
      <c r="D3678" s="308"/>
      <c r="E3678" s="309">
        <v>44810</v>
      </c>
      <c r="F3678" s="310">
        <f t="shared" si="114"/>
        <v>2240500</v>
      </c>
      <c r="G3678" s="310">
        <f t="shared" si="115"/>
        <v>896200</v>
      </c>
    </row>
    <row r="3679" spans="1:7">
      <c r="A3679" s="307" t="s">
        <v>140</v>
      </c>
      <c r="B3679" s="307" t="s">
        <v>4700</v>
      </c>
      <c r="C3679" s="308"/>
      <c r="D3679" s="308"/>
      <c r="E3679" s="309">
        <v>52630</v>
      </c>
      <c r="F3679" s="310">
        <f t="shared" si="114"/>
        <v>2631500</v>
      </c>
      <c r="G3679" s="310">
        <f t="shared" si="115"/>
        <v>1052600</v>
      </c>
    </row>
    <row r="3680" spans="1:7">
      <c r="A3680" s="307" t="s">
        <v>140</v>
      </c>
      <c r="B3680" s="307" t="s">
        <v>4701</v>
      </c>
      <c r="C3680" s="308"/>
      <c r="D3680" s="308"/>
      <c r="E3680" s="309">
        <v>62630</v>
      </c>
      <c r="F3680" s="310">
        <f t="shared" si="114"/>
        <v>3131500</v>
      </c>
      <c r="G3680" s="310">
        <f t="shared" si="115"/>
        <v>1252600.0000000002</v>
      </c>
    </row>
    <row r="3681" spans="1:7">
      <c r="A3681" s="307" t="s">
        <v>140</v>
      </c>
      <c r="B3681" s="307" t="s">
        <v>4702</v>
      </c>
      <c r="C3681" s="308"/>
      <c r="D3681" s="308"/>
      <c r="E3681" s="309">
        <v>63540</v>
      </c>
      <c r="F3681" s="310">
        <f t="shared" si="114"/>
        <v>3177000</v>
      </c>
      <c r="G3681" s="310">
        <f t="shared" si="115"/>
        <v>1270800</v>
      </c>
    </row>
    <row r="3682" spans="1:7">
      <c r="A3682" s="307" t="s">
        <v>140</v>
      </c>
      <c r="B3682" s="307" t="s">
        <v>4703</v>
      </c>
      <c r="C3682" s="308"/>
      <c r="D3682" s="308"/>
      <c r="E3682" s="309">
        <v>45360</v>
      </c>
      <c r="F3682" s="310">
        <f t="shared" si="114"/>
        <v>2268000</v>
      </c>
      <c r="G3682" s="310">
        <f t="shared" si="115"/>
        <v>907200</v>
      </c>
    </row>
    <row r="3683" spans="1:7">
      <c r="A3683" s="307" t="s">
        <v>140</v>
      </c>
      <c r="B3683" s="307" t="s">
        <v>4704</v>
      </c>
      <c r="C3683" s="308"/>
      <c r="D3683" s="308"/>
      <c r="E3683" s="309">
        <v>53270</v>
      </c>
      <c r="F3683" s="310">
        <f t="shared" si="114"/>
        <v>2663500</v>
      </c>
      <c r="G3683" s="310">
        <f t="shared" si="115"/>
        <v>1065400</v>
      </c>
    </row>
    <row r="3684" spans="1:7">
      <c r="A3684" s="307" t="s">
        <v>140</v>
      </c>
      <c r="B3684" s="307" t="s">
        <v>4705</v>
      </c>
      <c r="C3684" s="308"/>
      <c r="D3684" s="308"/>
      <c r="E3684" s="309">
        <v>57180</v>
      </c>
      <c r="F3684" s="310">
        <f t="shared" si="114"/>
        <v>2859000</v>
      </c>
      <c r="G3684" s="310">
        <f t="shared" si="115"/>
        <v>1143600.0000000002</v>
      </c>
    </row>
    <row r="3685" spans="1:7">
      <c r="A3685" s="307" t="s">
        <v>140</v>
      </c>
      <c r="B3685" s="307" t="s">
        <v>4706</v>
      </c>
      <c r="C3685" s="308"/>
      <c r="D3685" s="308"/>
      <c r="E3685" s="309">
        <v>61360</v>
      </c>
      <c r="F3685" s="310">
        <f t="shared" si="114"/>
        <v>3068000</v>
      </c>
      <c r="G3685" s="310">
        <f t="shared" si="115"/>
        <v>1227200</v>
      </c>
    </row>
    <row r="3686" spans="1:7">
      <c r="A3686" s="307" t="s">
        <v>140</v>
      </c>
      <c r="B3686" s="307" t="s">
        <v>4707</v>
      </c>
      <c r="C3686" s="308"/>
      <c r="D3686" s="308"/>
      <c r="E3686" s="309">
        <v>45360</v>
      </c>
      <c r="F3686" s="310">
        <f t="shared" si="114"/>
        <v>2268000</v>
      </c>
      <c r="G3686" s="310">
        <f t="shared" si="115"/>
        <v>907200</v>
      </c>
    </row>
    <row r="3687" spans="1:7">
      <c r="A3687" s="307" t="s">
        <v>140</v>
      </c>
      <c r="B3687" s="307" t="s">
        <v>4708</v>
      </c>
      <c r="C3687" s="308"/>
      <c r="D3687" s="308"/>
      <c r="E3687" s="309">
        <v>41050</v>
      </c>
      <c r="F3687" s="310">
        <f t="shared" si="114"/>
        <v>2052500</v>
      </c>
      <c r="G3687" s="310">
        <f t="shared" si="115"/>
        <v>821000</v>
      </c>
    </row>
    <row r="3688" spans="1:7">
      <c r="A3688" s="307" t="s">
        <v>140</v>
      </c>
      <c r="B3688" s="307" t="s">
        <v>4709</v>
      </c>
      <c r="C3688" s="308"/>
      <c r="D3688" s="308"/>
      <c r="E3688" s="309">
        <v>74270</v>
      </c>
      <c r="F3688" s="310">
        <f t="shared" si="114"/>
        <v>3713500</v>
      </c>
      <c r="G3688" s="310">
        <f t="shared" si="115"/>
        <v>1485400</v>
      </c>
    </row>
    <row r="3689" spans="1:7">
      <c r="A3689" s="307" t="s">
        <v>140</v>
      </c>
      <c r="B3689" s="307" t="s">
        <v>4710</v>
      </c>
      <c r="C3689" s="308"/>
      <c r="D3689" s="308"/>
      <c r="E3689" s="309">
        <v>39590</v>
      </c>
      <c r="F3689" s="310">
        <f t="shared" si="114"/>
        <v>1979500</v>
      </c>
      <c r="G3689" s="310">
        <f t="shared" si="115"/>
        <v>791800.00000000012</v>
      </c>
    </row>
    <row r="3690" spans="1:7">
      <c r="A3690" s="311" t="s">
        <v>363</v>
      </c>
      <c r="B3690" s="311" t="s">
        <v>4711</v>
      </c>
      <c r="C3690" s="308"/>
      <c r="D3690" s="308"/>
      <c r="E3690" s="309">
        <v>31900</v>
      </c>
      <c r="F3690" s="310">
        <f t="shared" si="114"/>
        <v>1595000</v>
      </c>
      <c r="G3690" s="310">
        <f t="shared" si="115"/>
        <v>638000</v>
      </c>
    </row>
    <row r="3691" spans="1:7">
      <c r="A3691" s="307" t="s">
        <v>140</v>
      </c>
      <c r="B3691" s="307" t="s">
        <v>4712</v>
      </c>
      <c r="C3691" s="308"/>
      <c r="D3691" s="308"/>
      <c r="E3691" s="309">
        <v>31720</v>
      </c>
      <c r="F3691" s="310">
        <f t="shared" si="114"/>
        <v>1586000</v>
      </c>
      <c r="G3691" s="310">
        <f t="shared" si="115"/>
        <v>634400</v>
      </c>
    </row>
    <row r="3692" spans="1:7">
      <c r="A3692" s="307" t="s">
        <v>140</v>
      </c>
      <c r="B3692" s="307" t="s">
        <v>4713</v>
      </c>
      <c r="C3692" s="308"/>
      <c r="D3692" s="308"/>
      <c r="E3692" s="309">
        <v>31720</v>
      </c>
      <c r="F3692" s="310">
        <f t="shared" si="114"/>
        <v>1586000</v>
      </c>
      <c r="G3692" s="310">
        <f t="shared" si="115"/>
        <v>634400</v>
      </c>
    </row>
    <row r="3693" spans="1:7">
      <c r="A3693" s="307" t="s">
        <v>140</v>
      </c>
      <c r="B3693" s="307" t="s">
        <v>4714</v>
      </c>
      <c r="C3693" s="308"/>
      <c r="D3693" s="308"/>
      <c r="E3693" s="309">
        <v>31720</v>
      </c>
      <c r="F3693" s="310">
        <f t="shared" si="114"/>
        <v>1586000</v>
      </c>
      <c r="G3693" s="310">
        <f t="shared" si="115"/>
        <v>634400</v>
      </c>
    </row>
    <row r="3694" spans="1:7">
      <c r="A3694" s="307" t="s">
        <v>140</v>
      </c>
      <c r="B3694" s="307" t="s">
        <v>4715</v>
      </c>
      <c r="C3694" s="308"/>
      <c r="D3694" s="308"/>
      <c r="E3694" s="309">
        <v>22700</v>
      </c>
      <c r="F3694" s="310">
        <f t="shared" si="114"/>
        <v>1135000</v>
      </c>
      <c r="G3694" s="310">
        <f t="shared" si="115"/>
        <v>454000</v>
      </c>
    </row>
    <row r="3695" spans="1:7">
      <c r="A3695" s="307" t="s">
        <v>140</v>
      </c>
      <c r="B3695" s="307" t="s">
        <v>4716</v>
      </c>
      <c r="C3695" s="308"/>
      <c r="D3695" s="308"/>
      <c r="E3695" s="309">
        <v>22700</v>
      </c>
      <c r="F3695" s="310">
        <f t="shared" si="114"/>
        <v>1135000</v>
      </c>
      <c r="G3695" s="310">
        <f t="shared" si="115"/>
        <v>454000</v>
      </c>
    </row>
    <row r="3696" spans="1:7">
      <c r="A3696" s="307" t="s">
        <v>140</v>
      </c>
      <c r="B3696" s="307" t="s">
        <v>4717</v>
      </c>
      <c r="C3696" s="308"/>
      <c r="D3696" s="308"/>
      <c r="E3696" s="309">
        <v>16820</v>
      </c>
      <c r="F3696" s="310">
        <f t="shared" si="114"/>
        <v>841000</v>
      </c>
      <c r="G3696" s="310">
        <f t="shared" si="115"/>
        <v>336400.00000000006</v>
      </c>
    </row>
    <row r="3697" spans="1:7">
      <c r="A3697" s="307" t="s">
        <v>140</v>
      </c>
      <c r="B3697" s="307" t="s">
        <v>4718</v>
      </c>
      <c r="C3697" s="308"/>
      <c r="D3697" s="308"/>
      <c r="E3697" s="309">
        <v>27160</v>
      </c>
      <c r="F3697" s="310">
        <f t="shared" si="114"/>
        <v>1358000</v>
      </c>
      <c r="G3697" s="310">
        <f t="shared" si="115"/>
        <v>543200</v>
      </c>
    </row>
    <row r="3698" spans="1:7">
      <c r="A3698" s="307" t="s">
        <v>140</v>
      </c>
      <c r="B3698" s="307" t="s">
        <v>4656</v>
      </c>
      <c r="C3698" s="308"/>
      <c r="D3698" s="308"/>
      <c r="E3698" s="309">
        <v>44900</v>
      </c>
      <c r="F3698" s="310">
        <f t="shared" si="114"/>
        <v>2245000</v>
      </c>
      <c r="G3698" s="310">
        <f t="shared" si="115"/>
        <v>898000</v>
      </c>
    </row>
    <row r="3699" spans="1:7">
      <c r="A3699" s="307" t="s">
        <v>140</v>
      </c>
      <c r="B3699" s="307" t="s">
        <v>4719</v>
      </c>
      <c r="C3699" s="308"/>
      <c r="D3699" s="308"/>
      <c r="E3699" s="309">
        <v>35000</v>
      </c>
      <c r="F3699" s="310">
        <f t="shared" si="114"/>
        <v>1750000</v>
      </c>
      <c r="G3699" s="310">
        <f t="shared" si="115"/>
        <v>700000</v>
      </c>
    </row>
    <row r="3700" spans="1:7">
      <c r="A3700" s="307" t="s">
        <v>140</v>
      </c>
      <c r="B3700" s="307" t="s">
        <v>4720</v>
      </c>
      <c r="C3700" s="308"/>
      <c r="D3700" s="308"/>
      <c r="E3700" s="309">
        <v>46720</v>
      </c>
      <c r="F3700" s="310">
        <f t="shared" si="114"/>
        <v>2336000</v>
      </c>
      <c r="G3700" s="310">
        <f t="shared" si="115"/>
        <v>934400</v>
      </c>
    </row>
    <row r="3701" spans="1:7">
      <c r="A3701" s="307" t="s">
        <v>140</v>
      </c>
      <c r="B3701" s="307" t="s">
        <v>4721</v>
      </c>
      <c r="C3701" s="308"/>
      <c r="D3701" s="308"/>
      <c r="E3701" s="309">
        <v>21220</v>
      </c>
      <c r="F3701" s="310">
        <f t="shared" si="114"/>
        <v>1061000</v>
      </c>
      <c r="G3701" s="310">
        <f t="shared" si="115"/>
        <v>424400.00000000006</v>
      </c>
    </row>
    <row r="3702" spans="1:7">
      <c r="A3702" s="307" t="s">
        <v>140</v>
      </c>
      <c r="B3702" s="307" t="s">
        <v>4722</v>
      </c>
      <c r="C3702" s="308"/>
      <c r="D3702" s="308"/>
      <c r="E3702" s="309">
        <v>30690</v>
      </c>
      <c r="F3702" s="310">
        <f t="shared" si="114"/>
        <v>1534500</v>
      </c>
      <c r="G3702" s="310">
        <f t="shared" si="115"/>
        <v>613800.00000000012</v>
      </c>
    </row>
    <row r="3703" spans="1:7">
      <c r="A3703" s="307" t="s">
        <v>140</v>
      </c>
      <c r="B3703" s="307" t="s">
        <v>4723</v>
      </c>
      <c r="C3703" s="308"/>
      <c r="D3703" s="308"/>
      <c r="E3703" s="309">
        <v>44180</v>
      </c>
      <c r="F3703" s="310">
        <f t="shared" si="114"/>
        <v>2209000</v>
      </c>
      <c r="G3703" s="310">
        <f t="shared" si="115"/>
        <v>883600</v>
      </c>
    </row>
    <row r="3704" spans="1:7">
      <c r="A3704" s="307" t="s">
        <v>140</v>
      </c>
      <c r="B3704" s="307" t="s">
        <v>4724</v>
      </c>
      <c r="C3704" s="308"/>
      <c r="D3704" s="308"/>
      <c r="E3704" s="309">
        <v>21160</v>
      </c>
      <c r="F3704" s="310">
        <f t="shared" si="114"/>
        <v>1058000</v>
      </c>
      <c r="G3704" s="310">
        <f t="shared" si="115"/>
        <v>423200</v>
      </c>
    </row>
    <row r="3705" spans="1:7">
      <c r="A3705" s="307" t="s">
        <v>140</v>
      </c>
      <c r="B3705" s="307" t="s">
        <v>4725</v>
      </c>
      <c r="C3705" s="308"/>
      <c r="D3705" s="308"/>
      <c r="E3705" s="309">
        <v>49450</v>
      </c>
      <c r="F3705" s="310">
        <f t="shared" si="114"/>
        <v>2472500</v>
      </c>
      <c r="G3705" s="310">
        <f t="shared" si="115"/>
        <v>989000</v>
      </c>
    </row>
    <row r="3706" spans="1:7">
      <c r="A3706" s="307" t="s">
        <v>140</v>
      </c>
      <c r="B3706" s="307" t="s">
        <v>4726</v>
      </c>
      <c r="C3706" s="308"/>
      <c r="D3706" s="308"/>
      <c r="E3706" s="309">
        <v>36720</v>
      </c>
      <c r="F3706" s="310">
        <f t="shared" si="114"/>
        <v>1836000</v>
      </c>
      <c r="G3706" s="310">
        <f t="shared" si="115"/>
        <v>734400</v>
      </c>
    </row>
    <row r="3707" spans="1:7">
      <c r="A3707" s="307" t="s">
        <v>140</v>
      </c>
      <c r="B3707" s="307" t="s">
        <v>4727</v>
      </c>
      <c r="C3707" s="308"/>
      <c r="D3707" s="308"/>
      <c r="E3707" s="309">
        <v>22020</v>
      </c>
      <c r="F3707" s="310">
        <f t="shared" si="114"/>
        <v>1101000</v>
      </c>
      <c r="G3707" s="310">
        <f t="shared" si="115"/>
        <v>440400.00000000006</v>
      </c>
    </row>
    <row r="3708" spans="1:7">
      <c r="A3708" s="307" t="s">
        <v>140</v>
      </c>
      <c r="B3708" s="307" t="s">
        <v>4728</v>
      </c>
      <c r="C3708" s="308"/>
      <c r="D3708" s="308"/>
      <c r="E3708" s="309">
        <v>22350</v>
      </c>
      <c r="F3708" s="310">
        <f t="shared" si="114"/>
        <v>1117500</v>
      </c>
      <c r="G3708" s="310">
        <f t="shared" si="115"/>
        <v>447000</v>
      </c>
    </row>
    <row r="3709" spans="1:7">
      <c r="A3709" s="307" t="s">
        <v>140</v>
      </c>
      <c r="B3709" s="307" t="s">
        <v>4729</v>
      </c>
      <c r="C3709" s="308"/>
      <c r="D3709" s="308"/>
      <c r="E3709" s="309">
        <v>63090</v>
      </c>
      <c r="F3709" s="310">
        <f t="shared" si="114"/>
        <v>3154500</v>
      </c>
      <c r="G3709" s="310">
        <f t="shared" si="115"/>
        <v>1261800</v>
      </c>
    </row>
    <row r="3710" spans="1:7">
      <c r="A3710" s="307" t="s">
        <v>140</v>
      </c>
      <c r="B3710" s="307" t="s">
        <v>4730</v>
      </c>
      <c r="C3710" s="308"/>
      <c r="D3710" s="308"/>
      <c r="E3710" s="309">
        <v>56270</v>
      </c>
      <c r="F3710" s="310">
        <f t="shared" si="114"/>
        <v>2813500</v>
      </c>
      <c r="G3710" s="310">
        <f t="shared" si="115"/>
        <v>1125400</v>
      </c>
    </row>
    <row r="3711" spans="1:7">
      <c r="A3711" s="307" t="s">
        <v>140</v>
      </c>
      <c r="B3711" s="307" t="s">
        <v>4731</v>
      </c>
      <c r="C3711" s="308"/>
      <c r="D3711" s="308"/>
      <c r="E3711" s="309">
        <v>35810</v>
      </c>
      <c r="F3711" s="310">
        <f t="shared" si="114"/>
        <v>1790500</v>
      </c>
      <c r="G3711" s="310">
        <f t="shared" si="115"/>
        <v>716200</v>
      </c>
    </row>
    <row r="3712" spans="1:7">
      <c r="A3712" s="307" t="s">
        <v>140</v>
      </c>
      <c r="B3712" s="307" t="s">
        <v>4732</v>
      </c>
      <c r="C3712" s="308"/>
      <c r="D3712" s="308"/>
      <c r="E3712" s="309">
        <v>39450</v>
      </c>
      <c r="F3712" s="310">
        <f t="shared" si="114"/>
        <v>1972500</v>
      </c>
      <c r="G3712" s="310">
        <f t="shared" si="115"/>
        <v>789000</v>
      </c>
    </row>
    <row r="3713" spans="1:7">
      <c r="A3713" s="307" t="s">
        <v>140</v>
      </c>
      <c r="B3713" s="307" t="s">
        <v>4733</v>
      </c>
      <c r="C3713" s="308"/>
      <c r="D3713" s="308"/>
      <c r="E3713" s="309">
        <v>37630</v>
      </c>
      <c r="F3713" s="310">
        <f t="shared" si="114"/>
        <v>1881500</v>
      </c>
      <c r="G3713" s="310">
        <f t="shared" si="115"/>
        <v>752600</v>
      </c>
    </row>
    <row r="3714" spans="1:7">
      <c r="A3714" s="307" t="s">
        <v>140</v>
      </c>
      <c r="B3714" s="307" t="s">
        <v>4734</v>
      </c>
      <c r="C3714" s="308"/>
      <c r="D3714" s="308"/>
      <c r="E3714" s="309">
        <v>22040</v>
      </c>
      <c r="F3714" s="310">
        <f t="shared" si="114"/>
        <v>1102000</v>
      </c>
      <c r="G3714" s="310">
        <f t="shared" si="115"/>
        <v>440800</v>
      </c>
    </row>
    <row r="3715" spans="1:7">
      <c r="A3715" s="307" t="s">
        <v>140</v>
      </c>
      <c r="B3715" s="307" t="s">
        <v>4735</v>
      </c>
      <c r="C3715" s="308"/>
      <c r="D3715" s="308"/>
      <c r="E3715" s="309">
        <v>22350</v>
      </c>
      <c r="F3715" s="310">
        <f t="shared" si="114"/>
        <v>1117500</v>
      </c>
      <c r="G3715" s="310">
        <f t="shared" si="115"/>
        <v>447000</v>
      </c>
    </row>
    <row r="3716" spans="1:7">
      <c r="A3716" s="307" t="s">
        <v>140</v>
      </c>
      <c r="B3716" s="307" t="s">
        <v>4736</v>
      </c>
      <c r="C3716" s="308"/>
      <c r="D3716" s="308"/>
      <c r="E3716" s="309">
        <v>27600</v>
      </c>
      <c r="F3716" s="310">
        <f t="shared" ref="F3716:F3779" si="116">+E3716*5%*1000</f>
        <v>1380000</v>
      </c>
      <c r="G3716" s="310">
        <f t="shared" ref="G3716:G3779" si="117">+E3716*2%*1000</f>
        <v>552000</v>
      </c>
    </row>
    <row r="3717" spans="1:7">
      <c r="A3717" s="307" t="s">
        <v>140</v>
      </c>
      <c r="B3717" s="307" t="s">
        <v>4737</v>
      </c>
      <c r="C3717" s="308"/>
      <c r="D3717" s="308"/>
      <c r="E3717" s="309">
        <v>31000</v>
      </c>
      <c r="F3717" s="310">
        <f t="shared" si="116"/>
        <v>1550000</v>
      </c>
      <c r="G3717" s="310">
        <f t="shared" si="117"/>
        <v>620000</v>
      </c>
    </row>
    <row r="3718" spans="1:7">
      <c r="A3718" s="307" t="s">
        <v>140</v>
      </c>
      <c r="B3718" s="307" t="s">
        <v>4738</v>
      </c>
      <c r="C3718" s="308"/>
      <c r="D3718" s="308"/>
      <c r="E3718" s="309">
        <v>50730</v>
      </c>
      <c r="F3718" s="310">
        <f t="shared" si="116"/>
        <v>2536500</v>
      </c>
      <c r="G3718" s="310">
        <f t="shared" si="117"/>
        <v>1014600</v>
      </c>
    </row>
    <row r="3719" spans="1:7">
      <c r="A3719" s="307" t="s">
        <v>140</v>
      </c>
      <c r="B3719" s="307" t="s">
        <v>4739</v>
      </c>
      <c r="C3719" s="308"/>
      <c r="D3719" s="308"/>
      <c r="E3719" s="309">
        <v>33540</v>
      </c>
      <c r="F3719" s="310">
        <f t="shared" si="116"/>
        <v>1677000</v>
      </c>
      <c r="G3719" s="310">
        <f t="shared" si="117"/>
        <v>670800.00000000012</v>
      </c>
    </row>
    <row r="3720" spans="1:7">
      <c r="A3720" s="307" t="s">
        <v>140</v>
      </c>
      <c r="B3720" s="307" t="s">
        <v>4740</v>
      </c>
      <c r="C3720" s="308"/>
      <c r="D3720" s="308"/>
      <c r="E3720" s="309">
        <v>44900</v>
      </c>
      <c r="F3720" s="310">
        <f t="shared" si="116"/>
        <v>2245000</v>
      </c>
      <c r="G3720" s="310">
        <f t="shared" si="117"/>
        <v>898000</v>
      </c>
    </row>
    <row r="3721" spans="1:7">
      <c r="A3721" s="307" t="s">
        <v>140</v>
      </c>
      <c r="B3721" s="307" t="s">
        <v>4741</v>
      </c>
      <c r="C3721" s="308"/>
      <c r="D3721" s="308"/>
      <c r="E3721" s="309">
        <v>51150</v>
      </c>
      <c r="F3721" s="310">
        <f t="shared" si="116"/>
        <v>2557500</v>
      </c>
      <c r="G3721" s="310">
        <f t="shared" si="117"/>
        <v>1023000</v>
      </c>
    </row>
    <row r="3722" spans="1:7">
      <c r="A3722" s="307" t="s">
        <v>140</v>
      </c>
      <c r="B3722" s="307" t="s">
        <v>4742</v>
      </c>
      <c r="C3722" s="308"/>
      <c r="D3722" s="308"/>
      <c r="E3722" s="309">
        <v>52180</v>
      </c>
      <c r="F3722" s="310">
        <f t="shared" si="116"/>
        <v>2609000</v>
      </c>
      <c r="G3722" s="310">
        <f t="shared" si="117"/>
        <v>1043599.9999999999</v>
      </c>
    </row>
    <row r="3723" spans="1:7">
      <c r="A3723" s="307" t="s">
        <v>140</v>
      </c>
      <c r="B3723" s="307" t="s">
        <v>4743</v>
      </c>
      <c r="C3723" s="308"/>
      <c r="D3723" s="308"/>
      <c r="E3723" s="309">
        <v>30810</v>
      </c>
      <c r="F3723" s="310">
        <f t="shared" si="116"/>
        <v>1540500</v>
      </c>
      <c r="G3723" s="310">
        <f t="shared" si="117"/>
        <v>616200</v>
      </c>
    </row>
    <row r="3724" spans="1:7">
      <c r="A3724" s="311" t="s">
        <v>140</v>
      </c>
      <c r="B3724" s="311" t="s">
        <v>4667</v>
      </c>
      <c r="C3724" s="311" t="s">
        <v>4744</v>
      </c>
      <c r="D3724" s="308"/>
      <c r="E3724" s="315">
        <v>48000</v>
      </c>
      <c r="F3724" s="310">
        <f t="shared" si="116"/>
        <v>2400000</v>
      </c>
      <c r="G3724" s="310">
        <f t="shared" si="117"/>
        <v>960000</v>
      </c>
    </row>
    <row r="3725" spans="1:7">
      <c r="A3725" s="311" t="s">
        <v>140</v>
      </c>
      <c r="B3725" s="311" t="s">
        <v>4745</v>
      </c>
      <c r="C3725" s="311" t="s">
        <v>4744</v>
      </c>
      <c r="D3725" s="308"/>
      <c r="E3725" s="315">
        <v>35000</v>
      </c>
      <c r="F3725" s="310">
        <f t="shared" si="116"/>
        <v>1750000</v>
      </c>
      <c r="G3725" s="310">
        <f t="shared" si="117"/>
        <v>700000</v>
      </c>
    </row>
    <row r="3726" spans="1:7">
      <c r="A3726" s="311" t="s">
        <v>140</v>
      </c>
      <c r="B3726" s="311" t="s">
        <v>4669</v>
      </c>
      <c r="C3726" s="311" t="s">
        <v>4744</v>
      </c>
      <c r="D3726" s="308"/>
      <c r="E3726" s="315">
        <v>39360</v>
      </c>
      <c r="F3726" s="310">
        <f t="shared" si="116"/>
        <v>1968000</v>
      </c>
      <c r="G3726" s="310">
        <f t="shared" si="117"/>
        <v>787200</v>
      </c>
    </row>
    <row r="3727" spans="1:7">
      <c r="A3727" s="311" t="s">
        <v>363</v>
      </c>
      <c r="B3727" s="311" t="s">
        <v>4670</v>
      </c>
      <c r="C3727" s="311" t="s">
        <v>4744</v>
      </c>
      <c r="D3727" s="308"/>
      <c r="E3727" s="315">
        <v>38890</v>
      </c>
      <c r="F3727" s="310">
        <f t="shared" si="116"/>
        <v>1944500</v>
      </c>
      <c r="G3727" s="310">
        <f t="shared" si="117"/>
        <v>777800.00000000012</v>
      </c>
    </row>
    <row r="3728" spans="1:7">
      <c r="A3728" s="311" t="s">
        <v>363</v>
      </c>
      <c r="B3728" s="311" t="s">
        <v>4671</v>
      </c>
      <c r="C3728" s="311" t="s">
        <v>4744</v>
      </c>
      <c r="D3728" s="308"/>
      <c r="E3728" s="315">
        <v>37090</v>
      </c>
      <c r="F3728" s="310">
        <f t="shared" si="116"/>
        <v>1854500</v>
      </c>
      <c r="G3728" s="310">
        <f t="shared" si="117"/>
        <v>741800.00000000012</v>
      </c>
    </row>
    <row r="3729" spans="1:7">
      <c r="A3729" s="311" t="s">
        <v>363</v>
      </c>
      <c r="B3729" s="311" t="s">
        <v>4680</v>
      </c>
      <c r="C3729" s="311" t="s">
        <v>4744</v>
      </c>
      <c r="D3729" s="308"/>
      <c r="E3729" s="315">
        <v>42050</v>
      </c>
      <c r="F3729" s="310">
        <f t="shared" si="116"/>
        <v>2102500</v>
      </c>
      <c r="G3729" s="310">
        <f t="shared" si="117"/>
        <v>841000</v>
      </c>
    </row>
    <row r="3730" spans="1:7">
      <c r="A3730" s="311" t="s">
        <v>140</v>
      </c>
      <c r="B3730" s="311" t="s">
        <v>4746</v>
      </c>
      <c r="C3730" s="311" t="s">
        <v>4747</v>
      </c>
      <c r="D3730" s="308"/>
      <c r="E3730" s="315">
        <v>58630</v>
      </c>
      <c r="F3730" s="310">
        <f t="shared" si="116"/>
        <v>2931500</v>
      </c>
      <c r="G3730" s="310">
        <f t="shared" si="117"/>
        <v>1172600.0000000002</v>
      </c>
    </row>
    <row r="3731" spans="1:7">
      <c r="A3731" s="311" t="s">
        <v>140</v>
      </c>
      <c r="B3731" s="311" t="s">
        <v>4694</v>
      </c>
      <c r="C3731" s="311" t="s">
        <v>4748</v>
      </c>
      <c r="D3731" s="308"/>
      <c r="E3731" s="315">
        <v>30060</v>
      </c>
      <c r="F3731" s="310">
        <f t="shared" si="116"/>
        <v>1503000</v>
      </c>
      <c r="G3731" s="310">
        <f t="shared" si="117"/>
        <v>601200</v>
      </c>
    </row>
    <row r="3732" spans="1:7">
      <c r="A3732" s="311" t="s">
        <v>140</v>
      </c>
      <c r="B3732" s="311" t="s">
        <v>4749</v>
      </c>
      <c r="C3732" s="311" t="s">
        <v>4750</v>
      </c>
      <c r="D3732" s="308"/>
      <c r="E3732" s="315">
        <v>31000</v>
      </c>
      <c r="F3732" s="310">
        <f t="shared" si="116"/>
        <v>1550000</v>
      </c>
      <c r="G3732" s="310">
        <f t="shared" si="117"/>
        <v>620000</v>
      </c>
    </row>
    <row r="3733" spans="1:7">
      <c r="A3733" s="311" t="s">
        <v>140</v>
      </c>
      <c r="B3733" s="311" t="s">
        <v>4650</v>
      </c>
      <c r="C3733" s="311" t="s">
        <v>4751</v>
      </c>
      <c r="D3733" s="308"/>
      <c r="E3733" s="315">
        <v>90000</v>
      </c>
      <c r="F3733" s="310">
        <f t="shared" si="116"/>
        <v>4500000</v>
      </c>
      <c r="G3733" s="310">
        <f t="shared" si="117"/>
        <v>1800000</v>
      </c>
    </row>
    <row r="3734" spans="1:7">
      <c r="A3734" s="311" t="s">
        <v>140</v>
      </c>
      <c r="B3734" s="311" t="s">
        <v>4650</v>
      </c>
      <c r="C3734" s="311" t="s">
        <v>4752</v>
      </c>
      <c r="D3734" s="308"/>
      <c r="E3734" s="315">
        <v>52630</v>
      </c>
      <c r="F3734" s="310">
        <f t="shared" si="116"/>
        <v>2631500</v>
      </c>
      <c r="G3734" s="310">
        <f t="shared" si="117"/>
        <v>1052600</v>
      </c>
    </row>
    <row r="3735" spans="1:7">
      <c r="A3735" s="311" t="s">
        <v>140</v>
      </c>
      <c r="B3735" s="311" t="s">
        <v>4650</v>
      </c>
      <c r="C3735" s="311" t="s">
        <v>4753</v>
      </c>
      <c r="D3735" s="308"/>
      <c r="E3735" s="315">
        <v>45810</v>
      </c>
      <c r="F3735" s="310">
        <f t="shared" si="116"/>
        <v>2290500</v>
      </c>
      <c r="G3735" s="310">
        <f t="shared" si="117"/>
        <v>916200</v>
      </c>
    </row>
    <row r="3736" spans="1:7">
      <c r="A3736" s="311" t="s">
        <v>140</v>
      </c>
      <c r="B3736" s="311" t="s">
        <v>4754</v>
      </c>
      <c r="C3736" s="311" t="s">
        <v>3246</v>
      </c>
      <c r="D3736" s="308"/>
      <c r="E3736" s="315">
        <v>29150</v>
      </c>
      <c r="F3736" s="310">
        <f t="shared" si="116"/>
        <v>1457500</v>
      </c>
      <c r="G3736" s="310">
        <f t="shared" si="117"/>
        <v>583000</v>
      </c>
    </row>
    <row r="3737" spans="1:7">
      <c r="A3737" s="311" t="s">
        <v>140</v>
      </c>
      <c r="B3737" s="311" t="s">
        <v>4755</v>
      </c>
      <c r="C3737" s="311" t="s">
        <v>4756</v>
      </c>
      <c r="D3737" s="308"/>
      <c r="E3737" s="315">
        <v>27950</v>
      </c>
      <c r="F3737" s="310">
        <f t="shared" si="116"/>
        <v>1397500</v>
      </c>
      <c r="G3737" s="310">
        <f t="shared" si="117"/>
        <v>559000</v>
      </c>
    </row>
    <row r="3738" spans="1:7">
      <c r="A3738" s="311" t="s">
        <v>140</v>
      </c>
      <c r="B3738" s="311" t="s">
        <v>4757</v>
      </c>
      <c r="C3738" s="311" t="s">
        <v>1133</v>
      </c>
      <c r="D3738" s="308"/>
      <c r="E3738" s="315">
        <v>38090</v>
      </c>
      <c r="F3738" s="310">
        <f t="shared" si="116"/>
        <v>1904500</v>
      </c>
      <c r="G3738" s="310">
        <f t="shared" si="117"/>
        <v>761800.00000000012</v>
      </c>
    </row>
    <row r="3739" spans="1:7">
      <c r="A3739" s="316" t="s">
        <v>4758</v>
      </c>
      <c r="B3739" s="316" t="s">
        <v>4757</v>
      </c>
      <c r="C3739" s="316" t="s">
        <v>4759</v>
      </c>
      <c r="D3739" s="308"/>
      <c r="E3739" s="317">
        <v>12140</v>
      </c>
      <c r="F3739" s="310">
        <f t="shared" si="116"/>
        <v>607000</v>
      </c>
      <c r="G3739" s="310">
        <f t="shared" si="117"/>
        <v>242800</v>
      </c>
    </row>
    <row r="3740" spans="1:7">
      <c r="A3740" s="311" t="s">
        <v>363</v>
      </c>
      <c r="B3740" s="311" t="s">
        <v>4711</v>
      </c>
      <c r="C3740" s="311" t="s">
        <v>4653</v>
      </c>
      <c r="D3740" s="308"/>
      <c r="E3740" s="315">
        <v>30540</v>
      </c>
      <c r="F3740" s="310">
        <f t="shared" si="116"/>
        <v>1527000</v>
      </c>
      <c r="G3740" s="310">
        <f t="shared" si="117"/>
        <v>610800.00000000012</v>
      </c>
    </row>
    <row r="3741" spans="1:7">
      <c r="A3741" s="311" t="s">
        <v>140</v>
      </c>
      <c r="B3741" s="311" t="s">
        <v>4760</v>
      </c>
      <c r="C3741" s="311" t="s">
        <v>1133</v>
      </c>
      <c r="D3741" s="308"/>
      <c r="E3741" s="315">
        <v>25640</v>
      </c>
      <c r="F3741" s="310">
        <f t="shared" si="116"/>
        <v>1282000</v>
      </c>
      <c r="G3741" s="310">
        <f t="shared" si="117"/>
        <v>512799.99999999994</v>
      </c>
    </row>
    <row r="3742" spans="1:7">
      <c r="A3742" s="311" t="s">
        <v>140</v>
      </c>
      <c r="B3742" s="311" t="s">
        <v>4761</v>
      </c>
      <c r="C3742" s="311" t="s">
        <v>4653</v>
      </c>
      <c r="D3742" s="308"/>
      <c r="E3742" s="315">
        <v>27500</v>
      </c>
      <c r="F3742" s="310">
        <f t="shared" si="116"/>
        <v>1375000</v>
      </c>
      <c r="G3742" s="310">
        <f t="shared" si="117"/>
        <v>550000</v>
      </c>
    </row>
    <row r="3743" spans="1:7">
      <c r="A3743" s="311" t="s">
        <v>140</v>
      </c>
      <c r="B3743" s="311" t="s">
        <v>4762</v>
      </c>
      <c r="C3743" s="311" t="s">
        <v>4653</v>
      </c>
      <c r="D3743" s="308"/>
      <c r="E3743" s="315">
        <v>30500</v>
      </c>
      <c r="F3743" s="310">
        <f t="shared" si="116"/>
        <v>1525000</v>
      </c>
      <c r="G3743" s="310">
        <f t="shared" si="117"/>
        <v>610000</v>
      </c>
    </row>
    <row r="3744" spans="1:7">
      <c r="A3744" s="311" t="s">
        <v>140</v>
      </c>
      <c r="B3744" s="311" t="s">
        <v>4763</v>
      </c>
      <c r="C3744" s="311" t="s">
        <v>4764</v>
      </c>
      <c r="D3744" s="308"/>
      <c r="E3744" s="315">
        <v>82720</v>
      </c>
      <c r="F3744" s="310">
        <f t="shared" si="116"/>
        <v>4136000</v>
      </c>
      <c r="G3744" s="310">
        <f t="shared" si="117"/>
        <v>1654400</v>
      </c>
    </row>
    <row r="3745" spans="1:7">
      <c r="A3745" s="311" t="s">
        <v>140</v>
      </c>
      <c r="B3745" s="311" t="s">
        <v>4763</v>
      </c>
      <c r="C3745" s="311" t="s">
        <v>4655</v>
      </c>
      <c r="D3745" s="308"/>
      <c r="E3745" s="315">
        <v>40360</v>
      </c>
      <c r="F3745" s="310">
        <f t="shared" si="116"/>
        <v>2018000</v>
      </c>
      <c r="G3745" s="310">
        <f t="shared" si="117"/>
        <v>807200</v>
      </c>
    </row>
    <row r="3746" spans="1:7">
      <c r="A3746" s="311" t="s">
        <v>140</v>
      </c>
      <c r="B3746" s="311" t="s">
        <v>4763</v>
      </c>
      <c r="C3746" s="311" t="s">
        <v>4765</v>
      </c>
      <c r="D3746" s="308"/>
      <c r="E3746" s="315">
        <v>42180</v>
      </c>
      <c r="F3746" s="310">
        <f t="shared" si="116"/>
        <v>2109000</v>
      </c>
      <c r="G3746" s="310">
        <f t="shared" si="117"/>
        <v>843600</v>
      </c>
    </row>
    <row r="3747" spans="1:7">
      <c r="A3747" s="311" t="s">
        <v>140</v>
      </c>
      <c r="B3747" s="311" t="s">
        <v>4766</v>
      </c>
      <c r="C3747" s="311" t="s">
        <v>4765</v>
      </c>
      <c r="D3747" s="308"/>
      <c r="E3747" s="315">
        <v>44900</v>
      </c>
      <c r="F3747" s="310">
        <f t="shared" si="116"/>
        <v>2245000</v>
      </c>
      <c r="G3747" s="310">
        <f t="shared" si="117"/>
        <v>898000</v>
      </c>
    </row>
    <row r="3748" spans="1:7">
      <c r="A3748" s="311" t="s">
        <v>140</v>
      </c>
      <c r="B3748" s="311" t="s">
        <v>4767</v>
      </c>
      <c r="C3748" s="311" t="s">
        <v>4655</v>
      </c>
      <c r="D3748" s="308"/>
      <c r="E3748" s="315">
        <v>39000</v>
      </c>
      <c r="F3748" s="310">
        <f t="shared" si="116"/>
        <v>1950000</v>
      </c>
      <c r="G3748" s="310">
        <f t="shared" si="117"/>
        <v>780000</v>
      </c>
    </row>
    <row r="3749" spans="1:7">
      <c r="A3749" s="311" t="s">
        <v>140</v>
      </c>
      <c r="B3749" s="311" t="s">
        <v>4767</v>
      </c>
      <c r="C3749" s="311" t="s">
        <v>4765</v>
      </c>
      <c r="D3749" s="308"/>
      <c r="E3749" s="315">
        <v>41200</v>
      </c>
      <c r="F3749" s="310">
        <f t="shared" si="116"/>
        <v>2060000</v>
      </c>
      <c r="G3749" s="310">
        <f t="shared" si="117"/>
        <v>824000</v>
      </c>
    </row>
    <row r="3750" spans="1:7">
      <c r="A3750" s="311" t="s">
        <v>140</v>
      </c>
      <c r="B3750" s="311" t="s">
        <v>4768</v>
      </c>
      <c r="C3750" s="311" t="s">
        <v>4765</v>
      </c>
      <c r="D3750" s="308"/>
      <c r="E3750" s="315">
        <v>44000</v>
      </c>
      <c r="F3750" s="310">
        <f t="shared" si="116"/>
        <v>2200000</v>
      </c>
      <c r="G3750" s="310">
        <f t="shared" si="117"/>
        <v>880000</v>
      </c>
    </row>
    <row r="3751" spans="1:7">
      <c r="A3751" s="311" t="s">
        <v>140</v>
      </c>
      <c r="B3751" s="311" t="s">
        <v>4769</v>
      </c>
      <c r="C3751" s="311" t="s">
        <v>4655</v>
      </c>
      <c r="D3751" s="308"/>
      <c r="E3751" s="315">
        <v>34000</v>
      </c>
      <c r="F3751" s="310">
        <f t="shared" si="116"/>
        <v>1700000</v>
      </c>
      <c r="G3751" s="310">
        <f t="shared" si="117"/>
        <v>680000</v>
      </c>
    </row>
    <row r="3752" spans="1:7">
      <c r="A3752" s="311" t="s">
        <v>140</v>
      </c>
      <c r="B3752" s="311" t="s">
        <v>4656</v>
      </c>
      <c r="C3752" s="311" t="s">
        <v>4770</v>
      </c>
      <c r="D3752" s="308"/>
      <c r="E3752" s="315">
        <v>28360</v>
      </c>
      <c r="F3752" s="310">
        <f t="shared" si="116"/>
        <v>1418000</v>
      </c>
      <c r="G3752" s="310">
        <f t="shared" si="117"/>
        <v>567200</v>
      </c>
    </row>
    <row r="3753" spans="1:7">
      <c r="A3753" s="316" t="s">
        <v>4758</v>
      </c>
      <c r="B3753" s="316" t="s">
        <v>4656</v>
      </c>
      <c r="C3753" s="316" t="s">
        <v>4771</v>
      </c>
      <c r="D3753" s="308"/>
      <c r="E3753" s="317">
        <v>95790</v>
      </c>
      <c r="F3753" s="310">
        <f t="shared" si="116"/>
        <v>4789500</v>
      </c>
      <c r="G3753" s="310">
        <f t="shared" si="117"/>
        <v>1915800</v>
      </c>
    </row>
    <row r="3754" spans="1:7">
      <c r="A3754" s="311" t="s">
        <v>140</v>
      </c>
      <c r="B3754" s="311" t="s">
        <v>4656</v>
      </c>
      <c r="C3754" s="311" t="s">
        <v>4765</v>
      </c>
      <c r="D3754" s="308"/>
      <c r="E3754" s="315">
        <v>42180</v>
      </c>
      <c r="F3754" s="310">
        <f t="shared" si="116"/>
        <v>2109000</v>
      </c>
      <c r="G3754" s="310">
        <f t="shared" si="117"/>
        <v>843600</v>
      </c>
    </row>
    <row r="3755" spans="1:7">
      <c r="A3755" s="311" t="s">
        <v>140</v>
      </c>
      <c r="B3755" s="311" t="s">
        <v>4656</v>
      </c>
      <c r="C3755" s="311" t="s">
        <v>4772</v>
      </c>
      <c r="D3755" s="308"/>
      <c r="E3755" s="315">
        <v>48000</v>
      </c>
      <c r="F3755" s="310">
        <f t="shared" si="116"/>
        <v>2400000</v>
      </c>
      <c r="G3755" s="310">
        <f t="shared" si="117"/>
        <v>960000</v>
      </c>
    </row>
    <row r="3756" spans="1:7">
      <c r="A3756" s="311" t="s">
        <v>140</v>
      </c>
      <c r="B3756" s="311" t="s">
        <v>4656</v>
      </c>
      <c r="C3756" s="311" t="s">
        <v>4773</v>
      </c>
      <c r="D3756" s="308"/>
      <c r="E3756" s="315">
        <v>53000</v>
      </c>
      <c r="F3756" s="310">
        <f t="shared" si="116"/>
        <v>2650000</v>
      </c>
      <c r="G3756" s="310">
        <f t="shared" si="117"/>
        <v>1060000</v>
      </c>
    </row>
    <row r="3757" spans="1:7">
      <c r="A3757" s="311" t="s">
        <v>140</v>
      </c>
      <c r="B3757" s="311" t="s">
        <v>4723</v>
      </c>
      <c r="C3757" s="311" t="s">
        <v>4765</v>
      </c>
      <c r="D3757" s="308"/>
      <c r="E3757" s="315">
        <v>45810</v>
      </c>
      <c r="F3757" s="310">
        <f t="shared" si="116"/>
        <v>2290500</v>
      </c>
      <c r="G3757" s="310">
        <f t="shared" si="117"/>
        <v>916200</v>
      </c>
    </row>
    <row r="3758" spans="1:7">
      <c r="A3758" s="311" t="s">
        <v>140</v>
      </c>
      <c r="B3758" s="311" t="s">
        <v>4723</v>
      </c>
      <c r="C3758" s="311" t="s">
        <v>4773</v>
      </c>
      <c r="D3758" s="308"/>
      <c r="E3758" s="315">
        <v>55800</v>
      </c>
      <c r="F3758" s="310">
        <f t="shared" si="116"/>
        <v>2790000</v>
      </c>
      <c r="G3758" s="310">
        <f t="shared" si="117"/>
        <v>1116000</v>
      </c>
    </row>
    <row r="3759" spans="1:7">
      <c r="A3759" s="311" t="s">
        <v>140</v>
      </c>
      <c r="B3759" s="311" t="s">
        <v>4726</v>
      </c>
      <c r="C3759" s="311" t="s">
        <v>4772</v>
      </c>
      <c r="D3759" s="308"/>
      <c r="E3759" s="315">
        <v>39100</v>
      </c>
      <c r="F3759" s="310">
        <f t="shared" si="116"/>
        <v>1955000</v>
      </c>
      <c r="G3759" s="310">
        <f t="shared" si="117"/>
        <v>782000</v>
      </c>
    </row>
    <row r="3760" spans="1:7">
      <c r="A3760" s="311" t="s">
        <v>140</v>
      </c>
      <c r="B3760" s="311" t="s">
        <v>4726</v>
      </c>
      <c r="C3760" s="311" t="s">
        <v>4773</v>
      </c>
      <c r="D3760" s="308"/>
      <c r="E3760" s="315">
        <v>44900</v>
      </c>
      <c r="F3760" s="310">
        <f t="shared" si="116"/>
        <v>2245000</v>
      </c>
      <c r="G3760" s="310">
        <f t="shared" si="117"/>
        <v>898000</v>
      </c>
    </row>
    <row r="3761" spans="1:7">
      <c r="A3761" s="316" t="s">
        <v>4758</v>
      </c>
      <c r="B3761" s="316" t="s">
        <v>4774</v>
      </c>
      <c r="C3761" s="316" t="s">
        <v>4775</v>
      </c>
      <c r="D3761" s="308"/>
      <c r="E3761" s="317">
        <v>43320</v>
      </c>
      <c r="F3761" s="310">
        <f t="shared" si="116"/>
        <v>2166000</v>
      </c>
      <c r="G3761" s="310">
        <f t="shared" si="117"/>
        <v>866400</v>
      </c>
    </row>
    <row r="3762" spans="1:7">
      <c r="A3762" s="307" t="s">
        <v>4776</v>
      </c>
      <c r="B3762" s="307" t="s">
        <v>4777</v>
      </c>
      <c r="C3762" s="308"/>
      <c r="D3762" s="308"/>
      <c r="E3762" s="309">
        <v>504540</v>
      </c>
      <c r="F3762" s="310">
        <f t="shared" si="116"/>
        <v>25227000</v>
      </c>
      <c r="G3762" s="310">
        <f t="shared" si="117"/>
        <v>10090800.000000002</v>
      </c>
    </row>
    <row r="3763" spans="1:7">
      <c r="A3763" s="307" t="s">
        <v>4776</v>
      </c>
      <c r="B3763" s="307" t="s">
        <v>4778</v>
      </c>
      <c r="C3763" s="308"/>
      <c r="D3763" s="308"/>
      <c r="E3763" s="309">
        <v>560000</v>
      </c>
      <c r="F3763" s="310">
        <f t="shared" si="116"/>
        <v>28000000</v>
      </c>
      <c r="G3763" s="310">
        <f t="shared" si="117"/>
        <v>11200000</v>
      </c>
    </row>
    <row r="3764" spans="1:7">
      <c r="A3764" s="311" t="s">
        <v>4779</v>
      </c>
      <c r="B3764" s="311" t="s">
        <v>4780</v>
      </c>
      <c r="C3764" s="308"/>
      <c r="D3764" s="308"/>
      <c r="E3764" s="309">
        <v>524800</v>
      </c>
      <c r="F3764" s="310">
        <f t="shared" si="116"/>
        <v>26240000</v>
      </c>
      <c r="G3764" s="310">
        <f t="shared" si="117"/>
        <v>10496000</v>
      </c>
    </row>
    <row r="3765" spans="1:7">
      <c r="A3765" s="311" t="s">
        <v>4779</v>
      </c>
      <c r="B3765" s="311" t="s">
        <v>4781</v>
      </c>
      <c r="C3765" s="308"/>
      <c r="D3765" s="308"/>
      <c r="E3765" s="309">
        <v>583200</v>
      </c>
      <c r="F3765" s="310">
        <f t="shared" si="116"/>
        <v>29160000</v>
      </c>
      <c r="G3765" s="310">
        <f t="shared" si="117"/>
        <v>11664000</v>
      </c>
    </row>
    <row r="3766" spans="1:7">
      <c r="A3766" s="307" t="s">
        <v>4776</v>
      </c>
      <c r="B3766" s="307" t="s">
        <v>4782</v>
      </c>
      <c r="C3766" s="308"/>
      <c r="D3766" s="308"/>
      <c r="E3766" s="309">
        <v>504540</v>
      </c>
      <c r="F3766" s="310">
        <f t="shared" si="116"/>
        <v>25227000</v>
      </c>
      <c r="G3766" s="310">
        <f t="shared" si="117"/>
        <v>10090800.000000002</v>
      </c>
    </row>
    <row r="3767" spans="1:7">
      <c r="A3767" s="311" t="s">
        <v>4779</v>
      </c>
      <c r="B3767" s="311" t="s">
        <v>4783</v>
      </c>
      <c r="C3767" s="308"/>
      <c r="D3767" s="308"/>
      <c r="E3767" s="309">
        <v>628490</v>
      </c>
      <c r="F3767" s="310">
        <f t="shared" si="116"/>
        <v>31424500</v>
      </c>
      <c r="G3767" s="310">
        <f t="shared" si="117"/>
        <v>12569800.000000002</v>
      </c>
    </row>
    <row r="3768" spans="1:7">
      <c r="A3768" s="311" t="s">
        <v>4779</v>
      </c>
      <c r="B3768" s="311" t="s">
        <v>4784</v>
      </c>
      <c r="C3768" s="308"/>
      <c r="D3768" s="308"/>
      <c r="E3768" s="309">
        <v>689440</v>
      </c>
      <c r="F3768" s="310">
        <f t="shared" si="116"/>
        <v>34472000</v>
      </c>
      <c r="G3768" s="310">
        <f t="shared" si="117"/>
        <v>13788800.000000002</v>
      </c>
    </row>
    <row r="3769" spans="1:7">
      <c r="A3769" s="307" t="s">
        <v>4776</v>
      </c>
      <c r="B3769" s="307" t="s">
        <v>4785</v>
      </c>
      <c r="C3769" s="308"/>
      <c r="D3769" s="308"/>
      <c r="E3769" s="309">
        <v>322720</v>
      </c>
      <c r="F3769" s="310">
        <f t="shared" si="116"/>
        <v>16136000</v>
      </c>
      <c r="G3769" s="310">
        <f t="shared" si="117"/>
        <v>6454400.0000000009</v>
      </c>
    </row>
    <row r="3770" spans="1:7">
      <c r="A3770" s="307" t="s">
        <v>4776</v>
      </c>
      <c r="B3770" s="307" t="s">
        <v>4786</v>
      </c>
      <c r="C3770" s="308"/>
      <c r="D3770" s="308"/>
      <c r="E3770" s="309">
        <v>260900</v>
      </c>
      <c r="F3770" s="310">
        <f t="shared" si="116"/>
        <v>13045000</v>
      </c>
      <c r="G3770" s="310">
        <f t="shared" si="117"/>
        <v>5218000</v>
      </c>
    </row>
    <row r="3771" spans="1:7">
      <c r="A3771" s="307" t="s">
        <v>4776</v>
      </c>
      <c r="B3771" s="307" t="s">
        <v>4787</v>
      </c>
      <c r="C3771" s="308"/>
      <c r="D3771" s="308"/>
      <c r="E3771" s="309">
        <v>263630</v>
      </c>
      <c r="F3771" s="310">
        <f t="shared" si="116"/>
        <v>13181500</v>
      </c>
      <c r="G3771" s="310">
        <f t="shared" si="117"/>
        <v>5272600</v>
      </c>
    </row>
    <row r="3772" spans="1:7">
      <c r="A3772" s="307" t="s">
        <v>4776</v>
      </c>
      <c r="B3772" s="307" t="s">
        <v>4788</v>
      </c>
      <c r="C3772" s="308"/>
      <c r="D3772" s="308"/>
      <c r="E3772" s="309">
        <v>306270</v>
      </c>
      <c r="F3772" s="310">
        <f t="shared" si="116"/>
        <v>15313500</v>
      </c>
      <c r="G3772" s="310">
        <f t="shared" si="117"/>
        <v>6125400.0000000009</v>
      </c>
    </row>
    <row r="3773" spans="1:7">
      <c r="A3773" s="307" t="s">
        <v>4776</v>
      </c>
      <c r="B3773" s="307" t="s">
        <v>4789</v>
      </c>
      <c r="C3773" s="308"/>
      <c r="D3773" s="308"/>
      <c r="E3773" s="309">
        <v>294540</v>
      </c>
      <c r="F3773" s="310">
        <f t="shared" si="116"/>
        <v>14727000</v>
      </c>
      <c r="G3773" s="310">
        <f t="shared" si="117"/>
        <v>5890800</v>
      </c>
    </row>
    <row r="3774" spans="1:7">
      <c r="A3774" s="307" t="s">
        <v>4776</v>
      </c>
      <c r="B3774" s="307" t="s">
        <v>4790</v>
      </c>
      <c r="C3774" s="308"/>
      <c r="D3774" s="308"/>
      <c r="E3774" s="309">
        <v>356360</v>
      </c>
      <c r="F3774" s="310">
        <f t="shared" si="116"/>
        <v>17818000</v>
      </c>
      <c r="G3774" s="310">
        <f t="shared" si="117"/>
        <v>7127200</v>
      </c>
    </row>
    <row r="3775" spans="1:7">
      <c r="A3775" s="307" t="s">
        <v>4776</v>
      </c>
      <c r="B3775" s="307" t="s">
        <v>4791</v>
      </c>
      <c r="C3775" s="308"/>
      <c r="D3775" s="308"/>
      <c r="E3775" s="309">
        <v>292720</v>
      </c>
      <c r="F3775" s="310">
        <f t="shared" si="116"/>
        <v>14636000</v>
      </c>
      <c r="G3775" s="310">
        <f t="shared" si="117"/>
        <v>5854400.0000000009</v>
      </c>
    </row>
    <row r="3776" spans="1:7">
      <c r="A3776" s="307" t="s">
        <v>4776</v>
      </c>
      <c r="B3776" s="307" t="s">
        <v>4792</v>
      </c>
      <c r="C3776" s="308"/>
      <c r="D3776" s="308"/>
      <c r="E3776" s="309">
        <v>323630</v>
      </c>
      <c r="F3776" s="310">
        <f t="shared" si="116"/>
        <v>16181500</v>
      </c>
      <c r="G3776" s="310">
        <f t="shared" si="117"/>
        <v>6472600</v>
      </c>
    </row>
    <row r="3777" spans="1:7">
      <c r="A3777" s="307" t="s">
        <v>4776</v>
      </c>
      <c r="B3777" s="307" t="s">
        <v>4793</v>
      </c>
      <c r="C3777" s="308"/>
      <c r="D3777" s="308"/>
      <c r="E3777" s="309">
        <v>436360</v>
      </c>
      <c r="F3777" s="310">
        <f t="shared" si="116"/>
        <v>21818000</v>
      </c>
      <c r="G3777" s="310">
        <f t="shared" si="117"/>
        <v>8727200</v>
      </c>
    </row>
    <row r="3778" spans="1:7">
      <c r="A3778" s="307" t="s">
        <v>4776</v>
      </c>
      <c r="B3778" s="307" t="s">
        <v>4794</v>
      </c>
      <c r="C3778" s="308"/>
      <c r="D3778" s="308"/>
      <c r="E3778" s="309">
        <v>295450</v>
      </c>
      <c r="F3778" s="310">
        <f t="shared" si="116"/>
        <v>14772500</v>
      </c>
      <c r="G3778" s="310">
        <f t="shared" si="117"/>
        <v>5909000</v>
      </c>
    </row>
    <row r="3779" spans="1:7">
      <c r="A3779" s="311" t="s">
        <v>4779</v>
      </c>
      <c r="B3779" s="311" t="s">
        <v>4795</v>
      </c>
      <c r="C3779" s="308"/>
      <c r="D3779" s="308"/>
      <c r="E3779" s="309">
        <v>313890</v>
      </c>
      <c r="F3779" s="310">
        <f t="shared" si="116"/>
        <v>15694500</v>
      </c>
      <c r="G3779" s="310">
        <f t="shared" si="117"/>
        <v>6277800</v>
      </c>
    </row>
    <row r="3780" spans="1:7">
      <c r="A3780" s="307" t="s">
        <v>4776</v>
      </c>
      <c r="B3780" s="307" t="s">
        <v>4796</v>
      </c>
      <c r="C3780" s="308"/>
      <c r="D3780" s="308"/>
      <c r="E3780" s="309">
        <v>337270</v>
      </c>
      <c r="F3780" s="310">
        <f t="shared" ref="F3780:F3843" si="118">+E3780*5%*1000</f>
        <v>16863500</v>
      </c>
      <c r="G3780" s="310">
        <f t="shared" ref="G3780:G3843" si="119">+E3780*2%*1000</f>
        <v>6745400.0000000009</v>
      </c>
    </row>
    <row r="3781" spans="1:7">
      <c r="A3781" s="307" t="s">
        <v>4776</v>
      </c>
      <c r="B3781" s="307" t="s">
        <v>4797</v>
      </c>
      <c r="C3781" s="308"/>
      <c r="D3781" s="308"/>
      <c r="E3781" s="309">
        <v>446270</v>
      </c>
      <c r="F3781" s="310">
        <f t="shared" si="118"/>
        <v>22313500</v>
      </c>
      <c r="G3781" s="310">
        <f t="shared" si="119"/>
        <v>8925400</v>
      </c>
    </row>
    <row r="3782" spans="1:7">
      <c r="A3782" s="307" t="s">
        <v>4776</v>
      </c>
      <c r="B3782" s="307" t="s">
        <v>4798</v>
      </c>
      <c r="C3782" s="308"/>
      <c r="D3782" s="308"/>
      <c r="E3782" s="309">
        <v>457360</v>
      </c>
      <c r="F3782" s="310">
        <f t="shared" si="118"/>
        <v>22868000</v>
      </c>
      <c r="G3782" s="310">
        <f t="shared" si="119"/>
        <v>9147200</v>
      </c>
    </row>
    <row r="3783" spans="1:7">
      <c r="A3783" s="311" t="s">
        <v>4776</v>
      </c>
      <c r="B3783" s="311" t="s">
        <v>4799</v>
      </c>
      <c r="C3783" s="311" t="s">
        <v>4800</v>
      </c>
      <c r="D3783" s="308"/>
      <c r="E3783" s="315">
        <v>745450</v>
      </c>
      <c r="F3783" s="310">
        <f t="shared" si="118"/>
        <v>37272500</v>
      </c>
      <c r="G3783" s="310">
        <f t="shared" si="119"/>
        <v>14909000</v>
      </c>
    </row>
    <row r="3784" spans="1:7">
      <c r="A3784" s="311" t="s">
        <v>4776</v>
      </c>
      <c r="B3784" s="311" t="s">
        <v>4799</v>
      </c>
      <c r="C3784" s="311" t="s">
        <v>4801</v>
      </c>
      <c r="D3784" s="308"/>
      <c r="E3784" s="315">
        <v>470000</v>
      </c>
      <c r="F3784" s="310">
        <f t="shared" si="118"/>
        <v>23500000</v>
      </c>
      <c r="G3784" s="310">
        <f t="shared" si="119"/>
        <v>9400000</v>
      </c>
    </row>
    <row r="3785" spans="1:7">
      <c r="A3785" s="311" t="s">
        <v>4776</v>
      </c>
      <c r="B3785" s="311" t="s">
        <v>4799</v>
      </c>
      <c r="C3785" s="311" t="s">
        <v>4802</v>
      </c>
      <c r="D3785" s="308"/>
      <c r="E3785" s="315">
        <v>590900</v>
      </c>
      <c r="F3785" s="310">
        <f t="shared" si="118"/>
        <v>29545000</v>
      </c>
      <c r="G3785" s="310">
        <f t="shared" si="119"/>
        <v>11818000</v>
      </c>
    </row>
    <row r="3786" spans="1:7">
      <c r="A3786" s="311" t="s">
        <v>4776</v>
      </c>
      <c r="B3786" s="311" t="s">
        <v>4799</v>
      </c>
      <c r="C3786" s="311" t="s">
        <v>4803</v>
      </c>
      <c r="D3786" s="308"/>
      <c r="E3786" s="315">
        <v>688180</v>
      </c>
      <c r="F3786" s="310">
        <f t="shared" si="118"/>
        <v>34409000</v>
      </c>
      <c r="G3786" s="310">
        <f t="shared" si="119"/>
        <v>13763600</v>
      </c>
    </row>
    <row r="3787" spans="1:7">
      <c r="A3787" s="311" t="s">
        <v>4776</v>
      </c>
      <c r="B3787" s="311" t="s">
        <v>4799</v>
      </c>
      <c r="C3787" s="311" t="s">
        <v>4804</v>
      </c>
      <c r="D3787" s="308"/>
      <c r="E3787" s="315">
        <v>522000</v>
      </c>
      <c r="F3787" s="310">
        <f t="shared" si="118"/>
        <v>26100000</v>
      </c>
      <c r="G3787" s="310">
        <f t="shared" si="119"/>
        <v>10440000</v>
      </c>
    </row>
    <row r="3788" spans="1:7">
      <c r="A3788" s="311" t="s">
        <v>4776</v>
      </c>
      <c r="B3788" s="311" t="s">
        <v>4799</v>
      </c>
      <c r="C3788" s="311" t="s">
        <v>4805</v>
      </c>
      <c r="D3788" s="308"/>
      <c r="E3788" s="315">
        <v>504540</v>
      </c>
      <c r="F3788" s="310">
        <f t="shared" si="118"/>
        <v>25227000</v>
      </c>
      <c r="G3788" s="310">
        <f t="shared" si="119"/>
        <v>10090800.000000002</v>
      </c>
    </row>
    <row r="3789" spans="1:7">
      <c r="A3789" s="311" t="s">
        <v>4776</v>
      </c>
      <c r="B3789" s="311" t="s">
        <v>4777</v>
      </c>
      <c r="C3789" s="311" t="s">
        <v>4806</v>
      </c>
      <c r="D3789" s="308"/>
      <c r="E3789" s="315">
        <v>504540</v>
      </c>
      <c r="F3789" s="310">
        <f t="shared" si="118"/>
        <v>25227000</v>
      </c>
      <c r="G3789" s="310">
        <f t="shared" si="119"/>
        <v>10090800.000000002</v>
      </c>
    </row>
    <row r="3790" spans="1:7">
      <c r="A3790" s="311" t="s">
        <v>4776</v>
      </c>
      <c r="B3790" s="311" t="s">
        <v>4777</v>
      </c>
      <c r="C3790" s="311" t="s">
        <v>4807</v>
      </c>
      <c r="D3790" s="308"/>
      <c r="E3790" s="315">
        <v>504540</v>
      </c>
      <c r="F3790" s="310">
        <f t="shared" si="118"/>
        <v>25227000</v>
      </c>
      <c r="G3790" s="310">
        <f t="shared" si="119"/>
        <v>10090800.000000002</v>
      </c>
    </row>
    <row r="3791" spans="1:7">
      <c r="A3791" s="311" t="s">
        <v>4776</v>
      </c>
      <c r="B3791" s="311" t="s">
        <v>4808</v>
      </c>
      <c r="C3791" s="311" t="s">
        <v>4806</v>
      </c>
      <c r="D3791" s="308"/>
      <c r="E3791" s="315">
        <v>560000</v>
      </c>
      <c r="F3791" s="310">
        <f t="shared" si="118"/>
        <v>28000000</v>
      </c>
      <c r="G3791" s="310">
        <f t="shared" si="119"/>
        <v>11200000</v>
      </c>
    </row>
    <row r="3792" spans="1:7">
      <c r="A3792" s="311" t="s">
        <v>4779</v>
      </c>
      <c r="B3792" s="311" t="s">
        <v>4780</v>
      </c>
      <c r="C3792" s="311">
        <v>834</v>
      </c>
      <c r="D3792" s="308"/>
      <c r="E3792" s="315">
        <v>524800</v>
      </c>
      <c r="F3792" s="310">
        <f t="shared" si="118"/>
        <v>26240000</v>
      </c>
      <c r="G3792" s="310">
        <f t="shared" si="119"/>
        <v>10496000</v>
      </c>
    </row>
    <row r="3793" spans="1:7">
      <c r="A3793" s="311" t="s">
        <v>4779</v>
      </c>
      <c r="B3793" s="311" t="s">
        <v>4781</v>
      </c>
      <c r="C3793" s="311">
        <v>834</v>
      </c>
      <c r="D3793" s="308"/>
      <c r="E3793" s="315">
        <v>576470</v>
      </c>
      <c r="F3793" s="310">
        <f t="shared" si="118"/>
        <v>28823500</v>
      </c>
      <c r="G3793" s="310">
        <f t="shared" si="119"/>
        <v>11529400</v>
      </c>
    </row>
    <row r="3794" spans="1:7">
      <c r="A3794" s="316" t="s">
        <v>4809</v>
      </c>
      <c r="B3794" s="316" t="s">
        <v>4810</v>
      </c>
      <c r="C3794" s="316" t="s">
        <v>4811</v>
      </c>
      <c r="D3794" s="308"/>
      <c r="E3794" s="317">
        <v>614770</v>
      </c>
      <c r="F3794" s="310">
        <f t="shared" si="118"/>
        <v>30738500</v>
      </c>
      <c r="G3794" s="310">
        <f t="shared" si="119"/>
        <v>12295400</v>
      </c>
    </row>
    <row r="3795" spans="1:7">
      <c r="A3795" s="316" t="s">
        <v>4809</v>
      </c>
      <c r="B3795" s="316" t="s">
        <v>4810</v>
      </c>
      <c r="C3795" s="316" t="s">
        <v>4812</v>
      </c>
      <c r="D3795" s="308"/>
      <c r="E3795" s="317">
        <v>705490</v>
      </c>
      <c r="F3795" s="310">
        <f t="shared" si="118"/>
        <v>35274500</v>
      </c>
      <c r="G3795" s="310">
        <f t="shared" si="119"/>
        <v>14109800.000000002</v>
      </c>
    </row>
    <row r="3796" spans="1:7">
      <c r="A3796" s="311" t="s">
        <v>4779</v>
      </c>
      <c r="B3796" s="311" t="s">
        <v>4783</v>
      </c>
      <c r="C3796" s="311">
        <v>834</v>
      </c>
      <c r="D3796" s="308"/>
      <c r="E3796" s="315">
        <v>428490</v>
      </c>
      <c r="F3796" s="310">
        <f t="shared" si="118"/>
        <v>21424500</v>
      </c>
      <c r="G3796" s="310">
        <f t="shared" si="119"/>
        <v>8569800</v>
      </c>
    </row>
    <row r="3797" spans="1:7">
      <c r="A3797" s="311" t="s">
        <v>4779</v>
      </c>
      <c r="B3797" s="311" t="s">
        <v>4784</v>
      </c>
      <c r="C3797" s="311">
        <v>834</v>
      </c>
      <c r="D3797" s="308"/>
      <c r="E3797" s="315">
        <v>770640</v>
      </c>
      <c r="F3797" s="310">
        <f t="shared" si="118"/>
        <v>38532000</v>
      </c>
      <c r="G3797" s="310">
        <f t="shared" si="119"/>
        <v>15412800.000000002</v>
      </c>
    </row>
    <row r="3798" spans="1:7">
      <c r="A3798" s="316" t="s">
        <v>4809</v>
      </c>
      <c r="B3798" s="316" t="s">
        <v>4813</v>
      </c>
      <c r="C3798" s="316" t="s">
        <v>4814</v>
      </c>
      <c r="D3798" s="308"/>
      <c r="E3798" s="317">
        <v>375800</v>
      </c>
      <c r="F3798" s="310">
        <f t="shared" si="118"/>
        <v>18790000</v>
      </c>
      <c r="G3798" s="310">
        <f t="shared" si="119"/>
        <v>7516000</v>
      </c>
    </row>
    <row r="3799" spans="1:7">
      <c r="A3799" s="311" t="s">
        <v>4776</v>
      </c>
      <c r="B3799" s="311" t="s">
        <v>4815</v>
      </c>
      <c r="C3799" s="311" t="s">
        <v>4816</v>
      </c>
      <c r="D3799" s="308"/>
      <c r="E3799" s="315">
        <v>272720</v>
      </c>
      <c r="F3799" s="310">
        <f t="shared" si="118"/>
        <v>13636000</v>
      </c>
      <c r="G3799" s="310">
        <f t="shared" si="119"/>
        <v>5454400.0000000009</v>
      </c>
    </row>
    <row r="3800" spans="1:7">
      <c r="A3800" s="311" t="s">
        <v>4776</v>
      </c>
      <c r="B3800" s="311" t="s">
        <v>4817</v>
      </c>
      <c r="C3800" s="311" t="s">
        <v>4816</v>
      </c>
      <c r="D3800" s="308"/>
      <c r="E3800" s="315">
        <v>309900</v>
      </c>
      <c r="F3800" s="310">
        <f t="shared" si="118"/>
        <v>15495000</v>
      </c>
      <c r="G3800" s="310">
        <f t="shared" si="119"/>
        <v>6198000</v>
      </c>
    </row>
    <row r="3801" spans="1:7">
      <c r="A3801" s="311" t="s">
        <v>4776</v>
      </c>
      <c r="B3801" s="311" t="s">
        <v>4818</v>
      </c>
      <c r="C3801" s="311" t="s">
        <v>4816</v>
      </c>
      <c r="D3801" s="308"/>
      <c r="E3801" s="315">
        <v>327450</v>
      </c>
      <c r="F3801" s="310">
        <f t="shared" si="118"/>
        <v>16372500</v>
      </c>
      <c r="G3801" s="310">
        <f t="shared" si="119"/>
        <v>6549000</v>
      </c>
    </row>
    <row r="3802" spans="1:7">
      <c r="A3802" s="311" t="s">
        <v>4776</v>
      </c>
      <c r="B3802" s="311" t="s">
        <v>4819</v>
      </c>
      <c r="C3802" s="311" t="s">
        <v>4820</v>
      </c>
      <c r="D3802" s="308"/>
      <c r="E3802" s="315">
        <v>309090</v>
      </c>
      <c r="F3802" s="310">
        <f t="shared" si="118"/>
        <v>15454500</v>
      </c>
      <c r="G3802" s="310">
        <f t="shared" si="119"/>
        <v>6181800</v>
      </c>
    </row>
    <row r="3803" spans="1:7">
      <c r="A3803" s="311" t="s">
        <v>4776</v>
      </c>
      <c r="B3803" s="311" t="s">
        <v>4821</v>
      </c>
      <c r="C3803" s="311" t="s">
        <v>4816</v>
      </c>
      <c r="D3803" s="308"/>
      <c r="E3803" s="315">
        <v>306270</v>
      </c>
      <c r="F3803" s="310">
        <f t="shared" si="118"/>
        <v>15313500</v>
      </c>
      <c r="G3803" s="310">
        <f t="shared" si="119"/>
        <v>6125400.0000000009</v>
      </c>
    </row>
    <row r="3804" spans="1:7">
      <c r="A3804" s="311" t="s">
        <v>4776</v>
      </c>
      <c r="B3804" s="311" t="s">
        <v>4822</v>
      </c>
      <c r="C3804" s="311" t="s">
        <v>4816</v>
      </c>
      <c r="D3804" s="308"/>
      <c r="E3804" s="315">
        <v>359090</v>
      </c>
      <c r="F3804" s="310">
        <f t="shared" si="118"/>
        <v>17954500</v>
      </c>
      <c r="G3804" s="310">
        <f t="shared" si="119"/>
        <v>7181800</v>
      </c>
    </row>
    <row r="3805" spans="1:7">
      <c r="A3805" s="311" t="s">
        <v>4776</v>
      </c>
      <c r="B3805" s="311" t="s">
        <v>4823</v>
      </c>
      <c r="C3805" s="311" t="s">
        <v>4824</v>
      </c>
      <c r="D3805" s="308"/>
      <c r="E3805" s="315">
        <v>340000</v>
      </c>
      <c r="F3805" s="310">
        <f t="shared" si="118"/>
        <v>17000000</v>
      </c>
      <c r="G3805" s="310">
        <f t="shared" si="119"/>
        <v>6800000</v>
      </c>
    </row>
    <row r="3806" spans="1:7">
      <c r="A3806" s="316" t="s">
        <v>4809</v>
      </c>
      <c r="B3806" s="316" t="s">
        <v>4825</v>
      </c>
      <c r="C3806" s="316" t="s">
        <v>4826</v>
      </c>
      <c r="D3806" s="308"/>
      <c r="E3806" s="317">
        <v>258360</v>
      </c>
      <c r="F3806" s="310">
        <f t="shared" si="118"/>
        <v>12918000</v>
      </c>
      <c r="G3806" s="310">
        <f t="shared" si="119"/>
        <v>5167200</v>
      </c>
    </row>
    <row r="3807" spans="1:7">
      <c r="A3807" s="311" t="s">
        <v>4776</v>
      </c>
      <c r="B3807" s="311" t="s">
        <v>4823</v>
      </c>
      <c r="C3807" s="311" t="s">
        <v>4827</v>
      </c>
      <c r="D3807" s="308"/>
      <c r="E3807" s="315">
        <v>344540</v>
      </c>
      <c r="F3807" s="310">
        <f t="shared" si="118"/>
        <v>17227000</v>
      </c>
      <c r="G3807" s="310">
        <f t="shared" si="119"/>
        <v>6890800</v>
      </c>
    </row>
    <row r="3808" spans="1:7">
      <c r="A3808" s="311" t="s">
        <v>4776</v>
      </c>
      <c r="B3808" s="311" t="s">
        <v>4823</v>
      </c>
      <c r="C3808" s="311" t="s">
        <v>4828</v>
      </c>
      <c r="D3808" s="308"/>
      <c r="E3808" s="315">
        <v>350000</v>
      </c>
      <c r="F3808" s="310">
        <f t="shared" si="118"/>
        <v>17500000</v>
      </c>
      <c r="G3808" s="310">
        <f t="shared" si="119"/>
        <v>7000000</v>
      </c>
    </row>
    <row r="3809" spans="1:7">
      <c r="A3809" s="311" t="s">
        <v>4779</v>
      </c>
      <c r="B3809" s="311" t="s">
        <v>4795</v>
      </c>
      <c r="C3809" s="311">
        <v>724</v>
      </c>
      <c r="D3809" s="308"/>
      <c r="E3809" s="315">
        <v>313890</v>
      </c>
      <c r="F3809" s="310">
        <f t="shared" si="118"/>
        <v>15694500</v>
      </c>
      <c r="G3809" s="310">
        <f t="shared" si="119"/>
        <v>6277800</v>
      </c>
    </row>
    <row r="3810" spans="1:7">
      <c r="A3810" s="316" t="s">
        <v>4809</v>
      </c>
      <c r="B3810" s="316" t="s">
        <v>4829</v>
      </c>
      <c r="C3810" s="316" t="s">
        <v>4830</v>
      </c>
      <c r="D3810" s="308"/>
      <c r="E3810" s="317">
        <v>343000</v>
      </c>
      <c r="F3810" s="310">
        <f t="shared" si="118"/>
        <v>17150000</v>
      </c>
      <c r="G3810" s="310">
        <f t="shared" si="119"/>
        <v>6860000</v>
      </c>
    </row>
    <row r="3811" spans="1:7">
      <c r="A3811" s="311" t="s">
        <v>4776</v>
      </c>
      <c r="B3811" s="311" t="s">
        <v>4831</v>
      </c>
      <c r="C3811" s="311" t="s">
        <v>4832</v>
      </c>
      <c r="D3811" s="308"/>
      <c r="E3811" s="315">
        <v>271810</v>
      </c>
      <c r="F3811" s="310">
        <f t="shared" si="118"/>
        <v>13590500</v>
      </c>
      <c r="G3811" s="310">
        <f t="shared" si="119"/>
        <v>5436200</v>
      </c>
    </row>
    <row r="3812" spans="1:7">
      <c r="A3812" s="311" t="s">
        <v>4776</v>
      </c>
      <c r="B3812" s="311" t="s">
        <v>4833</v>
      </c>
      <c r="C3812" s="311" t="s">
        <v>4832</v>
      </c>
      <c r="D3812" s="308"/>
      <c r="E3812" s="315">
        <v>290900</v>
      </c>
      <c r="F3812" s="310">
        <f t="shared" si="118"/>
        <v>14545000</v>
      </c>
      <c r="G3812" s="310">
        <f t="shared" si="119"/>
        <v>5818000</v>
      </c>
    </row>
    <row r="3813" spans="1:7">
      <c r="A3813" s="311" t="s">
        <v>4776</v>
      </c>
      <c r="B3813" s="311" t="s">
        <v>4834</v>
      </c>
      <c r="C3813" s="311" t="s">
        <v>4832</v>
      </c>
      <c r="D3813" s="308"/>
      <c r="E3813" s="315">
        <v>310900</v>
      </c>
      <c r="F3813" s="310">
        <f t="shared" si="118"/>
        <v>15545000</v>
      </c>
      <c r="G3813" s="310">
        <f t="shared" si="119"/>
        <v>6218000</v>
      </c>
    </row>
    <row r="3814" spans="1:7">
      <c r="A3814" s="311" t="s">
        <v>4776</v>
      </c>
      <c r="B3814" s="311" t="s">
        <v>4835</v>
      </c>
      <c r="C3814" s="311" t="s">
        <v>4832</v>
      </c>
      <c r="D3814" s="308"/>
      <c r="E3814" s="315">
        <v>353630</v>
      </c>
      <c r="F3814" s="310">
        <f t="shared" si="118"/>
        <v>17681500</v>
      </c>
      <c r="G3814" s="310">
        <f t="shared" si="119"/>
        <v>7072600</v>
      </c>
    </row>
    <row r="3815" spans="1:7">
      <c r="A3815" s="311" t="s">
        <v>4776</v>
      </c>
      <c r="B3815" s="311" t="s">
        <v>4836</v>
      </c>
      <c r="C3815" s="311" t="s">
        <v>4832</v>
      </c>
      <c r="D3815" s="308"/>
      <c r="E3815" s="315">
        <v>315000</v>
      </c>
      <c r="F3815" s="310">
        <f t="shared" si="118"/>
        <v>15750000</v>
      </c>
      <c r="G3815" s="310">
        <f t="shared" si="119"/>
        <v>6300000</v>
      </c>
    </row>
    <row r="3816" spans="1:7">
      <c r="A3816" s="311" t="s">
        <v>4776</v>
      </c>
      <c r="B3816" s="311" t="s">
        <v>4837</v>
      </c>
      <c r="C3816" s="311" t="s">
        <v>4832</v>
      </c>
      <c r="D3816" s="308"/>
      <c r="E3816" s="315">
        <v>369000</v>
      </c>
      <c r="F3816" s="310">
        <f t="shared" si="118"/>
        <v>18450000</v>
      </c>
      <c r="G3816" s="310">
        <f t="shared" si="119"/>
        <v>7380000</v>
      </c>
    </row>
    <row r="3817" spans="1:7">
      <c r="A3817" s="316" t="s">
        <v>4809</v>
      </c>
      <c r="B3817" s="316" t="s">
        <v>4838</v>
      </c>
      <c r="C3817" s="316" t="s">
        <v>4839</v>
      </c>
      <c r="D3817" s="308"/>
      <c r="E3817" s="317">
        <v>346810</v>
      </c>
      <c r="F3817" s="310">
        <f t="shared" si="118"/>
        <v>17340500</v>
      </c>
      <c r="G3817" s="310">
        <f t="shared" si="119"/>
        <v>6936200</v>
      </c>
    </row>
    <row r="3818" spans="1:7">
      <c r="A3818" s="311" t="s">
        <v>4776</v>
      </c>
      <c r="B3818" s="311" t="s">
        <v>4840</v>
      </c>
      <c r="C3818" s="311" t="s">
        <v>4841</v>
      </c>
      <c r="D3818" s="308"/>
      <c r="E3818" s="315">
        <v>446460</v>
      </c>
      <c r="F3818" s="310">
        <f t="shared" si="118"/>
        <v>22323000</v>
      </c>
      <c r="G3818" s="310">
        <f t="shared" si="119"/>
        <v>8929200</v>
      </c>
    </row>
    <row r="3819" spans="1:7">
      <c r="A3819" s="311" t="s">
        <v>4776</v>
      </c>
      <c r="B3819" s="311" t="s">
        <v>4842</v>
      </c>
      <c r="C3819" s="311" t="s">
        <v>4843</v>
      </c>
      <c r="D3819" s="308"/>
      <c r="E3819" s="315">
        <v>446270</v>
      </c>
      <c r="F3819" s="310">
        <f t="shared" si="118"/>
        <v>22313500</v>
      </c>
      <c r="G3819" s="310">
        <f t="shared" si="119"/>
        <v>8925400</v>
      </c>
    </row>
    <row r="3820" spans="1:7">
      <c r="A3820" s="311" t="s">
        <v>4776</v>
      </c>
      <c r="B3820" s="311" t="s">
        <v>4842</v>
      </c>
      <c r="C3820" s="311" t="s">
        <v>4844</v>
      </c>
      <c r="D3820" s="308"/>
      <c r="E3820" s="315">
        <v>446270</v>
      </c>
      <c r="F3820" s="310">
        <f t="shared" si="118"/>
        <v>22313500</v>
      </c>
      <c r="G3820" s="310">
        <f t="shared" si="119"/>
        <v>8925400</v>
      </c>
    </row>
    <row r="3821" spans="1:7">
      <c r="A3821" s="316" t="s">
        <v>4809</v>
      </c>
      <c r="B3821" s="316" t="s">
        <v>4845</v>
      </c>
      <c r="C3821" s="316" t="s">
        <v>4846</v>
      </c>
      <c r="D3821" s="308"/>
      <c r="E3821" s="317">
        <v>353590</v>
      </c>
      <c r="F3821" s="310">
        <f t="shared" si="118"/>
        <v>17679500</v>
      </c>
      <c r="G3821" s="310">
        <f t="shared" si="119"/>
        <v>7071800</v>
      </c>
    </row>
    <row r="3822" spans="1:7">
      <c r="A3822" s="316" t="s">
        <v>4809</v>
      </c>
      <c r="B3822" s="316" t="s">
        <v>4845</v>
      </c>
      <c r="C3822" s="316" t="s">
        <v>4847</v>
      </c>
      <c r="D3822" s="308"/>
      <c r="E3822" s="317">
        <v>359770</v>
      </c>
      <c r="F3822" s="310">
        <f t="shared" si="118"/>
        <v>17988500</v>
      </c>
      <c r="G3822" s="310">
        <f t="shared" si="119"/>
        <v>7195400.0000000009</v>
      </c>
    </row>
    <row r="3823" spans="1:7">
      <c r="A3823" s="311" t="s">
        <v>4776</v>
      </c>
      <c r="B3823" s="311" t="s">
        <v>4845</v>
      </c>
      <c r="C3823" s="311" t="s">
        <v>4848</v>
      </c>
      <c r="D3823" s="308"/>
      <c r="E3823" s="315">
        <v>253110</v>
      </c>
      <c r="F3823" s="310">
        <f t="shared" si="118"/>
        <v>12655500</v>
      </c>
      <c r="G3823" s="310">
        <f t="shared" si="119"/>
        <v>5062200</v>
      </c>
    </row>
    <row r="3824" spans="1:7">
      <c r="A3824" s="307" t="s">
        <v>4849</v>
      </c>
      <c r="B3824" s="307" t="s">
        <v>4850</v>
      </c>
      <c r="C3824" s="308"/>
      <c r="D3824" s="308"/>
      <c r="E3824" s="309">
        <v>34720</v>
      </c>
      <c r="F3824" s="310">
        <f t="shared" si="118"/>
        <v>1736000</v>
      </c>
      <c r="G3824" s="310">
        <f t="shared" si="119"/>
        <v>694400</v>
      </c>
    </row>
    <row r="3825" spans="1:7">
      <c r="A3825" s="307" t="s">
        <v>4849</v>
      </c>
      <c r="B3825" s="307" t="s">
        <v>4851</v>
      </c>
      <c r="C3825" s="308"/>
      <c r="D3825" s="308"/>
      <c r="E3825" s="309">
        <v>43400</v>
      </c>
      <c r="F3825" s="310">
        <f t="shared" si="118"/>
        <v>2170000</v>
      </c>
      <c r="G3825" s="310">
        <f t="shared" si="119"/>
        <v>868000</v>
      </c>
    </row>
    <row r="3826" spans="1:7">
      <c r="A3826" s="307" t="s">
        <v>4849</v>
      </c>
      <c r="B3826" s="307" t="s">
        <v>4852</v>
      </c>
      <c r="C3826" s="308"/>
      <c r="D3826" s="308"/>
      <c r="E3826" s="309">
        <v>36000</v>
      </c>
      <c r="F3826" s="310">
        <f t="shared" si="118"/>
        <v>1800000</v>
      </c>
      <c r="G3826" s="310">
        <f t="shared" si="119"/>
        <v>720000</v>
      </c>
    </row>
    <row r="3827" spans="1:7">
      <c r="A3827" s="307" t="s">
        <v>4849</v>
      </c>
      <c r="B3827" s="307" t="s">
        <v>4853</v>
      </c>
      <c r="C3827" s="308"/>
      <c r="D3827" s="308"/>
      <c r="E3827" s="309">
        <v>45000</v>
      </c>
      <c r="F3827" s="310">
        <f t="shared" si="118"/>
        <v>2250000</v>
      </c>
      <c r="G3827" s="310">
        <f t="shared" si="119"/>
        <v>900000</v>
      </c>
    </row>
    <row r="3828" spans="1:7">
      <c r="A3828" s="311" t="s">
        <v>4854</v>
      </c>
      <c r="B3828" s="311" t="s">
        <v>4855</v>
      </c>
      <c r="C3828" s="311" t="s">
        <v>4856</v>
      </c>
      <c r="D3828" s="311" t="s">
        <v>747</v>
      </c>
      <c r="E3828" s="315">
        <v>63620</v>
      </c>
      <c r="F3828" s="310">
        <f t="shared" si="118"/>
        <v>3181000</v>
      </c>
      <c r="G3828" s="310">
        <f t="shared" si="119"/>
        <v>1272400</v>
      </c>
    </row>
    <row r="3829" spans="1:7">
      <c r="A3829" s="311" t="s">
        <v>4854</v>
      </c>
      <c r="B3829" s="311" t="s">
        <v>4857</v>
      </c>
      <c r="C3829" s="311" t="s">
        <v>4858</v>
      </c>
      <c r="D3829" s="311" t="s">
        <v>747</v>
      </c>
      <c r="E3829" s="315">
        <v>51050</v>
      </c>
      <c r="F3829" s="310">
        <f t="shared" si="118"/>
        <v>2552500</v>
      </c>
      <c r="G3829" s="310">
        <f t="shared" si="119"/>
        <v>1021000</v>
      </c>
    </row>
    <row r="3830" spans="1:7">
      <c r="A3830" s="311" t="s">
        <v>4854</v>
      </c>
      <c r="B3830" s="311" t="s">
        <v>4859</v>
      </c>
      <c r="C3830" s="311" t="s">
        <v>4858</v>
      </c>
      <c r="D3830" s="311" t="s">
        <v>747</v>
      </c>
      <c r="E3830" s="315">
        <v>57910</v>
      </c>
      <c r="F3830" s="310">
        <f t="shared" si="118"/>
        <v>2895500</v>
      </c>
      <c r="G3830" s="310">
        <f t="shared" si="119"/>
        <v>1158200</v>
      </c>
    </row>
    <row r="3831" spans="1:7">
      <c r="A3831" s="311" t="s">
        <v>4854</v>
      </c>
      <c r="B3831" s="311" t="s">
        <v>4860</v>
      </c>
      <c r="C3831" s="311" t="s">
        <v>4861</v>
      </c>
      <c r="D3831" s="311" t="s">
        <v>747</v>
      </c>
      <c r="E3831" s="315">
        <v>57480</v>
      </c>
      <c r="F3831" s="310">
        <f t="shared" si="118"/>
        <v>2874000</v>
      </c>
      <c r="G3831" s="310">
        <f t="shared" si="119"/>
        <v>1149600.0000000002</v>
      </c>
    </row>
    <row r="3832" spans="1:7">
      <c r="A3832" s="311" t="s">
        <v>4854</v>
      </c>
      <c r="B3832" s="311" t="s">
        <v>4862</v>
      </c>
      <c r="C3832" s="311" t="s">
        <v>4861</v>
      </c>
      <c r="D3832" s="311" t="s">
        <v>747</v>
      </c>
      <c r="E3832" s="315">
        <v>67290</v>
      </c>
      <c r="F3832" s="310">
        <f t="shared" si="118"/>
        <v>3364500</v>
      </c>
      <c r="G3832" s="310">
        <f t="shared" si="119"/>
        <v>1345800</v>
      </c>
    </row>
    <row r="3833" spans="1:7">
      <c r="A3833" s="311" t="s">
        <v>4854</v>
      </c>
      <c r="B3833" s="311" t="s">
        <v>4863</v>
      </c>
      <c r="C3833" s="308"/>
      <c r="D3833" s="311" t="s">
        <v>747</v>
      </c>
      <c r="E3833" s="320">
        <v>170540</v>
      </c>
      <c r="F3833" s="310">
        <f t="shared" si="118"/>
        <v>8527000</v>
      </c>
      <c r="G3833" s="310">
        <f t="shared" si="119"/>
        <v>3410800</v>
      </c>
    </row>
    <row r="3834" spans="1:7">
      <c r="A3834" s="311" t="s">
        <v>4854</v>
      </c>
      <c r="B3834" s="311" t="s">
        <v>4864</v>
      </c>
      <c r="C3834" s="308"/>
      <c r="D3834" s="311" t="s">
        <v>747</v>
      </c>
      <c r="E3834" s="320">
        <v>141810</v>
      </c>
      <c r="F3834" s="310">
        <f t="shared" si="118"/>
        <v>7090500</v>
      </c>
      <c r="G3834" s="310">
        <f t="shared" si="119"/>
        <v>2836200.0000000005</v>
      </c>
    </row>
    <row r="3835" spans="1:7">
      <c r="A3835" s="307" t="s">
        <v>4854</v>
      </c>
      <c r="B3835" s="307" t="s">
        <v>4865</v>
      </c>
      <c r="C3835" s="308"/>
      <c r="D3835" s="308"/>
      <c r="E3835" s="309">
        <v>89090</v>
      </c>
      <c r="F3835" s="310">
        <f t="shared" si="118"/>
        <v>4454500</v>
      </c>
      <c r="G3835" s="310">
        <f t="shared" si="119"/>
        <v>1781800</v>
      </c>
    </row>
    <row r="3836" spans="1:7">
      <c r="A3836" s="307" t="s">
        <v>4854</v>
      </c>
      <c r="B3836" s="307" t="s">
        <v>4866</v>
      </c>
      <c r="C3836" s="308"/>
      <c r="D3836" s="308"/>
      <c r="E3836" s="309">
        <v>47270</v>
      </c>
      <c r="F3836" s="310">
        <f t="shared" si="118"/>
        <v>2363500</v>
      </c>
      <c r="G3836" s="310">
        <f t="shared" si="119"/>
        <v>945400</v>
      </c>
    </row>
    <row r="3837" spans="1:7">
      <c r="A3837" s="307" t="s">
        <v>4854</v>
      </c>
      <c r="B3837" s="307" t="s">
        <v>4867</v>
      </c>
      <c r="C3837" s="308"/>
      <c r="D3837" s="308"/>
      <c r="E3837" s="309">
        <v>31700</v>
      </c>
      <c r="F3837" s="310">
        <f t="shared" si="118"/>
        <v>1585000</v>
      </c>
      <c r="G3837" s="310">
        <f t="shared" si="119"/>
        <v>634000</v>
      </c>
    </row>
    <row r="3838" spans="1:7">
      <c r="A3838" s="307" t="s">
        <v>4854</v>
      </c>
      <c r="B3838" s="307" t="s">
        <v>4868</v>
      </c>
      <c r="C3838" s="308"/>
      <c r="D3838" s="308"/>
      <c r="E3838" s="309">
        <v>68090</v>
      </c>
      <c r="F3838" s="310">
        <f t="shared" si="118"/>
        <v>3404500</v>
      </c>
      <c r="G3838" s="310">
        <f t="shared" si="119"/>
        <v>1361800</v>
      </c>
    </row>
    <row r="3839" spans="1:7">
      <c r="A3839" s="307" t="s">
        <v>4854</v>
      </c>
      <c r="B3839" s="307" t="s">
        <v>4869</v>
      </c>
      <c r="C3839" s="308"/>
      <c r="D3839" s="308"/>
      <c r="E3839" s="309">
        <v>65360</v>
      </c>
      <c r="F3839" s="310">
        <f t="shared" si="118"/>
        <v>3268000</v>
      </c>
      <c r="G3839" s="310">
        <f t="shared" si="119"/>
        <v>1307200</v>
      </c>
    </row>
    <row r="3840" spans="1:7">
      <c r="A3840" s="307" t="s">
        <v>4854</v>
      </c>
      <c r="B3840" s="307" t="s">
        <v>4870</v>
      </c>
      <c r="C3840" s="308"/>
      <c r="D3840" s="308"/>
      <c r="E3840" s="309">
        <v>72630</v>
      </c>
      <c r="F3840" s="310">
        <f t="shared" si="118"/>
        <v>3631500</v>
      </c>
      <c r="G3840" s="310">
        <f t="shared" si="119"/>
        <v>1452600.0000000002</v>
      </c>
    </row>
    <row r="3841" spans="1:7">
      <c r="A3841" s="307" t="s">
        <v>4854</v>
      </c>
      <c r="B3841" s="307" t="s">
        <v>4871</v>
      </c>
      <c r="C3841" s="308"/>
      <c r="D3841" s="308"/>
      <c r="E3841" s="309">
        <v>44540</v>
      </c>
      <c r="F3841" s="310">
        <f t="shared" si="118"/>
        <v>2227000</v>
      </c>
      <c r="G3841" s="310">
        <f t="shared" si="119"/>
        <v>890800.00000000012</v>
      </c>
    </row>
    <row r="3842" spans="1:7">
      <c r="A3842" s="307" t="s">
        <v>4854</v>
      </c>
      <c r="B3842" s="307" t="s">
        <v>4872</v>
      </c>
      <c r="C3842" s="308"/>
      <c r="D3842" s="308"/>
      <c r="E3842" s="309">
        <v>44540</v>
      </c>
      <c r="F3842" s="310">
        <f t="shared" si="118"/>
        <v>2227000</v>
      </c>
      <c r="G3842" s="310">
        <f t="shared" si="119"/>
        <v>890800.00000000012</v>
      </c>
    </row>
    <row r="3843" spans="1:7">
      <c r="A3843" s="307" t="s">
        <v>4854</v>
      </c>
      <c r="B3843" s="307" t="s">
        <v>4873</v>
      </c>
      <c r="C3843" s="308"/>
      <c r="D3843" s="308"/>
      <c r="E3843" s="309">
        <v>67630</v>
      </c>
      <c r="F3843" s="310">
        <f t="shared" si="118"/>
        <v>3381500</v>
      </c>
      <c r="G3843" s="310">
        <f t="shared" si="119"/>
        <v>1352600.0000000002</v>
      </c>
    </row>
    <row r="3844" spans="1:7">
      <c r="A3844" s="307" t="s">
        <v>4854</v>
      </c>
      <c r="B3844" s="307" t="s">
        <v>4874</v>
      </c>
      <c r="C3844" s="308"/>
      <c r="D3844" s="308"/>
      <c r="E3844" s="309">
        <v>67630</v>
      </c>
      <c r="F3844" s="310">
        <f t="shared" ref="F3844:F3907" si="120">+E3844*5%*1000</f>
        <v>3381500</v>
      </c>
      <c r="G3844" s="310">
        <f t="shared" ref="G3844:G3907" si="121">+E3844*2%*1000</f>
        <v>1352600.0000000002</v>
      </c>
    </row>
    <row r="3845" spans="1:7">
      <c r="A3845" s="307" t="s">
        <v>4854</v>
      </c>
      <c r="B3845" s="307" t="s">
        <v>4875</v>
      </c>
      <c r="C3845" s="308"/>
      <c r="D3845" s="308"/>
      <c r="E3845" s="309">
        <v>67630</v>
      </c>
      <c r="F3845" s="310">
        <f t="shared" si="120"/>
        <v>3381500</v>
      </c>
      <c r="G3845" s="310">
        <f t="shared" si="121"/>
        <v>1352600.0000000002</v>
      </c>
    </row>
    <row r="3846" spans="1:7">
      <c r="A3846" s="307" t="s">
        <v>4854</v>
      </c>
      <c r="B3846" s="307" t="s">
        <v>4876</v>
      </c>
      <c r="C3846" s="308"/>
      <c r="D3846" s="308"/>
      <c r="E3846" s="309">
        <v>68090</v>
      </c>
      <c r="F3846" s="310">
        <f t="shared" si="120"/>
        <v>3404500</v>
      </c>
      <c r="G3846" s="310">
        <f t="shared" si="121"/>
        <v>1361800</v>
      </c>
    </row>
    <row r="3847" spans="1:7">
      <c r="A3847" s="307" t="s">
        <v>4854</v>
      </c>
      <c r="B3847" s="307" t="s">
        <v>4877</v>
      </c>
      <c r="C3847" s="308"/>
      <c r="D3847" s="308"/>
      <c r="E3847" s="309">
        <v>68090</v>
      </c>
      <c r="F3847" s="310">
        <f t="shared" si="120"/>
        <v>3404500</v>
      </c>
      <c r="G3847" s="310">
        <f t="shared" si="121"/>
        <v>1361800</v>
      </c>
    </row>
    <row r="3848" spans="1:7">
      <c r="A3848" s="307" t="s">
        <v>4854</v>
      </c>
      <c r="B3848" s="307" t="s">
        <v>4878</v>
      </c>
      <c r="C3848" s="308"/>
      <c r="D3848" s="308"/>
      <c r="E3848" s="309">
        <v>74360</v>
      </c>
      <c r="F3848" s="310">
        <f t="shared" si="120"/>
        <v>3718000</v>
      </c>
      <c r="G3848" s="310">
        <f t="shared" si="121"/>
        <v>1487200</v>
      </c>
    </row>
    <row r="3849" spans="1:7">
      <c r="A3849" s="307" t="s">
        <v>4854</v>
      </c>
      <c r="B3849" s="307" t="s">
        <v>4879</v>
      </c>
      <c r="C3849" s="308"/>
      <c r="D3849" s="308"/>
      <c r="E3849" s="309">
        <v>85090</v>
      </c>
      <c r="F3849" s="310">
        <f t="shared" si="120"/>
        <v>4254500</v>
      </c>
      <c r="G3849" s="310">
        <f t="shared" si="121"/>
        <v>1701800</v>
      </c>
    </row>
    <row r="3850" spans="1:7">
      <c r="A3850" s="307" t="s">
        <v>4854</v>
      </c>
      <c r="B3850" s="307" t="s">
        <v>4880</v>
      </c>
      <c r="C3850" s="308"/>
      <c r="D3850" s="308"/>
      <c r="E3850" s="309">
        <v>94900</v>
      </c>
      <c r="F3850" s="310">
        <f t="shared" si="120"/>
        <v>4745000</v>
      </c>
      <c r="G3850" s="310">
        <f t="shared" si="121"/>
        <v>1898000</v>
      </c>
    </row>
    <row r="3851" spans="1:7">
      <c r="A3851" s="307" t="s">
        <v>4854</v>
      </c>
      <c r="B3851" s="307" t="s">
        <v>4881</v>
      </c>
      <c r="C3851" s="308"/>
      <c r="D3851" s="308"/>
      <c r="E3851" s="309">
        <v>87090</v>
      </c>
      <c r="F3851" s="310">
        <f t="shared" si="120"/>
        <v>4354500</v>
      </c>
      <c r="G3851" s="310">
        <f t="shared" si="121"/>
        <v>1741800</v>
      </c>
    </row>
    <row r="3852" spans="1:7">
      <c r="A3852" s="307" t="s">
        <v>4854</v>
      </c>
      <c r="B3852" s="307" t="s">
        <v>4882</v>
      </c>
      <c r="C3852" s="308"/>
      <c r="D3852" s="308"/>
      <c r="E3852" s="309">
        <v>89630</v>
      </c>
      <c r="F3852" s="310">
        <f t="shared" si="120"/>
        <v>4481500</v>
      </c>
      <c r="G3852" s="310">
        <f t="shared" si="121"/>
        <v>1792600.0000000002</v>
      </c>
    </row>
    <row r="3853" spans="1:7">
      <c r="A3853" s="307" t="s">
        <v>4854</v>
      </c>
      <c r="B3853" s="307" t="s">
        <v>4883</v>
      </c>
      <c r="C3853" s="308"/>
      <c r="D3853" s="308"/>
      <c r="E3853" s="309">
        <v>61450</v>
      </c>
      <c r="F3853" s="310">
        <f t="shared" si="120"/>
        <v>3072500</v>
      </c>
      <c r="G3853" s="310">
        <f t="shared" si="121"/>
        <v>1229000</v>
      </c>
    </row>
    <row r="3854" spans="1:7">
      <c r="A3854" s="307" t="s">
        <v>4854</v>
      </c>
      <c r="B3854" s="307" t="s">
        <v>4884</v>
      </c>
      <c r="C3854" s="308"/>
      <c r="D3854" s="308"/>
      <c r="E3854" s="309">
        <v>51630</v>
      </c>
      <c r="F3854" s="310">
        <f t="shared" si="120"/>
        <v>2581500</v>
      </c>
      <c r="G3854" s="310">
        <f t="shared" si="121"/>
        <v>1032599.9999999999</v>
      </c>
    </row>
    <row r="3855" spans="1:7">
      <c r="A3855" s="307" t="s">
        <v>4854</v>
      </c>
      <c r="B3855" s="307" t="s">
        <v>4885</v>
      </c>
      <c r="C3855" s="308"/>
      <c r="D3855" s="308"/>
      <c r="E3855" s="309">
        <v>61450</v>
      </c>
      <c r="F3855" s="310">
        <f t="shared" si="120"/>
        <v>3072500</v>
      </c>
      <c r="G3855" s="310">
        <f t="shared" si="121"/>
        <v>1229000</v>
      </c>
    </row>
    <row r="3856" spans="1:7">
      <c r="A3856" s="307" t="s">
        <v>4854</v>
      </c>
      <c r="B3856" s="307" t="s">
        <v>4886</v>
      </c>
      <c r="C3856" s="308"/>
      <c r="D3856" s="308"/>
      <c r="E3856" s="309">
        <v>51630</v>
      </c>
      <c r="F3856" s="310">
        <f t="shared" si="120"/>
        <v>2581500</v>
      </c>
      <c r="G3856" s="310">
        <f t="shared" si="121"/>
        <v>1032599.9999999999</v>
      </c>
    </row>
    <row r="3857" spans="1:7">
      <c r="A3857" s="307" t="s">
        <v>4854</v>
      </c>
      <c r="B3857" s="307" t="s">
        <v>4887</v>
      </c>
      <c r="C3857" s="308"/>
      <c r="D3857" s="308"/>
      <c r="E3857" s="309">
        <v>57180</v>
      </c>
      <c r="F3857" s="310">
        <f t="shared" si="120"/>
        <v>2859000</v>
      </c>
      <c r="G3857" s="310">
        <f t="shared" si="121"/>
        <v>1143600.0000000002</v>
      </c>
    </row>
    <row r="3858" spans="1:7">
      <c r="A3858" s="307" t="s">
        <v>4854</v>
      </c>
      <c r="B3858" s="307" t="s">
        <v>4888</v>
      </c>
      <c r="C3858" s="308"/>
      <c r="D3858" s="308"/>
      <c r="E3858" s="309">
        <v>51720</v>
      </c>
      <c r="F3858" s="310">
        <f t="shared" si="120"/>
        <v>2586000</v>
      </c>
      <c r="G3858" s="310">
        <f t="shared" si="121"/>
        <v>1034400.0000000001</v>
      </c>
    </row>
    <row r="3859" spans="1:7">
      <c r="A3859" s="307" t="s">
        <v>4854</v>
      </c>
      <c r="B3859" s="307" t="s">
        <v>4889</v>
      </c>
      <c r="C3859" s="308"/>
      <c r="D3859" s="308"/>
      <c r="E3859" s="309">
        <v>59270</v>
      </c>
      <c r="F3859" s="310">
        <f t="shared" si="120"/>
        <v>2963500</v>
      </c>
      <c r="G3859" s="310">
        <f t="shared" si="121"/>
        <v>1185400</v>
      </c>
    </row>
    <row r="3860" spans="1:7">
      <c r="A3860" s="307" t="s">
        <v>4854</v>
      </c>
      <c r="B3860" s="307" t="s">
        <v>4890</v>
      </c>
      <c r="C3860" s="308"/>
      <c r="D3860" s="308"/>
      <c r="E3860" s="309">
        <v>49800</v>
      </c>
      <c r="F3860" s="310">
        <f t="shared" si="120"/>
        <v>2490000</v>
      </c>
      <c r="G3860" s="310">
        <f t="shared" si="121"/>
        <v>996000</v>
      </c>
    </row>
    <row r="3861" spans="1:7">
      <c r="A3861" s="307" t="s">
        <v>4854</v>
      </c>
      <c r="B3861" s="307" t="s">
        <v>4891</v>
      </c>
      <c r="C3861" s="308"/>
      <c r="D3861" s="308"/>
      <c r="E3861" s="309">
        <v>72630</v>
      </c>
      <c r="F3861" s="310">
        <f t="shared" si="120"/>
        <v>3631500</v>
      </c>
      <c r="G3861" s="310">
        <f t="shared" si="121"/>
        <v>1452600.0000000002</v>
      </c>
    </row>
    <row r="3862" spans="1:7">
      <c r="A3862" s="307" t="s">
        <v>4854</v>
      </c>
      <c r="B3862" s="307" t="s">
        <v>4892</v>
      </c>
      <c r="C3862" s="308"/>
      <c r="D3862" s="308"/>
      <c r="E3862" s="309">
        <v>45360</v>
      </c>
      <c r="F3862" s="310">
        <f t="shared" si="120"/>
        <v>2268000</v>
      </c>
      <c r="G3862" s="310">
        <f t="shared" si="121"/>
        <v>907200</v>
      </c>
    </row>
    <row r="3863" spans="1:7">
      <c r="A3863" s="307" t="s">
        <v>4854</v>
      </c>
      <c r="B3863" s="307" t="s">
        <v>4893</v>
      </c>
      <c r="C3863" s="308"/>
      <c r="D3863" s="308"/>
      <c r="E3863" s="309">
        <v>99540</v>
      </c>
      <c r="F3863" s="310">
        <f t="shared" si="120"/>
        <v>4977000</v>
      </c>
      <c r="G3863" s="310">
        <f t="shared" si="121"/>
        <v>1990800</v>
      </c>
    </row>
    <row r="3864" spans="1:7">
      <c r="A3864" s="307" t="s">
        <v>4854</v>
      </c>
      <c r="B3864" s="307" t="s">
        <v>4894</v>
      </c>
      <c r="C3864" s="308"/>
      <c r="D3864" s="308"/>
      <c r="E3864" s="309">
        <v>88270</v>
      </c>
      <c r="F3864" s="310">
        <f t="shared" si="120"/>
        <v>4413500</v>
      </c>
      <c r="G3864" s="310">
        <f t="shared" si="121"/>
        <v>1765400</v>
      </c>
    </row>
    <row r="3865" spans="1:7">
      <c r="A3865" s="307" t="s">
        <v>4854</v>
      </c>
      <c r="B3865" s="307" t="s">
        <v>4895</v>
      </c>
      <c r="C3865" s="308"/>
      <c r="D3865" s="308"/>
      <c r="E3865" s="309">
        <v>61450</v>
      </c>
      <c r="F3865" s="310">
        <f t="shared" si="120"/>
        <v>3072500</v>
      </c>
      <c r="G3865" s="310">
        <f t="shared" si="121"/>
        <v>1229000</v>
      </c>
    </row>
    <row r="3866" spans="1:7">
      <c r="A3866" s="307" t="s">
        <v>4854</v>
      </c>
      <c r="B3866" s="307" t="s">
        <v>4896</v>
      </c>
      <c r="C3866" s="308"/>
      <c r="D3866" s="308"/>
      <c r="E3866" s="309">
        <v>51630</v>
      </c>
      <c r="F3866" s="310">
        <f t="shared" si="120"/>
        <v>2581500</v>
      </c>
      <c r="G3866" s="310">
        <f t="shared" si="121"/>
        <v>1032599.9999999999</v>
      </c>
    </row>
    <row r="3867" spans="1:7">
      <c r="A3867" s="307" t="s">
        <v>4854</v>
      </c>
      <c r="B3867" s="307" t="s">
        <v>4897</v>
      </c>
      <c r="C3867" s="308"/>
      <c r="D3867" s="308"/>
      <c r="E3867" s="309">
        <v>58090</v>
      </c>
      <c r="F3867" s="310">
        <f t="shared" si="120"/>
        <v>2904500</v>
      </c>
      <c r="G3867" s="310">
        <f t="shared" si="121"/>
        <v>1161800</v>
      </c>
    </row>
    <row r="3868" spans="1:7">
      <c r="A3868" s="307" t="s">
        <v>4854</v>
      </c>
      <c r="B3868" s="307" t="s">
        <v>4898</v>
      </c>
      <c r="C3868" s="308"/>
      <c r="D3868" s="308"/>
      <c r="E3868" s="309">
        <v>61450</v>
      </c>
      <c r="F3868" s="310">
        <f t="shared" si="120"/>
        <v>3072500</v>
      </c>
      <c r="G3868" s="310">
        <f t="shared" si="121"/>
        <v>1229000</v>
      </c>
    </row>
    <row r="3869" spans="1:7">
      <c r="A3869" s="307" t="s">
        <v>4854</v>
      </c>
      <c r="B3869" s="307" t="s">
        <v>4899</v>
      </c>
      <c r="C3869" s="308"/>
      <c r="D3869" s="308"/>
      <c r="E3869" s="309">
        <v>51630</v>
      </c>
      <c r="F3869" s="310">
        <f t="shared" si="120"/>
        <v>2581500</v>
      </c>
      <c r="G3869" s="310">
        <f t="shared" si="121"/>
        <v>1032599.9999999999</v>
      </c>
    </row>
    <row r="3870" spans="1:7">
      <c r="A3870" s="307" t="s">
        <v>4854</v>
      </c>
      <c r="B3870" s="307" t="s">
        <v>4900</v>
      </c>
      <c r="C3870" s="308"/>
      <c r="D3870" s="308"/>
      <c r="E3870" s="309">
        <v>44150</v>
      </c>
      <c r="F3870" s="310">
        <f t="shared" si="120"/>
        <v>2207500</v>
      </c>
      <c r="G3870" s="310">
        <f t="shared" si="121"/>
        <v>883000</v>
      </c>
    </row>
    <row r="3871" spans="1:7">
      <c r="A3871" s="307" t="s">
        <v>4854</v>
      </c>
      <c r="B3871" s="307" t="s">
        <v>4901</v>
      </c>
      <c r="C3871" s="308"/>
      <c r="D3871" s="308"/>
      <c r="E3871" s="309">
        <v>33280</v>
      </c>
      <c r="F3871" s="310">
        <f t="shared" si="120"/>
        <v>1664000</v>
      </c>
      <c r="G3871" s="310">
        <f t="shared" si="121"/>
        <v>665600</v>
      </c>
    </row>
    <row r="3872" spans="1:7">
      <c r="A3872" s="307" t="s">
        <v>4854</v>
      </c>
      <c r="B3872" s="311" t="s">
        <v>4902</v>
      </c>
      <c r="C3872" s="308"/>
      <c r="D3872" s="308"/>
      <c r="E3872" s="309">
        <v>77050</v>
      </c>
      <c r="F3872" s="310">
        <f t="shared" si="120"/>
        <v>3852500</v>
      </c>
      <c r="G3872" s="310">
        <f t="shared" si="121"/>
        <v>1541000</v>
      </c>
    </row>
    <row r="3873" spans="1:7">
      <c r="A3873" s="307" t="s">
        <v>4854</v>
      </c>
      <c r="B3873" s="311" t="s">
        <v>4903</v>
      </c>
      <c r="C3873" s="308"/>
      <c r="D3873" s="308"/>
      <c r="E3873" s="309">
        <v>94870</v>
      </c>
      <c r="F3873" s="310">
        <f t="shared" si="120"/>
        <v>4743500</v>
      </c>
      <c r="G3873" s="310">
        <f t="shared" si="121"/>
        <v>1897400</v>
      </c>
    </row>
    <row r="3874" spans="1:7">
      <c r="A3874" s="307" t="s">
        <v>4854</v>
      </c>
      <c r="B3874" s="307" t="s">
        <v>4904</v>
      </c>
      <c r="C3874" s="308"/>
      <c r="D3874" s="308"/>
      <c r="E3874" s="309">
        <v>77810</v>
      </c>
      <c r="F3874" s="310">
        <f t="shared" si="120"/>
        <v>3890500</v>
      </c>
      <c r="G3874" s="310">
        <f t="shared" si="121"/>
        <v>1556200</v>
      </c>
    </row>
    <row r="3875" spans="1:7">
      <c r="A3875" s="307" t="s">
        <v>4854</v>
      </c>
      <c r="B3875" s="307" t="s">
        <v>4905</v>
      </c>
      <c r="C3875" s="308"/>
      <c r="D3875" s="308"/>
      <c r="E3875" s="309">
        <v>59000</v>
      </c>
      <c r="F3875" s="310">
        <f t="shared" si="120"/>
        <v>2950000</v>
      </c>
      <c r="G3875" s="310">
        <f t="shared" si="121"/>
        <v>1180000</v>
      </c>
    </row>
    <row r="3876" spans="1:7">
      <c r="A3876" s="307" t="s">
        <v>4854</v>
      </c>
      <c r="B3876" s="307" t="s">
        <v>4906</v>
      </c>
      <c r="C3876" s="308"/>
      <c r="D3876" s="308"/>
      <c r="E3876" s="309">
        <v>57180</v>
      </c>
      <c r="F3876" s="310">
        <f t="shared" si="120"/>
        <v>2859000</v>
      </c>
      <c r="G3876" s="310">
        <f t="shared" si="121"/>
        <v>1143600.0000000002</v>
      </c>
    </row>
    <row r="3877" spans="1:7">
      <c r="A3877" s="307" t="s">
        <v>4854</v>
      </c>
      <c r="B3877" s="307" t="s">
        <v>4907</v>
      </c>
      <c r="C3877" s="308"/>
      <c r="D3877" s="308"/>
      <c r="E3877" s="309">
        <v>54720</v>
      </c>
      <c r="F3877" s="310">
        <f t="shared" si="120"/>
        <v>2736000</v>
      </c>
      <c r="G3877" s="310">
        <f t="shared" si="121"/>
        <v>1094400</v>
      </c>
    </row>
    <row r="3878" spans="1:7">
      <c r="A3878" s="307" t="s">
        <v>4854</v>
      </c>
      <c r="B3878" s="307" t="s">
        <v>4908</v>
      </c>
      <c r="C3878" s="308"/>
      <c r="D3878" s="308"/>
      <c r="E3878" s="309">
        <v>57180</v>
      </c>
      <c r="F3878" s="310">
        <f t="shared" si="120"/>
        <v>2859000</v>
      </c>
      <c r="G3878" s="310">
        <f t="shared" si="121"/>
        <v>1143600.0000000002</v>
      </c>
    </row>
    <row r="3879" spans="1:7">
      <c r="A3879" s="307" t="s">
        <v>4854</v>
      </c>
      <c r="B3879" s="307" t="s">
        <v>4909</v>
      </c>
      <c r="C3879" s="308"/>
      <c r="D3879" s="308"/>
      <c r="E3879" s="309">
        <v>51720</v>
      </c>
      <c r="F3879" s="310">
        <f t="shared" si="120"/>
        <v>2586000</v>
      </c>
      <c r="G3879" s="310">
        <f t="shared" si="121"/>
        <v>1034400.0000000001</v>
      </c>
    </row>
    <row r="3880" spans="1:7">
      <c r="A3880" s="307" t="s">
        <v>4854</v>
      </c>
      <c r="B3880" s="307" t="s">
        <v>4910</v>
      </c>
      <c r="C3880" s="308"/>
      <c r="D3880" s="308"/>
      <c r="E3880" s="309">
        <v>59180</v>
      </c>
      <c r="F3880" s="310">
        <f t="shared" si="120"/>
        <v>2959000</v>
      </c>
      <c r="G3880" s="310">
        <f t="shared" si="121"/>
        <v>1183600.0000000002</v>
      </c>
    </row>
    <row r="3881" spans="1:7">
      <c r="A3881" s="307" t="s">
        <v>4854</v>
      </c>
      <c r="B3881" s="307" t="s">
        <v>4911</v>
      </c>
      <c r="C3881" s="308"/>
      <c r="D3881" s="308"/>
      <c r="E3881" s="309">
        <v>57180</v>
      </c>
      <c r="F3881" s="310">
        <f t="shared" si="120"/>
        <v>2859000</v>
      </c>
      <c r="G3881" s="310">
        <f t="shared" si="121"/>
        <v>1143600.0000000002</v>
      </c>
    </row>
    <row r="3882" spans="1:7">
      <c r="A3882" s="307" t="s">
        <v>4854</v>
      </c>
      <c r="B3882" s="307" t="s">
        <v>4912</v>
      </c>
      <c r="C3882" s="308"/>
      <c r="D3882" s="308"/>
      <c r="E3882" s="309">
        <v>51720</v>
      </c>
      <c r="F3882" s="310">
        <f t="shared" si="120"/>
        <v>2586000</v>
      </c>
      <c r="G3882" s="310">
        <f t="shared" si="121"/>
        <v>1034400.0000000001</v>
      </c>
    </row>
    <row r="3883" spans="1:7">
      <c r="A3883" s="307" t="s">
        <v>4854</v>
      </c>
      <c r="B3883" s="307" t="s">
        <v>4913</v>
      </c>
      <c r="C3883" s="308"/>
      <c r="D3883" s="308"/>
      <c r="E3883" s="309">
        <v>51720</v>
      </c>
      <c r="F3883" s="310">
        <f t="shared" si="120"/>
        <v>2586000</v>
      </c>
      <c r="G3883" s="310">
        <f t="shared" si="121"/>
        <v>1034400.0000000001</v>
      </c>
    </row>
    <row r="3884" spans="1:7">
      <c r="A3884" s="307" t="s">
        <v>4854</v>
      </c>
      <c r="B3884" s="307" t="s">
        <v>4914</v>
      </c>
      <c r="C3884" s="308"/>
      <c r="D3884" s="308"/>
      <c r="E3884" s="309">
        <v>54180</v>
      </c>
      <c r="F3884" s="310">
        <f t="shared" si="120"/>
        <v>2709000</v>
      </c>
      <c r="G3884" s="310">
        <f t="shared" si="121"/>
        <v>1083600</v>
      </c>
    </row>
    <row r="3885" spans="1:7">
      <c r="A3885" s="307" t="s">
        <v>4854</v>
      </c>
      <c r="B3885" s="307" t="s">
        <v>4915</v>
      </c>
      <c r="C3885" s="308"/>
      <c r="D3885" s="308"/>
      <c r="E3885" s="309">
        <v>64630</v>
      </c>
      <c r="F3885" s="310">
        <f t="shared" si="120"/>
        <v>3231500</v>
      </c>
      <c r="G3885" s="310">
        <f t="shared" si="121"/>
        <v>1292600.0000000002</v>
      </c>
    </row>
    <row r="3886" spans="1:7">
      <c r="A3886" s="307" t="s">
        <v>4854</v>
      </c>
      <c r="B3886" s="307" t="s">
        <v>4916</v>
      </c>
      <c r="C3886" s="308"/>
      <c r="D3886" s="308"/>
      <c r="E3886" s="309">
        <v>54720</v>
      </c>
      <c r="F3886" s="310">
        <f t="shared" si="120"/>
        <v>2736000</v>
      </c>
      <c r="G3886" s="310">
        <f t="shared" si="121"/>
        <v>1094400</v>
      </c>
    </row>
    <row r="3887" spans="1:7">
      <c r="A3887" s="307" t="s">
        <v>4854</v>
      </c>
      <c r="B3887" s="307" t="s">
        <v>4917</v>
      </c>
      <c r="C3887" s="308"/>
      <c r="D3887" s="308"/>
      <c r="E3887" s="309">
        <v>58900</v>
      </c>
      <c r="F3887" s="310">
        <f t="shared" si="120"/>
        <v>2945000</v>
      </c>
      <c r="G3887" s="310">
        <f t="shared" si="121"/>
        <v>1178000</v>
      </c>
    </row>
    <row r="3888" spans="1:7">
      <c r="A3888" s="307" t="s">
        <v>4854</v>
      </c>
      <c r="B3888" s="307" t="s">
        <v>4918</v>
      </c>
      <c r="C3888" s="308"/>
      <c r="D3888" s="308"/>
      <c r="E3888" s="309">
        <v>69000</v>
      </c>
      <c r="F3888" s="310">
        <f t="shared" si="120"/>
        <v>3450000</v>
      </c>
      <c r="G3888" s="310">
        <f t="shared" si="121"/>
        <v>1380000</v>
      </c>
    </row>
    <row r="3889" spans="1:7">
      <c r="A3889" s="307" t="s">
        <v>4854</v>
      </c>
      <c r="B3889" s="307" t="s">
        <v>4919</v>
      </c>
      <c r="C3889" s="308"/>
      <c r="D3889" s="308"/>
      <c r="E3889" s="309">
        <v>45180</v>
      </c>
      <c r="F3889" s="310">
        <f t="shared" si="120"/>
        <v>2259000</v>
      </c>
      <c r="G3889" s="310">
        <f t="shared" si="121"/>
        <v>903600</v>
      </c>
    </row>
    <row r="3890" spans="1:7">
      <c r="A3890" s="307" t="s">
        <v>4854</v>
      </c>
      <c r="B3890" s="307" t="s">
        <v>4920</v>
      </c>
      <c r="C3890" s="308"/>
      <c r="D3890" s="308"/>
      <c r="E3890" s="309">
        <v>42630</v>
      </c>
      <c r="F3890" s="310">
        <f t="shared" si="120"/>
        <v>2131500</v>
      </c>
      <c r="G3890" s="310">
        <f t="shared" si="121"/>
        <v>852600</v>
      </c>
    </row>
    <row r="3891" spans="1:7">
      <c r="A3891" s="307" t="s">
        <v>4854</v>
      </c>
      <c r="B3891" s="307" t="s">
        <v>4921</v>
      </c>
      <c r="C3891" s="308"/>
      <c r="D3891" s="308"/>
      <c r="E3891" s="309">
        <v>35360</v>
      </c>
      <c r="F3891" s="310">
        <f t="shared" si="120"/>
        <v>1768000</v>
      </c>
      <c r="G3891" s="310">
        <f t="shared" si="121"/>
        <v>707200</v>
      </c>
    </row>
    <row r="3892" spans="1:7">
      <c r="A3892" s="307" t="s">
        <v>4854</v>
      </c>
      <c r="B3892" s="307" t="s">
        <v>4922</v>
      </c>
      <c r="C3892" s="308"/>
      <c r="D3892" s="308"/>
      <c r="E3892" s="309">
        <v>48090</v>
      </c>
      <c r="F3892" s="310">
        <f t="shared" si="120"/>
        <v>2404500</v>
      </c>
      <c r="G3892" s="310">
        <f t="shared" si="121"/>
        <v>961800.00000000012</v>
      </c>
    </row>
    <row r="3893" spans="1:7">
      <c r="A3893" s="307" t="s">
        <v>4854</v>
      </c>
      <c r="B3893" s="307" t="s">
        <v>4923</v>
      </c>
      <c r="C3893" s="308"/>
      <c r="D3893" s="308"/>
      <c r="E3893" s="309">
        <v>48090</v>
      </c>
      <c r="F3893" s="310">
        <f t="shared" si="120"/>
        <v>2404500</v>
      </c>
      <c r="G3893" s="310">
        <f t="shared" si="121"/>
        <v>961800.00000000012</v>
      </c>
    </row>
    <row r="3894" spans="1:7">
      <c r="A3894" s="307" t="s">
        <v>4854</v>
      </c>
      <c r="B3894" s="307" t="s">
        <v>4924</v>
      </c>
      <c r="C3894" s="308"/>
      <c r="D3894" s="308"/>
      <c r="E3894" s="309">
        <v>46270</v>
      </c>
      <c r="F3894" s="310">
        <f t="shared" si="120"/>
        <v>2313500</v>
      </c>
      <c r="G3894" s="310">
        <f t="shared" si="121"/>
        <v>925400</v>
      </c>
    </row>
    <row r="3895" spans="1:7">
      <c r="A3895" s="307" t="s">
        <v>4854</v>
      </c>
      <c r="B3895" s="307" t="s">
        <v>4925</v>
      </c>
      <c r="C3895" s="308"/>
      <c r="D3895" s="308"/>
      <c r="E3895" s="309">
        <v>46270</v>
      </c>
      <c r="F3895" s="310">
        <f t="shared" si="120"/>
        <v>2313500</v>
      </c>
      <c r="G3895" s="310">
        <f t="shared" si="121"/>
        <v>925400</v>
      </c>
    </row>
    <row r="3896" spans="1:7">
      <c r="A3896" s="307" t="s">
        <v>4854</v>
      </c>
      <c r="B3896" s="307" t="s">
        <v>4926</v>
      </c>
      <c r="C3896" s="308"/>
      <c r="D3896" s="308"/>
      <c r="E3896" s="309">
        <v>57810</v>
      </c>
      <c r="F3896" s="310">
        <f t="shared" si="120"/>
        <v>2890500</v>
      </c>
      <c r="G3896" s="310">
        <f t="shared" si="121"/>
        <v>1156200</v>
      </c>
    </row>
    <row r="3897" spans="1:7">
      <c r="A3897" s="307" t="s">
        <v>4854</v>
      </c>
      <c r="B3897" s="307" t="s">
        <v>4927</v>
      </c>
      <c r="C3897" s="308"/>
      <c r="D3897" s="308"/>
      <c r="E3897" s="309">
        <v>57810</v>
      </c>
      <c r="F3897" s="310">
        <f t="shared" si="120"/>
        <v>2890500</v>
      </c>
      <c r="G3897" s="310">
        <f t="shared" si="121"/>
        <v>1156200</v>
      </c>
    </row>
    <row r="3898" spans="1:7">
      <c r="A3898" s="307" t="s">
        <v>4854</v>
      </c>
      <c r="B3898" s="307" t="s">
        <v>4928</v>
      </c>
      <c r="C3898" s="308"/>
      <c r="D3898" s="308"/>
      <c r="E3898" s="309">
        <v>48360</v>
      </c>
      <c r="F3898" s="310">
        <f t="shared" si="120"/>
        <v>2418000</v>
      </c>
      <c r="G3898" s="310">
        <f t="shared" si="121"/>
        <v>967200</v>
      </c>
    </row>
    <row r="3899" spans="1:7">
      <c r="A3899" s="307" t="s">
        <v>4854</v>
      </c>
      <c r="B3899" s="307" t="s">
        <v>4929</v>
      </c>
      <c r="C3899" s="308"/>
      <c r="D3899" s="308"/>
      <c r="E3899" s="309">
        <v>55900</v>
      </c>
      <c r="F3899" s="310">
        <f t="shared" si="120"/>
        <v>2795000</v>
      </c>
      <c r="G3899" s="310">
        <f t="shared" si="121"/>
        <v>1118000</v>
      </c>
    </row>
    <row r="3900" spans="1:7">
      <c r="A3900" s="307" t="s">
        <v>4854</v>
      </c>
      <c r="B3900" s="307" t="s">
        <v>4930</v>
      </c>
      <c r="C3900" s="308"/>
      <c r="D3900" s="308"/>
      <c r="E3900" s="309">
        <v>52630</v>
      </c>
      <c r="F3900" s="310">
        <f t="shared" si="120"/>
        <v>2631500</v>
      </c>
      <c r="G3900" s="310">
        <f t="shared" si="121"/>
        <v>1052600</v>
      </c>
    </row>
    <row r="3901" spans="1:7">
      <c r="A3901" s="307" t="s">
        <v>4854</v>
      </c>
      <c r="B3901" s="307" t="s">
        <v>4931</v>
      </c>
      <c r="C3901" s="308"/>
      <c r="D3901" s="308"/>
      <c r="E3901" s="309">
        <v>52630</v>
      </c>
      <c r="F3901" s="310">
        <f t="shared" si="120"/>
        <v>2631500</v>
      </c>
      <c r="G3901" s="310">
        <f t="shared" si="121"/>
        <v>1052600</v>
      </c>
    </row>
    <row r="3902" spans="1:7">
      <c r="A3902" s="307" t="s">
        <v>4854</v>
      </c>
      <c r="B3902" s="307" t="s">
        <v>4932</v>
      </c>
      <c r="C3902" s="308"/>
      <c r="D3902" s="308"/>
      <c r="E3902" s="309">
        <v>52630</v>
      </c>
      <c r="F3902" s="310">
        <f t="shared" si="120"/>
        <v>2631500</v>
      </c>
      <c r="G3902" s="310">
        <f t="shared" si="121"/>
        <v>1052600</v>
      </c>
    </row>
    <row r="3903" spans="1:7">
      <c r="A3903" s="307" t="s">
        <v>4854</v>
      </c>
      <c r="B3903" s="307" t="s">
        <v>4933</v>
      </c>
      <c r="C3903" s="308"/>
      <c r="D3903" s="308"/>
      <c r="E3903" s="309">
        <v>59090</v>
      </c>
      <c r="F3903" s="310">
        <f t="shared" si="120"/>
        <v>2954500</v>
      </c>
      <c r="G3903" s="310">
        <f t="shared" si="121"/>
        <v>1181800</v>
      </c>
    </row>
    <row r="3904" spans="1:7">
      <c r="A3904" s="307" t="s">
        <v>4854</v>
      </c>
      <c r="B3904" s="307" t="s">
        <v>4934</v>
      </c>
      <c r="C3904" s="308"/>
      <c r="D3904" s="308"/>
      <c r="E3904" s="309">
        <v>34450</v>
      </c>
      <c r="F3904" s="310">
        <f t="shared" si="120"/>
        <v>1722500</v>
      </c>
      <c r="G3904" s="310">
        <f t="shared" si="121"/>
        <v>689000</v>
      </c>
    </row>
    <row r="3905" spans="1:7">
      <c r="A3905" s="307" t="s">
        <v>4854</v>
      </c>
      <c r="B3905" s="307" t="s">
        <v>4935</v>
      </c>
      <c r="C3905" s="308"/>
      <c r="D3905" s="308"/>
      <c r="E3905" s="309">
        <v>34470</v>
      </c>
      <c r="F3905" s="310">
        <f t="shared" si="120"/>
        <v>1723500</v>
      </c>
      <c r="G3905" s="310">
        <f t="shared" si="121"/>
        <v>689400</v>
      </c>
    </row>
    <row r="3906" spans="1:7">
      <c r="A3906" s="307" t="s">
        <v>4854</v>
      </c>
      <c r="B3906" s="307" t="s">
        <v>4936</v>
      </c>
      <c r="C3906" s="308"/>
      <c r="D3906" s="308"/>
      <c r="E3906" s="309">
        <v>34450</v>
      </c>
      <c r="F3906" s="310">
        <f t="shared" si="120"/>
        <v>1722500</v>
      </c>
      <c r="G3906" s="310">
        <f t="shared" si="121"/>
        <v>689000</v>
      </c>
    </row>
    <row r="3907" spans="1:7">
      <c r="A3907" s="307" t="s">
        <v>4854</v>
      </c>
      <c r="B3907" s="307" t="s">
        <v>4937</v>
      </c>
      <c r="C3907" s="308"/>
      <c r="D3907" s="308"/>
      <c r="E3907" s="309">
        <v>44180</v>
      </c>
      <c r="F3907" s="310">
        <f t="shared" si="120"/>
        <v>2209000</v>
      </c>
      <c r="G3907" s="310">
        <f t="shared" si="121"/>
        <v>883600</v>
      </c>
    </row>
    <row r="3908" spans="1:7">
      <c r="A3908" s="307" t="s">
        <v>4854</v>
      </c>
      <c r="B3908" s="307" t="s">
        <v>4938</v>
      </c>
      <c r="C3908" s="308"/>
      <c r="D3908" s="308"/>
      <c r="E3908" s="309">
        <v>49000</v>
      </c>
      <c r="F3908" s="310">
        <f t="shared" ref="F3908:F3971" si="122">+E3908*5%*1000</f>
        <v>2450000</v>
      </c>
      <c r="G3908" s="310">
        <f t="shared" ref="G3908:G3971" si="123">+E3908*2%*1000</f>
        <v>980000</v>
      </c>
    </row>
    <row r="3909" spans="1:7">
      <c r="A3909" s="307" t="s">
        <v>4854</v>
      </c>
      <c r="B3909" s="307" t="s">
        <v>4939</v>
      </c>
      <c r="C3909" s="308"/>
      <c r="D3909" s="308"/>
      <c r="E3909" s="309">
        <v>49000</v>
      </c>
      <c r="F3909" s="310">
        <f t="shared" si="122"/>
        <v>2450000</v>
      </c>
      <c r="G3909" s="310">
        <f t="shared" si="123"/>
        <v>980000</v>
      </c>
    </row>
    <row r="3910" spans="1:7">
      <c r="A3910" s="307" t="s">
        <v>4854</v>
      </c>
      <c r="B3910" s="307" t="s">
        <v>4940</v>
      </c>
      <c r="C3910" s="308"/>
      <c r="D3910" s="308"/>
      <c r="E3910" s="309">
        <v>44540</v>
      </c>
      <c r="F3910" s="310">
        <f t="shared" si="122"/>
        <v>2227000</v>
      </c>
      <c r="G3910" s="310">
        <f t="shared" si="123"/>
        <v>890800.00000000012</v>
      </c>
    </row>
    <row r="3911" spans="1:7">
      <c r="A3911" s="307" t="s">
        <v>4854</v>
      </c>
      <c r="B3911" s="307" t="s">
        <v>4941</v>
      </c>
      <c r="C3911" s="308"/>
      <c r="D3911" s="308"/>
      <c r="E3911" s="309">
        <v>44540</v>
      </c>
      <c r="F3911" s="310">
        <f t="shared" si="122"/>
        <v>2227000</v>
      </c>
      <c r="G3911" s="310">
        <f t="shared" si="123"/>
        <v>890800.00000000012</v>
      </c>
    </row>
    <row r="3912" spans="1:7">
      <c r="A3912" s="307" t="s">
        <v>4854</v>
      </c>
      <c r="B3912" s="307" t="s">
        <v>4942</v>
      </c>
      <c r="C3912" s="308"/>
      <c r="D3912" s="308"/>
      <c r="E3912" s="309">
        <v>44540</v>
      </c>
      <c r="F3912" s="310">
        <f t="shared" si="122"/>
        <v>2227000</v>
      </c>
      <c r="G3912" s="310">
        <f t="shared" si="123"/>
        <v>890800.00000000012</v>
      </c>
    </row>
    <row r="3913" spans="1:7">
      <c r="A3913" s="307" t="s">
        <v>4854</v>
      </c>
      <c r="B3913" s="307" t="s">
        <v>4943</v>
      </c>
      <c r="C3913" s="308"/>
      <c r="D3913" s="308"/>
      <c r="E3913" s="309">
        <v>44810</v>
      </c>
      <c r="F3913" s="310">
        <f t="shared" si="122"/>
        <v>2240500</v>
      </c>
      <c r="G3913" s="310">
        <f t="shared" si="123"/>
        <v>896200</v>
      </c>
    </row>
    <row r="3914" spans="1:7">
      <c r="A3914" s="307" t="s">
        <v>4854</v>
      </c>
      <c r="B3914" s="307" t="s">
        <v>4944</v>
      </c>
      <c r="C3914" s="308"/>
      <c r="D3914" s="308"/>
      <c r="E3914" s="309">
        <v>44810</v>
      </c>
      <c r="F3914" s="310">
        <f t="shared" si="122"/>
        <v>2240500</v>
      </c>
      <c r="G3914" s="310">
        <f t="shared" si="123"/>
        <v>896200</v>
      </c>
    </row>
    <row r="3915" spans="1:7">
      <c r="A3915" s="307" t="s">
        <v>4854</v>
      </c>
      <c r="B3915" s="307" t="s">
        <v>4945</v>
      </c>
      <c r="C3915" s="308"/>
      <c r="D3915" s="308"/>
      <c r="E3915" s="309">
        <v>44540</v>
      </c>
      <c r="F3915" s="310">
        <f t="shared" si="122"/>
        <v>2227000</v>
      </c>
      <c r="G3915" s="310">
        <f t="shared" si="123"/>
        <v>890800.00000000012</v>
      </c>
    </row>
    <row r="3916" spans="1:7">
      <c r="A3916" s="307" t="s">
        <v>4854</v>
      </c>
      <c r="B3916" s="307" t="s">
        <v>4946</v>
      </c>
      <c r="C3916" s="308"/>
      <c r="D3916" s="308"/>
      <c r="E3916" s="309">
        <v>44450</v>
      </c>
      <c r="F3916" s="310">
        <f t="shared" si="122"/>
        <v>2222500</v>
      </c>
      <c r="G3916" s="310">
        <f t="shared" si="123"/>
        <v>889000</v>
      </c>
    </row>
    <row r="3917" spans="1:7">
      <c r="A3917" s="307" t="s">
        <v>4854</v>
      </c>
      <c r="B3917" s="307" t="s">
        <v>4947</v>
      </c>
      <c r="C3917" s="308"/>
      <c r="D3917" s="308"/>
      <c r="E3917" s="309">
        <v>49000</v>
      </c>
      <c r="F3917" s="310">
        <f t="shared" si="122"/>
        <v>2450000</v>
      </c>
      <c r="G3917" s="310">
        <f t="shared" si="123"/>
        <v>980000</v>
      </c>
    </row>
    <row r="3918" spans="1:7">
      <c r="A3918" s="307" t="s">
        <v>4854</v>
      </c>
      <c r="B3918" s="307" t="s">
        <v>4948</v>
      </c>
      <c r="C3918" s="308"/>
      <c r="D3918" s="308"/>
      <c r="E3918" s="309">
        <v>44450</v>
      </c>
      <c r="F3918" s="310">
        <f t="shared" si="122"/>
        <v>2222500</v>
      </c>
      <c r="G3918" s="310">
        <f t="shared" si="123"/>
        <v>889000</v>
      </c>
    </row>
    <row r="3919" spans="1:7">
      <c r="A3919" s="307" t="s">
        <v>4854</v>
      </c>
      <c r="B3919" s="307" t="s">
        <v>4949</v>
      </c>
      <c r="C3919" s="308"/>
      <c r="D3919" s="308"/>
      <c r="E3919" s="309">
        <v>49900</v>
      </c>
      <c r="F3919" s="310">
        <f t="shared" si="122"/>
        <v>2495000</v>
      </c>
      <c r="G3919" s="310">
        <f t="shared" si="123"/>
        <v>998000</v>
      </c>
    </row>
    <row r="3920" spans="1:7">
      <c r="A3920" s="307" t="s">
        <v>4854</v>
      </c>
      <c r="B3920" s="307" t="s">
        <v>4950</v>
      </c>
      <c r="C3920" s="308"/>
      <c r="D3920" s="308"/>
      <c r="E3920" s="309">
        <v>34470</v>
      </c>
      <c r="F3920" s="310">
        <f t="shared" si="122"/>
        <v>1723500</v>
      </c>
      <c r="G3920" s="310">
        <f t="shared" si="123"/>
        <v>689400</v>
      </c>
    </row>
    <row r="3921" spans="1:7">
      <c r="A3921" s="307" t="s">
        <v>4854</v>
      </c>
      <c r="B3921" s="307" t="s">
        <v>4951</v>
      </c>
      <c r="C3921" s="308"/>
      <c r="D3921" s="308"/>
      <c r="E3921" s="309">
        <v>44450</v>
      </c>
      <c r="F3921" s="310">
        <f t="shared" si="122"/>
        <v>2222500</v>
      </c>
      <c r="G3921" s="310">
        <f t="shared" si="123"/>
        <v>889000</v>
      </c>
    </row>
    <row r="3922" spans="1:7">
      <c r="A3922" s="307" t="s">
        <v>4854</v>
      </c>
      <c r="B3922" s="307" t="s">
        <v>4952</v>
      </c>
      <c r="C3922" s="308"/>
      <c r="D3922" s="308"/>
      <c r="E3922" s="309">
        <v>44450</v>
      </c>
      <c r="F3922" s="310">
        <f t="shared" si="122"/>
        <v>2222500</v>
      </c>
      <c r="G3922" s="310">
        <f t="shared" si="123"/>
        <v>889000</v>
      </c>
    </row>
    <row r="3923" spans="1:7">
      <c r="A3923" s="307" t="s">
        <v>4953</v>
      </c>
      <c r="B3923" s="307" t="s">
        <v>4954</v>
      </c>
      <c r="C3923" s="308"/>
      <c r="D3923" s="308"/>
      <c r="E3923" s="309">
        <v>62140</v>
      </c>
      <c r="F3923" s="310">
        <f t="shared" si="122"/>
        <v>3107000</v>
      </c>
      <c r="G3923" s="310">
        <f t="shared" si="123"/>
        <v>1242800</v>
      </c>
    </row>
    <row r="3924" spans="1:7">
      <c r="A3924" s="307" t="s">
        <v>4953</v>
      </c>
      <c r="B3924" s="307" t="s">
        <v>4955</v>
      </c>
      <c r="C3924" s="308"/>
      <c r="D3924" s="308"/>
      <c r="E3924" s="309">
        <v>55330</v>
      </c>
      <c r="F3924" s="310">
        <f t="shared" si="122"/>
        <v>2766500</v>
      </c>
      <c r="G3924" s="310">
        <f t="shared" si="123"/>
        <v>1106600.0000000002</v>
      </c>
    </row>
    <row r="3925" spans="1:7">
      <c r="A3925" s="307" t="s">
        <v>4953</v>
      </c>
      <c r="B3925" s="307" t="s">
        <v>4956</v>
      </c>
      <c r="C3925" s="308"/>
      <c r="D3925" s="308"/>
      <c r="E3925" s="309">
        <v>59050</v>
      </c>
      <c r="F3925" s="310">
        <f t="shared" si="122"/>
        <v>2952500</v>
      </c>
      <c r="G3925" s="310">
        <f t="shared" si="123"/>
        <v>1181000</v>
      </c>
    </row>
    <row r="3926" spans="1:7">
      <c r="A3926" s="307" t="s">
        <v>4953</v>
      </c>
      <c r="B3926" s="307" t="s">
        <v>4957</v>
      </c>
      <c r="C3926" s="308"/>
      <c r="D3926" s="308"/>
      <c r="E3926" s="309">
        <v>64780</v>
      </c>
      <c r="F3926" s="310">
        <f t="shared" si="122"/>
        <v>3239000</v>
      </c>
      <c r="G3926" s="310">
        <f t="shared" si="123"/>
        <v>1295600.0000000002</v>
      </c>
    </row>
    <row r="3927" spans="1:7">
      <c r="A3927" s="307" t="s">
        <v>4854</v>
      </c>
      <c r="B3927" s="307" t="s">
        <v>4958</v>
      </c>
      <c r="C3927" s="308"/>
      <c r="D3927" s="308"/>
      <c r="E3927" s="309">
        <v>72540</v>
      </c>
      <c r="F3927" s="310">
        <f t="shared" si="122"/>
        <v>3627000</v>
      </c>
      <c r="G3927" s="310">
        <f t="shared" si="123"/>
        <v>1450800</v>
      </c>
    </row>
    <row r="3928" spans="1:7">
      <c r="A3928" s="307" t="s">
        <v>4854</v>
      </c>
      <c r="B3928" s="307" t="s">
        <v>4959</v>
      </c>
      <c r="C3928" s="308"/>
      <c r="D3928" s="308"/>
      <c r="E3928" s="309">
        <v>145810</v>
      </c>
      <c r="F3928" s="310">
        <f t="shared" si="122"/>
        <v>7290500</v>
      </c>
      <c r="G3928" s="310">
        <f t="shared" si="123"/>
        <v>2916200.0000000005</v>
      </c>
    </row>
    <row r="3929" spans="1:7">
      <c r="A3929" s="307" t="s">
        <v>4854</v>
      </c>
      <c r="B3929" s="307" t="s">
        <v>4960</v>
      </c>
      <c r="C3929" s="308"/>
      <c r="D3929" s="308"/>
      <c r="E3929" s="309">
        <v>81360</v>
      </c>
      <c r="F3929" s="310">
        <f t="shared" si="122"/>
        <v>4068000</v>
      </c>
      <c r="G3929" s="310">
        <f t="shared" si="123"/>
        <v>1627200</v>
      </c>
    </row>
    <row r="3930" spans="1:7">
      <c r="A3930" s="307" t="s">
        <v>4854</v>
      </c>
      <c r="B3930" s="307" t="s">
        <v>4961</v>
      </c>
      <c r="C3930" s="308"/>
      <c r="D3930" s="308"/>
      <c r="E3930" s="309">
        <v>81720</v>
      </c>
      <c r="F3930" s="310">
        <f t="shared" si="122"/>
        <v>4086000</v>
      </c>
      <c r="G3930" s="310">
        <f t="shared" si="123"/>
        <v>1634400</v>
      </c>
    </row>
    <row r="3931" spans="1:7">
      <c r="A3931" s="307" t="s">
        <v>4854</v>
      </c>
      <c r="B3931" s="307" t="s">
        <v>4962</v>
      </c>
      <c r="C3931" s="308"/>
      <c r="D3931" s="308"/>
      <c r="E3931" s="309">
        <v>70450</v>
      </c>
      <c r="F3931" s="310">
        <f t="shared" si="122"/>
        <v>3522500</v>
      </c>
      <c r="G3931" s="310">
        <f t="shared" si="123"/>
        <v>1409000</v>
      </c>
    </row>
    <row r="3932" spans="1:7">
      <c r="A3932" s="307" t="s">
        <v>4854</v>
      </c>
      <c r="B3932" s="307" t="s">
        <v>4963</v>
      </c>
      <c r="C3932" s="308"/>
      <c r="D3932" s="308"/>
      <c r="E3932" s="309">
        <v>135900</v>
      </c>
      <c r="F3932" s="310">
        <f t="shared" si="122"/>
        <v>6795000</v>
      </c>
      <c r="G3932" s="310">
        <f t="shared" si="123"/>
        <v>2718000</v>
      </c>
    </row>
    <row r="3933" spans="1:7">
      <c r="A3933" s="307" t="s">
        <v>4854</v>
      </c>
      <c r="B3933" s="307" t="s">
        <v>4964</v>
      </c>
      <c r="C3933" s="308"/>
      <c r="D3933" s="308"/>
      <c r="E3933" s="309">
        <v>124540</v>
      </c>
      <c r="F3933" s="310">
        <f t="shared" si="122"/>
        <v>6227000</v>
      </c>
      <c r="G3933" s="310">
        <f t="shared" si="123"/>
        <v>2490800</v>
      </c>
    </row>
    <row r="3934" spans="1:7">
      <c r="A3934" s="307" t="s">
        <v>4854</v>
      </c>
      <c r="B3934" s="307" t="s">
        <v>4965</v>
      </c>
      <c r="C3934" s="308"/>
      <c r="D3934" s="308"/>
      <c r="E3934" s="309">
        <v>135900</v>
      </c>
      <c r="F3934" s="310">
        <f t="shared" si="122"/>
        <v>6795000</v>
      </c>
      <c r="G3934" s="310">
        <f t="shared" si="123"/>
        <v>2718000</v>
      </c>
    </row>
    <row r="3935" spans="1:7">
      <c r="A3935" s="307" t="s">
        <v>4854</v>
      </c>
      <c r="B3935" s="307" t="s">
        <v>4966</v>
      </c>
      <c r="C3935" s="308"/>
      <c r="D3935" s="308"/>
      <c r="E3935" s="309">
        <v>154630</v>
      </c>
      <c r="F3935" s="310">
        <f t="shared" si="122"/>
        <v>7731500</v>
      </c>
      <c r="G3935" s="310">
        <f t="shared" si="123"/>
        <v>3092600</v>
      </c>
    </row>
    <row r="3936" spans="1:7">
      <c r="A3936" s="307" t="s">
        <v>4854</v>
      </c>
      <c r="B3936" s="307" t="s">
        <v>4967</v>
      </c>
      <c r="C3936" s="308"/>
      <c r="D3936" s="308"/>
      <c r="E3936" s="309">
        <v>135900</v>
      </c>
      <c r="F3936" s="310">
        <f t="shared" si="122"/>
        <v>6795000</v>
      </c>
      <c r="G3936" s="310">
        <f t="shared" si="123"/>
        <v>2718000</v>
      </c>
    </row>
    <row r="3937" spans="1:7">
      <c r="A3937" s="307" t="s">
        <v>4854</v>
      </c>
      <c r="B3937" s="307" t="s">
        <v>4968</v>
      </c>
      <c r="C3937" s="308"/>
      <c r="D3937" s="308"/>
      <c r="E3937" s="309">
        <v>144540</v>
      </c>
      <c r="F3937" s="310">
        <f t="shared" si="122"/>
        <v>7227000</v>
      </c>
      <c r="G3937" s="310">
        <f t="shared" si="123"/>
        <v>2890800</v>
      </c>
    </row>
    <row r="3938" spans="1:7">
      <c r="A3938" s="307" t="s">
        <v>4854</v>
      </c>
      <c r="B3938" s="307" t="s">
        <v>4969</v>
      </c>
      <c r="C3938" s="308"/>
      <c r="D3938" s="308"/>
      <c r="E3938" s="309">
        <v>108630</v>
      </c>
      <c r="F3938" s="310">
        <f t="shared" si="122"/>
        <v>5431500</v>
      </c>
      <c r="G3938" s="310">
        <f t="shared" si="123"/>
        <v>2172600</v>
      </c>
    </row>
    <row r="3939" spans="1:7">
      <c r="A3939" s="307" t="s">
        <v>4854</v>
      </c>
      <c r="B3939" s="307" t="s">
        <v>4970</v>
      </c>
      <c r="C3939" s="308"/>
      <c r="D3939" s="308"/>
      <c r="E3939" s="309">
        <v>108630</v>
      </c>
      <c r="F3939" s="310">
        <f t="shared" si="122"/>
        <v>5431500</v>
      </c>
      <c r="G3939" s="310">
        <f t="shared" si="123"/>
        <v>2172600</v>
      </c>
    </row>
    <row r="3940" spans="1:7">
      <c r="A3940" s="307" t="s">
        <v>4854</v>
      </c>
      <c r="B3940" s="307" t="s">
        <v>4971</v>
      </c>
      <c r="C3940" s="308"/>
      <c r="D3940" s="308"/>
      <c r="E3940" s="309">
        <v>89090</v>
      </c>
      <c r="F3940" s="310">
        <f t="shared" si="122"/>
        <v>4454500</v>
      </c>
      <c r="G3940" s="310">
        <f t="shared" si="123"/>
        <v>1781800</v>
      </c>
    </row>
    <row r="3941" spans="1:7">
      <c r="A3941" s="307" t="s">
        <v>4854</v>
      </c>
      <c r="B3941" s="307" t="s">
        <v>4972</v>
      </c>
      <c r="C3941" s="308"/>
      <c r="D3941" s="308"/>
      <c r="E3941" s="309">
        <v>98090</v>
      </c>
      <c r="F3941" s="310">
        <f t="shared" si="122"/>
        <v>4904500</v>
      </c>
      <c r="G3941" s="310">
        <f t="shared" si="123"/>
        <v>1961800</v>
      </c>
    </row>
    <row r="3942" spans="1:7">
      <c r="A3942" s="307" t="s">
        <v>4854</v>
      </c>
      <c r="B3942" s="307" t="s">
        <v>4973</v>
      </c>
      <c r="C3942" s="308"/>
      <c r="D3942" s="308"/>
      <c r="E3942" s="309">
        <v>129810</v>
      </c>
      <c r="F3942" s="310">
        <f t="shared" si="122"/>
        <v>6490500</v>
      </c>
      <c r="G3942" s="310">
        <f t="shared" si="123"/>
        <v>2596200.0000000005</v>
      </c>
    </row>
    <row r="3943" spans="1:7">
      <c r="A3943" s="307" t="s">
        <v>4854</v>
      </c>
      <c r="B3943" s="307" t="s">
        <v>4974</v>
      </c>
      <c r="C3943" s="308"/>
      <c r="D3943" s="308"/>
      <c r="E3943" s="309">
        <v>170000</v>
      </c>
      <c r="F3943" s="310">
        <f t="shared" si="122"/>
        <v>8500000</v>
      </c>
      <c r="G3943" s="310">
        <f t="shared" si="123"/>
        <v>3400000</v>
      </c>
    </row>
    <row r="3944" spans="1:7">
      <c r="A3944" s="307" t="s">
        <v>4854</v>
      </c>
      <c r="B3944" s="307" t="s">
        <v>4975</v>
      </c>
      <c r="C3944" s="308"/>
      <c r="D3944" s="308"/>
      <c r="E3944" s="309">
        <v>180450</v>
      </c>
      <c r="F3944" s="310">
        <f t="shared" si="122"/>
        <v>9022500</v>
      </c>
      <c r="G3944" s="310">
        <f t="shared" si="123"/>
        <v>3609000</v>
      </c>
    </row>
    <row r="3945" spans="1:7">
      <c r="A3945" s="307" t="s">
        <v>4854</v>
      </c>
      <c r="B3945" s="307" t="s">
        <v>4976</v>
      </c>
      <c r="C3945" s="308"/>
      <c r="D3945" s="308"/>
      <c r="E3945" s="309">
        <v>186360</v>
      </c>
      <c r="F3945" s="310">
        <f t="shared" si="122"/>
        <v>9318000</v>
      </c>
      <c r="G3945" s="310">
        <f t="shared" si="123"/>
        <v>3727200.0000000005</v>
      </c>
    </row>
    <row r="3946" spans="1:7">
      <c r="A3946" s="307" t="s">
        <v>4854</v>
      </c>
      <c r="B3946" s="307" t="s">
        <v>4977</v>
      </c>
      <c r="C3946" s="308"/>
      <c r="D3946" s="308"/>
      <c r="E3946" s="309">
        <v>194810</v>
      </c>
      <c r="F3946" s="310">
        <f t="shared" si="122"/>
        <v>9740500</v>
      </c>
      <c r="G3946" s="310">
        <f t="shared" si="123"/>
        <v>3896200.0000000005</v>
      </c>
    </row>
    <row r="3947" spans="1:7">
      <c r="A3947" s="307" t="s">
        <v>4854</v>
      </c>
      <c r="B3947" s="307" t="s">
        <v>4978</v>
      </c>
      <c r="C3947" s="308"/>
      <c r="D3947" s="308"/>
      <c r="E3947" s="309">
        <v>171720</v>
      </c>
      <c r="F3947" s="310">
        <f t="shared" si="122"/>
        <v>8586000</v>
      </c>
      <c r="G3947" s="310">
        <f t="shared" si="123"/>
        <v>3434400</v>
      </c>
    </row>
    <row r="3948" spans="1:7">
      <c r="A3948" s="307" t="s">
        <v>4854</v>
      </c>
      <c r="B3948" s="307" t="s">
        <v>4979</v>
      </c>
      <c r="C3948" s="308"/>
      <c r="D3948" s="308"/>
      <c r="E3948" s="309">
        <v>219180</v>
      </c>
      <c r="F3948" s="310">
        <f t="shared" si="122"/>
        <v>10959000</v>
      </c>
      <c r="G3948" s="310">
        <f t="shared" si="123"/>
        <v>4383600</v>
      </c>
    </row>
    <row r="3949" spans="1:7">
      <c r="A3949" s="307" t="s">
        <v>4854</v>
      </c>
      <c r="B3949" s="307" t="s">
        <v>4980</v>
      </c>
      <c r="C3949" s="308"/>
      <c r="D3949" s="308"/>
      <c r="E3949" s="309">
        <v>200720</v>
      </c>
      <c r="F3949" s="310">
        <f t="shared" si="122"/>
        <v>10036000</v>
      </c>
      <c r="G3949" s="310">
        <f t="shared" si="123"/>
        <v>4014400</v>
      </c>
    </row>
    <row r="3950" spans="1:7">
      <c r="A3950" s="307" t="s">
        <v>4854</v>
      </c>
      <c r="B3950" s="307" t="s">
        <v>4981</v>
      </c>
      <c r="C3950" s="308"/>
      <c r="D3950" s="308"/>
      <c r="E3950" s="309">
        <v>202360</v>
      </c>
      <c r="F3950" s="310">
        <f t="shared" si="122"/>
        <v>10118000</v>
      </c>
      <c r="G3950" s="310">
        <f t="shared" si="123"/>
        <v>4047200.0000000005</v>
      </c>
    </row>
    <row r="3951" spans="1:7">
      <c r="A3951" s="307" t="s">
        <v>4854</v>
      </c>
      <c r="B3951" s="307" t="s">
        <v>4982</v>
      </c>
      <c r="C3951" s="308"/>
      <c r="D3951" s="308"/>
      <c r="E3951" s="309">
        <v>185810</v>
      </c>
      <c r="F3951" s="310">
        <f t="shared" si="122"/>
        <v>9290500</v>
      </c>
      <c r="G3951" s="310">
        <f t="shared" si="123"/>
        <v>3716200.0000000005</v>
      </c>
    </row>
    <row r="3952" spans="1:7">
      <c r="A3952" s="307" t="s">
        <v>4854</v>
      </c>
      <c r="B3952" s="307" t="s">
        <v>4983</v>
      </c>
      <c r="C3952" s="308"/>
      <c r="D3952" s="308"/>
      <c r="E3952" s="309">
        <v>67280</v>
      </c>
      <c r="F3952" s="310">
        <f t="shared" si="122"/>
        <v>3364000</v>
      </c>
      <c r="G3952" s="310">
        <f t="shared" si="123"/>
        <v>1345600.0000000002</v>
      </c>
    </row>
    <row r="3953" spans="1:7">
      <c r="A3953" s="307" t="s">
        <v>4854</v>
      </c>
      <c r="B3953" s="307" t="s">
        <v>4984</v>
      </c>
      <c r="C3953" s="308"/>
      <c r="D3953" s="308"/>
      <c r="E3953" s="309">
        <v>75900</v>
      </c>
      <c r="F3953" s="310">
        <f t="shared" si="122"/>
        <v>3795000</v>
      </c>
      <c r="G3953" s="310">
        <f t="shared" si="123"/>
        <v>1518000</v>
      </c>
    </row>
    <row r="3954" spans="1:7">
      <c r="A3954" s="307" t="s">
        <v>4854</v>
      </c>
      <c r="B3954" s="307" t="s">
        <v>4985</v>
      </c>
      <c r="C3954" s="308"/>
      <c r="D3954" s="308"/>
      <c r="E3954" s="309">
        <v>81810</v>
      </c>
      <c r="F3954" s="310">
        <f t="shared" si="122"/>
        <v>4090500</v>
      </c>
      <c r="G3954" s="310">
        <f t="shared" si="123"/>
        <v>1636200</v>
      </c>
    </row>
    <row r="3955" spans="1:7">
      <c r="A3955" s="307" t="s">
        <v>4854</v>
      </c>
      <c r="B3955" s="307" t="s">
        <v>4986</v>
      </c>
      <c r="C3955" s="308"/>
      <c r="D3955" s="308"/>
      <c r="E3955" s="309">
        <v>67450</v>
      </c>
      <c r="F3955" s="310">
        <f t="shared" si="122"/>
        <v>3372500</v>
      </c>
      <c r="G3955" s="310">
        <f t="shared" si="123"/>
        <v>1349000</v>
      </c>
    </row>
    <row r="3956" spans="1:7">
      <c r="A3956" s="307" t="s">
        <v>4854</v>
      </c>
      <c r="B3956" s="307" t="s">
        <v>4987</v>
      </c>
      <c r="C3956" s="308"/>
      <c r="D3956" s="308"/>
      <c r="E3956" s="309">
        <v>59810</v>
      </c>
      <c r="F3956" s="310">
        <f t="shared" si="122"/>
        <v>2990500</v>
      </c>
      <c r="G3956" s="310">
        <f t="shared" si="123"/>
        <v>1196200</v>
      </c>
    </row>
    <row r="3957" spans="1:7">
      <c r="A3957" s="307" t="s">
        <v>4854</v>
      </c>
      <c r="B3957" s="307" t="s">
        <v>4988</v>
      </c>
      <c r="C3957" s="308"/>
      <c r="D3957" s="308"/>
      <c r="E3957" s="309">
        <v>74090</v>
      </c>
      <c r="F3957" s="310">
        <f t="shared" si="122"/>
        <v>3704500</v>
      </c>
      <c r="G3957" s="310">
        <f t="shared" si="123"/>
        <v>1481800</v>
      </c>
    </row>
    <row r="3958" spans="1:7">
      <c r="A3958" s="307" t="s">
        <v>4854</v>
      </c>
      <c r="B3958" s="307" t="s">
        <v>4989</v>
      </c>
      <c r="C3958" s="308"/>
      <c r="D3958" s="308"/>
      <c r="E3958" s="309">
        <v>67540</v>
      </c>
      <c r="F3958" s="310">
        <f t="shared" si="122"/>
        <v>3377000</v>
      </c>
      <c r="G3958" s="310">
        <f t="shared" si="123"/>
        <v>1350800</v>
      </c>
    </row>
    <row r="3959" spans="1:7">
      <c r="A3959" s="307" t="s">
        <v>4854</v>
      </c>
      <c r="B3959" s="307" t="s">
        <v>4990</v>
      </c>
      <c r="C3959" s="308"/>
      <c r="D3959" s="308"/>
      <c r="E3959" s="309">
        <v>60270</v>
      </c>
      <c r="F3959" s="310">
        <f t="shared" si="122"/>
        <v>3013500</v>
      </c>
      <c r="G3959" s="310">
        <f t="shared" si="123"/>
        <v>1205400</v>
      </c>
    </row>
    <row r="3960" spans="1:7">
      <c r="A3960" s="307" t="s">
        <v>4854</v>
      </c>
      <c r="B3960" s="307" t="s">
        <v>4991</v>
      </c>
      <c r="C3960" s="308"/>
      <c r="D3960" s="308"/>
      <c r="E3960" s="309">
        <v>72540</v>
      </c>
      <c r="F3960" s="310">
        <f t="shared" si="122"/>
        <v>3627000</v>
      </c>
      <c r="G3960" s="310">
        <f t="shared" si="123"/>
        <v>1450800</v>
      </c>
    </row>
    <row r="3961" spans="1:7">
      <c r="A3961" s="307" t="s">
        <v>4854</v>
      </c>
      <c r="B3961" s="307" t="s">
        <v>4992</v>
      </c>
      <c r="C3961" s="308"/>
      <c r="D3961" s="308"/>
      <c r="E3961" s="309">
        <v>59540</v>
      </c>
      <c r="F3961" s="310">
        <f t="shared" si="122"/>
        <v>2977000</v>
      </c>
      <c r="G3961" s="310">
        <f t="shared" si="123"/>
        <v>1190800</v>
      </c>
    </row>
    <row r="3962" spans="1:7">
      <c r="A3962" s="307" t="s">
        <v>4854</v>
      </c>
      <c r="B3962" s="307" t="s">
        <v>4993</v>
      </c>
      <c r="C3962" s="308"/>
      <c r="D3962" s="308"/>
      <c r="E3962" s="309">
        <v>74450</v>
      </c>
      <c r="F3962" s="310">
        <f t="shared" si="122"/>
        <v>3722500</v>
      </c>
      <c r="G3962" s="310">
        <f t="shared" si="123"/>
        <v>1489000</v>
      </c>
    </row>
    <row r="3963" spans="1:7">
      <c r="A3963" s="307" t="s">
        <v>4854</v>
      </c>
      <c r="B3963" s="307" t="s">
        <v>4994</v>
      </c>
      <c r="C3963" s="308"/>
      <c r="D3963" s="308"/>
      <c r="E3963" s="309">
        <v>82630</v>
      </c>
      <c r="F3963" s="310">
        <f t="shared" si="122"/>
        <v>4131500</v>
      </c>
      <c r="G3963" s="310">
        <f t="shared" si="123"/>
        <v>1652600.0000000002</v>
      </c>
    </row>
    <row r="3964" spans="1:7">
      <c r="A3964" s="307" t="s">
        <v>4854</v>
      </c>
      <c r="B3964" s="307" t="s">
        <v>4995</v>
      </c>
      <c r="C3964" s="308"/>
      <c r="D3964" s="308"/>
      <c r="E3964" s="309">
        <v>74450</v>
      </c>
      <c r="F3964" s="310">
        <f t="shared" si="122"/>
        <v>3722500</v>
      </c>
      <c r="G3964" s="310">
        <f t="shared" si="123"/>
        <v>1489000</v>
      </c>
    </row>
    <row r="3965" spans="1:7">
      <c r="A3965" s="307" t="s">
        <v>4854</v>
      </c>
      <c r="B3965" s="307" t="s">
        <v>4996</v>
      </c>
      <c r="C3965" s="308"/>
      <c r="D3965" s="308"/>
      <c r="E3965" s="309">
        <v>70410</v>
      </c>
      <c r="F3965" s="310">
        <f t="shared" si="122"/>
        <v>3520500</v>
      </c>
      <c r="G3965" s="310">
        <f t="shared" si="123"/>
        <v>1408200</v>
      </c>
    </row>
    <row r="3966" spans="1:7">
      <c r="A3966" s="307" t="s">
        <v>4854</v>
      </c>
      <c r="B3966" s="307" t="s">
        <v>4997</v>
      </c>
      <c r="C3966" s="308"/>
      <c r="D3966" s="308"/>
      <c r="E3966" s="309">
        <v>143630</v>
      </c>
      <c r="F3966" s="310">
        <f t="shared" si="122"/>
        <v>7181500</v>
      </c>
      <c r="G3966" s="310">
        <f t="shared" si="123"/>
        <v>2872600</v>
      </c>
    </row>
    <row r="3967" spans="1:7">
      <c r="A3967" s="307" t="s">
        <v>4854</v>
      </c>
      <c r="B3967" s="307" t="s">
        <v>4998</v>
      </c>
      <c r="C3967" s="308"/>
      <c r="D3967" s="308"/>
      <c r="E3967" s="309">
        <v>123180</v>
      </c>
      <c r="F3967" s="310">
        <f t="shared" si="122"/>
        <v>6159000</v>
      </c>
      <c r="G3967" s="310">
        <f t="shared" si="123"/>
        <v>2463600</v>
      </c>
    </row>
    <row r="3968" spans="1:7">
      <c r="A3968" s="307" t="s">
        <v>4854</v>
      </c>
      <c r="B3968" s="307" t="s">
        <v>4999</v>
      </c>
      <c r="C3968" s="308"/>
      <c r="D3968" s="308"/>
      <c r="E3968" s="309">
        <v>105090</v>
      </c>
      <c r="F3968" s="310">
        <f t="shared" si="122"/>
        <v>5254500</v>
      </c>
      <c r="G3968" s="310">
        <f t="shared" si="123"/>
        <v>2101800</v>
      </c>
    </row>
    <row r="3969" spans="1:7">
      <c r="A3969" s="307" t="s">
        <v>4854</v>
      </c>
      <c r="B3969" s="307" t="s">
        <v>5000</v>
      </c>
      <c r="C3969" s="308"/>
      <c r="D3969" s="308"/>
      <c r="E3969" s="309">
        <v>113810</v>
      </c>
      <c r="F3969" s="310">
        <f t="shared" si="122"/>
        <v>5690500</v>
      </c>
      <c r="G3969" s="310">
        <f t="shared" si="123"/>
        <v>2276200.0000000005</v>
      </c>
    </row>
    <row r="3970" spans="1:7">
      <c r="A3970" s="307" t="s">
        <v>4854</v>
      </c>
      <c r="B3970" s="307" t="s">
        <v>5001</v>
      </c>
      <c r="C3970" s="308"/>
      <c r="D3970" s="308"/>
      <c r="E3970" s="309">
        <v>117090</v>
      </c>
      <c r="F3970" s="310">
        <f t="shared" si="122"/>
        <v>5854500</v>
      </c>
      <c r="G3970" s="310">
        <f t="shared" si="123"/>
        <v>2341800</v>
      </c>
    </row>
    <row r="3971" spans="1:7">
      <c r="A3971" s="307" t="s">
        <v>4854</v>
      </c>
      <c r="B3971" s="307" t="s">
        <v>5002</v>
      </c>
      <c r="C3971" s="308"/>
      <c r="D3971" s="308"/>
      <c r="E3971" s="309">
        <v>117720</v>
      </c>
      <c r="F3971" s="310">
        <f t="shared" si="122"/>
        <v>5886000</v>
      </c>
      <c r="G3971" s="310">
        <f t="shared" si="123"/>
        <v>2354400</v>
      </c>
    </row>
    <row r="3972" spans="1:7">
      <c r="A3972" s="307" t="s">
        <v>4854</v>
      </c>
      <c r="B3972" s="307" t="s">
        <v>5003</v>
      </c>
      <c r="C3972" s="308"/>
      <c r="D3972" s="308"/>
      <c r="E3972" s="309">
        <v>106000</v>
      </c>
      <c r="F3972" s="310">
        <f t="shared" ref="F3972:F4035" si="124">+E3972*5%*1000</f>
        <v>5300000</v>
      </c>
      <c r="G3972" s="310">
        <f t="shared" ref="G3972:G4035" si="125">+E3972*2%*1000</f>
        <v>2120000</v>
      </c>
    </row>
    <row r="3973" spans="1:7">
      <c r="A3973" s="307" t="s">
        <v>4854</v>
      </c>
      <c r="B3973" s="307" t="s">
        <v>5004</v>
      </c>
      <c r="C3973" s="308"/>
      <c r="D3973" s="308"/>
      <c r="E3973" s="309">
        <v>128180</v>
      </c>
      <c r="F3973" s="310">
        <f t="shared" si="124"/>
        <v>6409000</v>
      </c>
      <c r="G3973" s="310">
        <f t="shared" si="125"/>
        <v>2563600</v>
      </c>
    </row>
    <row r="3974" spans="1:7">
      <c r="A3974" s="307" t="s">
        <v>4854</v>
      </c>
      <c r="B3974" s="307" t="s">
        <v>5005</v>
      </c>
      <c r="C3974" s="308"/>
      <c r="D3974" s="308"/>
      <c r="E3974" s="309">
        <v>129810</v>
      </c>
      <c r="F3974" s="310">
        <f t="shared" si="124"/>
        <v>6490500</v>
      </c>
      <c r="G3974" s="310">
        <f t="shared" si="125"/>
        <v>2596200.0000000005</v>
      </c>
    </row>
    <row r="3975" spans="1:7">
      <c r="A3975" s="307" t="s">
        <v>4854</v>
      </c>
      <c r="B3975" s="307" t="s">
        <v>5006</v>
      </c>
      <c r="C3975" s="308"/>
      <c r="D3975" s="308"/>
      <c r="E3975" s="309">
        <v>118090</v>
      </c>
      <c r="F3975" s="310">
        <f t="shared" si="124"/>
        <v>5904500</v>
      </c>
      <c r="G3975" s="310">
        <f t="shared" si="125"/>
        <v>2361800</v>
      </c>
    </row>
    <row r="3976" spans="1:7">
      <c r="A3976" s="307" t="s">
        <v>4854</v>
      </c>
      <c r="B3976" s="307" t="s">
        <v>5007</v>
      </c>
      <c r="C3976" s="308"/>
      <c r="D3976" s="308"/>
      <c r="E3976" s="309">
        <v>141180</v>
      </c>
      <c r="F3976" s="310">
        <f t="shared" si="124"/>
        <v>7059000</v>
      </c>
      <c r="G3976" s="310">
        <f t="shared" si="125"/>
        <v>2823600</v>
      </c>
    </row>
    <row r="3977" spans="1:7">
      <c r="A3977" s="307" t="s">
        <v>4854</v>
      </c>
      <c r="B3977" s="307" t="s">
        <v>5008</v>
      </c>
      <c r="C3977" s="308"/>
      <c r="D3977" s="308"/>
      <c r="E3977" s="309">
        <v>132090</v>
      </c>
      <c r="F3977" s="310">
        <f t="shared" si="124"/>
        <v>6604500</v>
      </c>
      <c r="G3977" s="310">
        <f t="shared" si="125"/>
        <v>2641800</v>
      </c>
    </row>
    <row r="3978" spans="1:7">
      <c r="A3978" s="307" t="s">
        <v>4854</v>
      </c>
      <c r="B3978" s="307" t="s">
        <v>5009</v>
      </c>
      <c r="C3978" s="308"/>
      <c r="D3978" s="308"/>
      <c r="E3978" s="309">
        <v>129270</v>
      </c>
      <c r="F3978" s="310">
        <f t="shared" si="124"/>
        <v>6463500</v>
      </c>
      <c r="G3978" s="310">
        <f t="shared" si="125"/>
        <v>2585400</v>
      </c>
    </row>
    <row r="3979" spans="1:7">
      <c r="A3979" s="307" t="s">
        <v>4854</v>
      </c>
      <c r="B3979" s="307" t="s">
        <v>5010</v>
      </c>
      <c r="C3979" s="308"/>
      <c r="D3979" s="308"/>
      <c r="E3979" s="309">
        <v>121180</v>
      </c>
      <c r="F3979" s="310">
        <f t="shared" si="124"/>
        <v>6059000</v>
      </c>
      <c r="G3979" s="310">
        <f t="shared" si="125"/>
        <v>2423600</v>
      </c>
    </row>
    <row r="3980" spans="1:7">
      <c r="A3980" s="307" t="s">
        <v>4854</v>
      </c>
      <c r="B3980" s="307" t="s">
        <v>5011</v>
      </c>
      <c r="C3980" s="308"/>
      <c r="D3980" s="308"/>
      <c r="E3980" s="309">
        <v>173000</v>
      </c>
      <c r="F3980" s="310">
        <f t="shared" si="124"/>
        <v>8650000</v>
      </c>
      <c r="G3980" s="310">
        <f t="shared" si="125"/>
        <v>3460000</v>
      </c>
    </row>
    <row r="3981" spans="1:7">
      <c r="A3981" s="307" t="s">
        <v>4854</v>
      </c>
      <c r="B3981" s="307" t="s">
        <v>5012</v>
      </c>
      <c r="C3981" s="308"/>
      <c r="D3981" s="308"/>
      <c r="E3981" s="309">
        <v>83540</v>
      </c>
      <c r="F3981" s="310">
        <f t="shared" si="124"/>
        <v>4177000</v>
      </c>
      <c r="G3981" s="310">
        <f t="shared" si="125"/>
        <v>1670800</v>
      </c>
    </row>
    <row r="3982" spans="1:7">
      <c r="A3982" s="307" t="s">
        <v>4854</v>
      </c>
      <c r="B3982" s="307" t="s">
        <v>5013</v>
      </c>
      <c r="C3982" s="308"/>
      <c r="D3982" s="308"/>
      <c r="E3982" s="309">
        <v>98090</v>
      </c>
      <c r="F3982" s="310">
        <f t="shared" si="124"/>
        <v>4904500</v>
      </c>
      <c r="G3982" s="310">
        <f t="shared" si="125"/>
        <v>1961800</v>
      </c>
    </row>
    <row r="3983" spans="1:7">
      <c r="A3983" s="307" t="s">
        <v>4854</v>
      </c>
      <c r="B3983" s="307" t="s">
        <v>5014</v>
      </c>
      <c r="C3983" s="308"/>
      <c r="D3983" s="308"/>
      <c r="E3983" s="309">
        <v>83540</v>
      </c>
      <c r="F3983" s="310">
        <f t="shared" si="124"/>
        <v>4177000</v>
      </c>
      <c r="G3983" s="310">
        <f t="shared" si="125"/>
        <v>1670800</v>
      </c>
    </row>
    <row r="3984" spans="1:7">
      <c r="A3984" s="307" t="s">
        <v>4854</v>
      </c>
      <c r="B3984" s="307" t="s">
        <v>5015</v>
      </c>
      <c r="C3984" s="308"/>
      <c r="D3984" s="308"/>
      <c r="E3984" s="309">
        <v>98090</v>
      </c>
      <c r="F3984" s="310">
        <f t="shared" si="124"/>
        <v>4904500</v>
      </c>
      <c r="G3984" s="310">
        <f t="shared" si="125"/>
        <v>1961800</v>
      </c>
    </row>
    <row r="3985" spans="1:7">
      <c r="A3985" s="307" t="s">
        <v>4854</v>
      </c>
      <c r="B3985" s="307" t="s">
        <v>5016</v>
      </c>
      <c r="C3985" s="308"/>
      <c r="D3985" s="308"/>
      <c r="E3985" s="309">
        <v>243720</v>
      </c>
      <c r="F3985" s="310">
        <f t="shared" si="124"/>
        <v>12186000</v>
      </c>
      <c r="G3985" s="310">
        <f t="shared" si="125"/>
        <v>4874400.0000000009</v>
      </c>
    </row>
    <row r="3986" spans="1:7">
      <c r="A3986" s="307" t="s">
        <v>4854</v>
      </c>
      <c r="B3986" s="307" t="s">
        <v>5017</v>
      </c>
      <c r="C3986" s="308"/>
      <c r="D3986" s="308"/>
      <c r="E3986" s="309">
        <v>283630</v>
      </c>
      <c r="F3986" s="310">
        <f t="shared" si="124"/>
        <v>14181500</v>
      </c>
      <c r="G3986" s="310">
        <f t="shared" si="125"/>
        <v>5672600</v>
      </c>
    </row>
    <row r="3987" spans="1:7">
      <c r="A3987" s="307" t="s">
        <v>4854</v>
      </c>
      <c r="B3987" s="307" t="s">
        <v>5018</v>
      </c>
      <c r="C3987" s="308"/>
      <c r="D3987" s="308"/>
      <c r="E3987" s="309">
        <v>135360</v>
      </c>
      <c r="F3987" s="310">
        <f t="shared" si="124"/>
        <v>6768000</v>
      </c>
      <c r="G3987" s="310">
        <f t="shared" si="125"/>
        <v>2707200.0000000005</v>
      </c>
    </row>
    <row r="3988" spans="1:7">
      <c r="A3988" s="307" t="s">
        <v>4854</v>
      </c>
      <c r="B3988" s="307" t="s">
        <v>5019</v>
      </c>
      <c r="C3988" s="308"/>
      <c r="D3988" s="308"/>
      <c r="E3988" s="309">
        <v>135360</v>
      </c>
      <c r="F3988" s="310">
        <f t="shared" si="124"/>
        <v>6768000</v>
      </c>
      <c r="G3988" s="310">
        <f t="shared" si="125"/>
        <v>2707200.0000000005</v>
      </c>
    </row>
    <row r="3989" spans="1:7">
      <c r="A3989" s="307" t="s">
        <v>4854</v>
      </c>
      <c r="B3989" s="307" t="s">
        <v>5020</v>
      </c>
      <c r="C3989" s="308"/>
      <c r="D3989" s="308"/>
      <c r="E3989" s="309">
        <v>131810</v>
      </c>
      <c r="F3989" s="310">
        <f t="shared" si="124"/>
        <v>6590500</v>
      </c>
      <c r="G3989" s="310">
        <f t="shared" si="125"/>
        <v>2636200.0000000005</v>
      </c>
    </row>
    <row r="3990" spans="1:7">
      <c r="A3990" s="307" t="s">
        <v>4854</v>
      </c>
      <c r="B3990" s="307" t="s">
        <v>5021</v>
      </c>
      <c r="C3990" s="308"/>
      <c r="D3990" s="308"/>
      <c r="E3990" s="309">
        <v>118090</v>
      </c>
      <c r="F3990" s="310">
        <f t="shared" si="124"/>
        <v>5904500</v>
      </c>
      <c r="G3990" s="310">
        <f t="shared" si="125"/>
        <v>2361800</v>
      </c>
    </row>
    <row r="3991" spans="1:7">
      <c r="A3991" s="307" t="s">
        <v>4854</v>
      </c>
      <c r="B3991" s="307" t="s">
        <v>5022</v>
      </c>
      <c r="C3991" s="308"/>
      <c r="D3991" s="308"/>
      <c r="E3991" s="309">
        <v>143630</v>
      </c>
      <c r="F3991" s="310">
        <f t="shared" si="124"/>
        <v>7181500</v>
      </c>
      <c r="G3991" s="310">
        <f t="shared" si="125"/>
        <v>2872600</v>
      </c>
    </row>
    <row r="3992" spans="1:7">
      <c r="A3992" s="307" t="s">
        <v>4854</v>
      </c>
      <c r="B3992" s="307" t="s">
        <v>5023</v>
      </c>
      <c r="C3992" s="308"/>
      <c r="D3992" s="308"/>
      <c r="E3992" s="309">
        <v>114720</v>
      </c>
      <c r="F3992" s="310">
        <f t="shared" si="124"/>
        <v>5736000</v>
      </c>
      <c r="G3992" s="310">
        <f t="shared" si="125"/>
        <v>2294400</v>
      </c>
    </row>
    <row r="3993" spans="1:7">
      <c r="A3993" s="307" t="s">
        <v>4854</v>
      </c>
      <c r="B3993" s="307" t="s">
        <v>5024</v>
      </c>
      <c r="C3993" s="308"/>
      <c r="D3993" s="308"/>
      <c r="E3993" s="309">
        <v>98720</v>
      </c>
      <c r="F3993" s="310">
        <f t="shared" si="124"/>
        <v>4936000</v>
      </c>
      <c r="G3993" s="310">
        <f t="shared" si="125"/>
        <v>1974400</v>
      </c>
    </row>
    <row r="3994" spans="1:7">
      <c r="A3994" s="307" t="s">
        <v>4854</v>
      </c>
      <c r="B3994" s="307" t="s">
        <v>5025</v>
      </c>
      <c r="C3994" s="308"/>
      <c r="D3994" s="308"/>
      <c r="E3994" s="309">
        <v>104810</v>
      </c>
      <c r="F3994" s="310">
        <f t="shared" si="124"/>
        <v>5240500</v>
      </c>
      <c r="G3994" s="310">
        <f t="shared" si="125"/>
        <v>2096199.9999999998</v>
      </c>
    </row>
    <row r="3995" spans="1:7">
      <c r="A3995" s="307" t="s">
        <v>4854</v>
      </c>
      <c r="B3995" s="307" t="s">
        <v>5026</v>
      </c>
      <c r="C3995" s="308"/>
      <c r="D3995" s="308"/>
      <c r="E3995" s="309">
        <v>105540</v>
      </c>
      <c r="F3995" s="310">
        <f t="shared" si="124"/>
        <v>5277000</v>
      </c>
      <c r="G3995" s="310">
        <f t="shared" si="125"/>
        <v>2110800</v>
      </c>
    </row>
    <row r="3996" spans="1:7">
      <c r="A3996" s="307" t="s">
        <v>4854</v>
      </c>
      <c r="B3996" s="307" t="s">
        <v>5027</v>
      </c>
      <c r="C3996" s="308"/>
      <c r="D3996" s="308"/>
      <c r="E3996" s="309">
        <v>89540</v>
      </c>
      <c r="F3996" s="310">
        <f t="shared" si="124"/>
        <v>4477000</v>
      </c>
      <c r="G3996" s="310">
        <f t="shared" si="125"/>
        <v>1790800</v>
      </c>
    </row>
    <row r="3997" spans="1:7">
      <c r="A3997" s="307" t="s">
        <v>4854</v>
      </c>
      <c r="B3997" s="307" t="s">
        <v>5028</v>
      </c>
      <c r="C3997" s="308"/>
      <c r="D3997" s="308"/>
      <c r="E3997" s="309">
        <v>95090</v>
      </c>
      <c r="F3997" s="310">
        <f t="shared" si="124"/>
        <v>4754500</v>
      </c>
      <c r="G3997" s="310">
        <f t="shared" si="125"/>
        <v>1901800</v>
      </c>
    </row>
    <row r="3998" spans="1:7">
      <c r="A3998" s="307" t="s">
        <v>4854</v>
      </c>
      <c r="B3998" s="307" t="s">
        <v>5029</v>
      </c>
      <c r="C3998" s="308"/>
      <c r="D3998" s="308"/>
      <c r="E3998" s="309">
        <v>156000</v>
      </c>
      <c r="F3998" s="310">
        <f t="shared" si="124"/>
        <v>7800000</v>
      </c>
      <c r="G3998" s="310">
        <f t="shared" si="125"/>
        <v>3120000</v>
      </c>
    </row>
    <row r="3999" spans="1:7">
      <c r="A3999" s="307" t="s">
        <v>4854</v>
      </c>
      <c r="B3999" s="307" t="s">
        <v>5030</v>
      </c>
      <c r="C3999" s="308"/>
      <c r="D3999" s="308"/>
      <c r="E3999" s="309">
        <v>160810</v>
      </c>
      <c r="F3999" s="310">
        <f t="shared" si="124"/>
        <v>8040500</v>
      </c>
      <c r="G3999" s="310">
        <f t="shared" si="125"/>
        <v>3216200.0000000005</v>
      </c>
    </row>
    <row r="4000" spans="1:7">
      <c r="A4000" s="307" t="s">
        <v>4854</v>
      </c>
      <c r="B4000" s="307" t="s">
        <v>5031</v>
      </c>
      <c r="C4000" s="308"/>
      <c r="D4000" s="308"/>
      <c r="E4000" s="309">
        <v>186900</v>
      </c>
      <c r="F4000" s="310">
        <f t="shared" si="124"/>
        <v>9345000</v>
      </c>
      <c r="G4000" s="310">
        <f t="shared" si="125"/>
        <v>3738000</v>
      </c>
    </row>
    <row r="4001" spans="1:7">
      <c r="A4001" s="307" t="s">
        <v>4854</v>
      </c>
      <c r="B4001" s="307" t="s">
        <v>5032</v>
      </c>
      <c r="C4001" s="308"/>
      <c r="D4001" s="308"/>
      <c r="E4001" s="309">
        <v>170450</v>
      </c>
      <c r="F4001" s="310">
        <f t="shared" si="124"/>
        <v>8522500</v>
      </c>
      <c r="G4001" s="310">
        <f t="shared" si="125"/>
        <v>3409000</v>
      </c>
    </row>
    <row r="4002" spans="1:7">
      <c r="A4002" s="307" t="s">
        <v>4854</v>
      </c>
      <c r="B4002" s="311" t="s">
        <v>4860</v>
      </c>
      <c r="C4002" s="308"/>
      <c r="D4002" s="308"/>
      <c r="E4002" s="309">
        <v>60510</v>
      </c>
      <c r="F4002" s="310">
        <f t="shared" si="124"/>
        <v>3025500</v>
      </c>
      <c r="G4002" s="310">
        <f t="shared" si="125"/>
        <v>1210200</v>
      </c>
    </row>
    <row r="4003" spans="1:7">
      <c r="A4003" s="307" t="s">
        <v>4854</v>
      </c>
      <c r="B4003" s="311" t="s">
        <v>4862</v>
      </c>
      <c r="C4003" s="308"/>
      <c r="D4003" s="308"/>
      <c r="E4003" s="309">
        <v>68510</v>
      </c>
      <c r="F4003" s="310">
        <f t="shared" si="124"/>
        <v>3425500</v>
      </c>
      <c r="G4003" s="310">
        <f t="shared" si="125"/>
        <v>1370200</v>
      </c>
    </row>
    <row r="4004" spans="1:7">
      <c r="A4004" s="307" t="s">
        <v>4854</v>
      </c>
      <c r="B4004" s="311" t="s">
        <v>5033</v>
      </c>
      <c r="C4004" s="308"/>
      <c r="D4004" s="308"/>
      <c r="E4004" s="309">
        <v>65870</v>
      </c>
      <c r="F4004" s="310">
        <f t="shared" si="124"/>
        <v>3293500</v>
      </c>
      <c r="G4004" s="310">
        <f t="shared" si="125"/>
        <v>1317400</v>
      </c>
    </row>
    <row r="4005" spans="1:7">
      <c r="A4005" s="311" t="s">
        <v>4854</v>
      </c>
      <c r="B4005" s="311" t="s">
        <v>5034</v>
      </c>
      <c r="C4005" s="311" t="s">
        <v>5035</v>
      </c>
      <c r="D4005" s="308"/>
      <c r="E4005" s="315">
        <v>134000</v>
      </c>
      <c r="F4005" s="310">
        <f t="shared" si="124"/>
        <v>6700000</v>
      </c>
      <c r="G4005" s="310">
        <f t="shared" si="125"/>
        <v>2680000</v>
      </c>
    </row>
    <row r="4006" spans="1:7">
      <c r="A4006" s="311" t="s">
        <v>4854</v>
      </c>
      <c r="B4006" s="311" t="s">
        <v>4866</v>
      </c>
      <c r="C4006" s="311" t="s">
        <v>5036</v>
      </c>
      <c r="D4006" s="308"/>
      <c r="E4006" s="315">
        <v>47270</v>
      </c>
      <c r="F4006" s="310">
        <f t="shared" si="124"/>
        <v>2363500</v>
      </c>
      <c r="G4006" s="310">
        <f t="shared" si="125"/>
        <v>945400</v>
      </c>
    </row>
    <row r="4007" spans="1:7">
      <c r="A4007" s="311" t="s">
        <v>4854</v>
      </c>
      <c r="B4007" s="311" t="s">
        <v>4866</v>
      </c>
      <c r="C4007" s="311" t="s">
        <v>5037</v>
      </c>
      <c r="D4007" s="308"/>
      <c r="E4007" s="315">
        <v>47270</v>
      </c>
      <c r="F4007" s="310">
        <f t="shared" si="124"/>
        <v>2363500</v>
      </c>
      <c r="G4007" s="310">
        <f t="shared" si="125"/>
        <v>945400</v>
      </c>
    </row>
    <row r="4008" spans="1:7">
      <c r="A4008" s="311" t="s">
        <v>4854</v>
      </c>
      <c r="B4008" s="311" t="s">
        <v>5038</v>
      </c>
      <c r="C4008" s="311" t="s">
        <v>5039</v>
      </c>
      <c r="D4008" s="308"/>
      <c r="E4008" s="315">
        <v>63000</v>
      </c>
      <c r="F4008" s="310">
        <f t="shared" si="124"/>
        <v>3150000</v>
      </c>
      <c r="G4008" s="310">
        <f t="shared" si="125"/>
        <v>1260000</v>
      </c>
    </row>
    <row r="4009" spans="1:7">
      <c r="A4009" s="311" t="s">
        <v>4854</v>
      </c>
      <c r="B4009" s="311" t="s">
        <v>5040</v>
      </c>
      <c r="C4009" s="311" t="s">
        <v>5041</v>
      </c>
      <c r="D4009" s="308"/>
      <c r="E4009" s="315">
        <v>68720</v>
      </c>
      <c r="F4009" s="310">
        <f t="shared" si="124"/>
        <v>3436000</v>
      </c>
      <c r="G4009" s="310">
        <f t="shared" si="125"/>
        <v>1374400</v>
      </c>
    </row>
    <row r="4010" spans="1:7">
      <c r="A4010" s="311" t="s">
        <v>4854</v>
      </c>
      <c r="B4010" s="311" t="s">
        <v>4869</v>
      </c>
      <c r="C4010" s="311" t="s">
        <v>4856</v>
      </c>
      <c r="D4010" s="308"/>
      <c r="E4010" s="315">
        <v>65270</v>
      </c>
      <c r="F4010" s="310">
        <f t="shared" si="124"/>
        <v>3263500</v>
      </c>
      <c r="G4010" s="310">
        <f t="shared" si="125"/>
        <v>1305400</v>
      </c>
    </row>
    <row r="4011" spans="1:7">
      <c r="A4011" s="311" t="s">
        <v>4854</v>
      </c>
      <c r="B4011" s="311" t="s">
        <v>5042</v>
      </c>
      <c r="C4011" s="311" t="s">
        <v>4856</v>
      </c>
      <c r="D4011" s="308"/>
      <c r="E4011" s="315">
        <v>61090</v>
      </c>
      <c r="F4011" s="310">
        <f t="shared" si="124"/>
        <v>3054500</v>
      </c>
      <c r="G4011" s="310">
        <f t="shared" si="125"/>
        <v>1221800</v>
      </c>
    </row>
    <row r="4012" spans="1:7">
      <c r="A4012" s="311" t="s">
        <v>4854</v>
      </c>
      <c r="B4012" s="311" t="s">
        <v>5043</v>
      </c>
      <c r="C4012" s="311" t="s">
        <v>4856</v>
      </c>
      <c r="D4012" s="308"/>
      <c r="E4012" s="315">
        <v>68000</v>
      </c>
      <c r="F4012" s="310">
        <f t="shared" si="124"/>
        <v>3400000</v>
      </c>
      <c r="G4012" s="310">
        <f t="shared" si="125"/>
        <v>1360000</v>
      </c>
    </row>
    <row r="4013" spans="1:7">
      <c r="A4013" s="311" t="s">
        <v>4854</v>
      </c>
      <c r="B4013" s="311" t="s">
        <v>5043</v>
      </c>
      <c r="C4013" s="311" t="s">
        <v>5041</v>
      </c>
      <c r="D4013" s="308"/>
      <c r="E4013" s="315">
        <v>69800</v>
      </c>
      <c r="F4013" s="310">
        <f t="shared" si="124"/>
        <v>3490000</v>
      </c>
      <c r="G4013" s="310">
        <f t="shared" si="125"/>
        <v>1396000</v>
      </c>
    </row>
    <row r="4014" spans="1:7">
      <c r="A4014" s="311" t="s">
        <v>4854</v>
      </c>
      <c r="B4014" s="311" t="s">
        <v>5044</v>
      </c>
      <c r="C4014" s="311" t="s">
        <v>4856</v>
      </c>
      <c r="D4014" s="308"/>
      <c r="E4014" s="315">
        <v>80630</v>
      </c>
      <c r="F4014" s="310">
        <f t="shared" si="124"/>
        <v>4031500</v>
      </c>
      <c r="G4014" s="310">
        <f t="shared" si="125"/>
        <v>1612600.0000000002</v>
      </c>
    </row>
    <row r="4015" spans="1:7">
      <c r="A4015" s="311" t="s">
        <v>4854</v>
      </c>
      <c r="B4015" s="311" t="s">
        <v>5045</v>
      </c>
      <c r="C4015" s="311" t="s">
        <v>3209</v>
      </c>
      <c r="D4015" s="308"/>
      <c r="E4015" s="315">
        <v>72000</v>
      </c>
      <c r="F4015" s="310">
        <f t="shared" si="124"/>
        <v>3600000</v>
      </c>
      <c r="G4015" s="310">
        <f t="shared" si="125"/>
        <v>1440000</v>
      </c>
    </row>
    <row r="4016" spans="1:7">
      <c r="A4016" s="311" t="s">
        <v>4854</v>
      </c>
      <c r="B4016" s="311" t="s">
        <v>4902</v>
      </c>
      <c r="C4016" s="311" t="s">
        <v>5046</v>
      </c>
      <c r="D4016" s="308"/>
      <c r="E4016" s="315">
        <v>68950</v>
      </c>
      <c r="F4016" s="310">
        <f t="shared" si="124"/>
        <v>3447500</v>
      </c>
      <c r="G4016" s="310">
        <f t="shared" si="125"/>
        <v>1379000</v>
      </c>
    </row>
    <row r="4017" spans="1:7">
      <c r="A4017" s="311" t="s">
        <v>4854</v>
      </c>
      <c r="B4017" s="311" t="s">
        <v>4903</v>
      </c>
      <c r="C4017" s="311" t="s">
        <v>5046</v>
      </c>
      <c r="D4017" s="308"/>
      <c r="E4017" s="315">
        <v>91260</v>
      </c>
      <c r="F4017" s="310">
        <f t="shared" si="124"/>
        <v>4563000</v>
      </c>
      <c r="G4017" s="310">
        <f t="shared" si="125"/>
        <v>1825200</v>
      </c>
    </row>
    <row r="4018" spans="1:7">
      <c r="A4018" s="311" t="s">
        <v>4854</v>
      </c>
      <c r="B4018" s="311" t="s">
        <v>5047</v>
      </c>
      <c r="C4018" s="311" t="s">
        <v>3062</v>
      </c>
      <c r="D4018" s="308"/>
      <c r="E4018" s="315">
        <v>59000</v>
      </c>
      <c r="F4018" s="310">
        <f t="shared" si="124"/>
        <v>2950000</v>
      </c>
      <c r="G4018" s="310">
        <f t="shared" si="125"/>
        <v>1180000</v>
      </c>
    </row>
    <row r="4019" spans="1:7">
      <c r="A4019" s="311" t="s">
        <v>4854</v>
      </c>
      <c r="B4019" s="311" t="s">
        <v>5048</v>
      </c>
      <c r="C4019" s="311" t="s">
        <v>4858</v>
      </c>
      <c r="D4019" s="308"/>
      <c r="E4019" s="315">
        <v>52900</v>
      </c>
      <c r="F4019" s="310">
        <f t="shared" si="124"/>
        <v>2645000</v>
      </c>
      <c r="G4019" s="310">
        <f t="shared" si="125"/>
        <v>1058000</v>
      </c>
    </row>
    <row r="4020" spans="1:7">
      <c r="A4020" s="311" t="s">
        <v>4854</v>
      </c>
      <c r="B4020" s="311" t="s">
        <v>5049</v>
      </c>
      <c r="C4020" s="311" t="s">
        <v>4858</v>
      </c>
      <c r="D4020" s="308"/>
      <c r="E4020" s="315">
        <v>54200</v>
      </c>
      <c r="F4020" s="310">
        <f t="shared" si="124"/>
        <v>2710000</v>
      </c>
      <c r="G4020" s="310">
        <f t="shared" si="125"/>
        <v>1084000</v>
      </c>
    </row>
    <row r="4021" spans="1:7">
      <c r="A4021" s="311" t="s">
        <v>4854</v>
      </c>
      <c r="B4021" s="311" t="s">
        <v>5050</v>
      </c>
      <c r="C4021" s="311" t="s">
        <v>4858</v>
      </c>
      <c r="D4021" s="308"/>
      <c r="E4021" s="315">
        <v>59170</v>
      </c>
      <c r="F4021" s="310">
        <f t="shared" si="124"/>
        <v>2958500</v>
      </c>
      <c r="G4021" s="310">
        <f t="shared" si="125"/>
        <v>1183400</v>
      </c>
    </row>
    <row r="4022" spans="1:7">
      <c r="A4022" s="311" t="s">
        <v>4854</v>
      </c>
      <c r="B4022" s="311" t="s">
        <v>5051</v>
      </c>
      <c r="C4022" s="311" t="s">
        <v>4858</v>
      </c>
      <c r="D4022" s="308"/>
      <c r="E4022" s="315">
        <v>43000</v>
      </c>
      <c r="F4022" s="310">
        <f t="shared" si="124"/>
        <v>2150000</v>
      </c>
      <c r="G4022" s="310">
        <f t="shared" si="125"/>
        <v>860000</v>
      </c>
    </row>
    <row r="4023" spans="1:7">
      <c r="A4023" s="311" t="s">
        <v>4854</v>
      </c>
      <c r="B4023" s="311" t="s">
        <v>5052</v>
      </c>
      <c r="C4023" s="311" t="s">
        <v>4858</v>
      </c>
      <c r="D4023" s="308"/>
      <c r="E4023" s="315">
        <v>54300</v>
      </c>
      <c r="F4023" s="310">
        <f t="shared" si="124"/>
        <v>2715000</v>
      </c>
      <c r="G4023" s="310">
        <f t="shared" si="125"/>
        <v>1086000</v>
      </c>
    </row>
    <row r="4024" spans="1:7">
      <c r="A4024" s="311" t="s">
        <v>4854</v>
      </c>
      <c r="B4024" s="311" t="s">
        <v>5053</v>
      </c>
      <c r="C4024" s="311" t="s">
        <v>3209</v>
      </c>
      <c r="D4024" s="308"/>
      <c r="E4024" s="315">
        <v>96800</v>
      </c>
      <c r="F4024" s="310">
        <f t="shared" si="124"/>
        <v>4840000</v>
      </c>
      <c r="G4024" s="310">
        <f t="shared" si="125"/>
        <v>1936000</v>
      </c>
    </row>
    <row r="4025" spans="1:7">
      <c r="A4025" s="311" t="s">
        <v>4854</v>
      </c>
      <c r="B4025" s="311" t="s">
        <v>5054</v>
      </c>
      <c r="C4025" s="311" t="s">
        <v>5055</v>
      </c>
      <c r="D4025" s="308"/>
      <c r="E4025" s="315">
        <v>32640</v>
      </c>
      <c r="F4025" s="310">
        <f t="shared" si="124"/>
        <v>1632000</v>
      </c>
      <c r="G4025" s="310">
        <f t="shared" si="125"/>
        <v>652800.00000000012</v>
      </c>
    </row>
    <row r="4026" spans="1:7">
      <c r="A4026" s="311" t="s">
        <v>4854</v>
      </c>
      <c r="B4026" s="311" t="s">
        <v>5056</v>
      </c>
      <c r="C4026" s="311" t="s">
        <v>5057</v>
      </c>
      <c r="D4026" s="308"/>
      <c r="E4026" s="315">
        <v>35360</v>
      </c>
      <c r="F4026" s="310">
        <f t="shared" si="124"/>
        <v>1768000</v>
      </c>
      <c r="G4026" s="310">
        <f t="shared" si="125"/>
        <v>707200</v>
      </c>
    </row>
    <row r="4027" spans="1:7">
      <c r="A4027" s="311" t="s">
        <v>4854</v>
      </c>
      <c r="B4027" s="311" t="s">
        <v>5056</v>
      </c>
      <c r="C4027" s="311" t="s">
        <v>5058</v>
      </c>
      <c r="D4027" s="308"/>
      <c r="E4027" s="315">
        <v>34450</v>
      </c>
      <c r="F4027" s="310">
        <f t="shared" si="124"/>
        <v>1722500</v>
      </c>
      <c r="G4027" s="310">
        <f t="shared" si="125"/>
        <v>689000</v>
      </c>
    </row>
    <row r="4028" spans="1:7">
      <c r="A4028" s="311" t="s">
        <v>4854</v>
      </c>
      <c r="B4028" s="311" t="s">
        <v>5059</v>
      </c>
      <c r="C4028" s="311" t="s">
        <v>5060</v>
      </c>
      <c r="D4028" s="308"/>
      <c r="E4028" s="315">
        <v>48900</v>
      </c>
      <c r="F4028" s="310">
        <f t="shared" si="124"/>
        <v>2445000</v>
      </c>
      <c r="G4028" s="310">
        <f t="shared" si="125"/>
        <v>978000</v>
      </c>
    </row>
    <row r="4029" spans="1:7">
      <c r="A4029" s="311" t="s">
        <v>4854</v>
      </c>
      <c r="B4029" s="311" t="s">
        <v>5061</v>
      </c>
      <c r="C4029" s="311" t="s">
        <v>5062</v>
      </c>
      <c r="D4029" s="308"/>
      <c r="E4029" s="315">
        <v>46270</v>
      </c>
      <c r="F4029" s="310">
        <f t="shared" si="124"/>
        <v>2313500</v>
      </c>
      <c r="G4029" s="310">
        <f t="shared" si="125"/>
        <v>925400</v>
      </c>
    </row>
    <row r="4030" spans="1:7">
      <c r="A4030" s="311" t="s">
        <v>4854</v>
      </c>
      <c r="B4030" s="311" t="s">
        <v>5061</v>
      </c>
      <c r="C4030" s="311" t="s">
        <v>5063</v>
      </c>
      <c r="D4030" s="308"/>
      <c r="E4030" s="315">
        <v>46270</v>
      </c>
      <c r="F4030" s="310">
        <f t="shared" si="124"/>
        <v>2313500</v>
      </c>
      <c r="G4030" s="310">
        <f t="shared" si="125"/>
        <v>925400</v>
      </c>
    </row>
    <row r="4031" spans="1:7">
      <c r="A4031" s="311" t="s">
        <v>4854</v>
      </c>
      <c r="B4031" s="311" t="s">
        <v>5064</v>
      </c>
      <c r="C4031" s="311" t="s">
        <v>1220</v>
      </c>
      <c r="D4031" s="308"/>
      <c r="E4031" s="315">
        <v>57810</v>
      </c>
      <c r="F4031" s="310">
        <f t="shared" si="124"/>
        <v>2890500</v>
      </c>
      <c r="G4031" s="310">
        <f t="shared" si="125"/>
        <v>1156200</v>
      </c>
    </row>
    <row r="4032" spans="1:7">
      <c r="A4032" s="311" t="s">
        <v>4854</v>
      </c>
      <c r="B4032" s="311" t="s">
        <v>5065</v>
      </c>
      <c r="C4032" s="311" t="s">
        <v>1220</v>
      </c>
      <c r="D4032" s="308"/>
      <c r="E4032" s="315">
        <v>44180</v>
      </c>
      <c r="F4032" s="310">
        <f t="shared" si="124"/>
        <v>2209000</v>
      </c>
      <c r="G4032" s="310">
        <f t="shared" si="125"/>
        <v>883600</v>
      </c>
    </row>
    <row r="4033" spans="1:7">
      <c r="A4033" s="311" t="s">
        <v>4854</v>
      </c>
      <c r="B4033" s="311" t="s">
        <v>4937</v>
      </c>
      <c r="C4033" s="311" t="s">
        <v>1220</v>
      </c>
      <c r="D4033" s="308"/>
      <c r="E4033" s="315">
        <v>44180</v>
      </c>
      <c r="F4033" s="310">
        <f t="shared" si="124"/>
        <v>2209000</v>
      </c>
      <c r="G4033" s="310">
        <f t="shared" si="125"/>
        <v>883600</v>
      </c>
    </row>
    <row r="4034" spans="1:7">
      <c r="A4034" s="311" t="s">
        <v>4854</v>
      </c>
      <c r="B4034" s="311" t="s">
        <v>5066</v>
      </c>
      <c r="C4034" s="311" t="s">
        <v>5066</v>
      </c>
      <c r="D4034" s="308"/>
      <c r="E4034" s="315">
        <v>54540</v>
      </c>
      <c r="F4034" s="310">
        <f t="shared" si="124"/>
        <v>2727000</v>
      </c>
      <c r="G4034" s="310">
        <f t="shared" si="125"/>
        <v>1090800</v>
      </c>
    </row>
    <row r="4035" spans="1:7">
      <c r="A4035" s="316" t="s">
        <v>5067</v>
      </c>
      <c r="B4035" s="316" t="s">
        <v>5068</v>
      </c>
      <c r="C4035" s="316" t="s">
        <v>5069</v>
      </c>
      <c r="D4035" s="308"/>
      <c r="E4035" s="317">
        <v>201350</v>
      </c>
      <c r="F4035" s="310">
        <f t="shared" si="124"/>
        <v>10067500</v>
      </c>
      <c r="G4035" s="310">
        <f t="shared" si="125"/>
        <v>4027000</v>
      </c>
    </row>
    <row r="4036" spans="1:7">
      <c r="A4036" s="311" t="s">
        <v>4854</v>
      </c>
      <c r="B4036" s="311" t="s">
        <v>5070</v>
      </c>
      <c r="C4036" s="311" t="s">
        <v>5071</v>
      </c>
      <c r="D4036" s="308"/>
      <c r="E4036" s="315">
        <v>219000</v>
      </c>
      <c r="F4036" s="310">
        <f t="shared" ref="F4036:F4099" si="126">+E4036*5%*1000</f>
        <v>10950000</v>
      </c>
      <c r="G4036" s="310">
        <f t="shared" ref="G4036:G4099" si="127">+E4036*2%*1000</f>
        <v>4380000</v>
      </c>
    </row>
    <row r="4037" spans="1:7">
      <c r="A4037" s="311" t="s">
        <v>4854</v>
      </c>
      <c r="B4037" s="311" t="s">
        <v>5070</v>
      </c>
      <c r="C4037" s="311" t="s">
        <v>5072</v>
      </c>
      <c r="D4037" s="308"/>
      <c r="E4037" s="315">
        <v>165290</v>
      </c>
      <c r="F4037" s="310">
        <f t="shared" si="126"/>
        <v>8264500</v>
      </c>
      <c r="G4037" s="310">
        <f t="shared" si="127"/>
        <v>3305800</v>
      </c>
    </row>
    <row r="4038" spans="1:7">
      <c r="A4038" s="316" t="s">
        <v>5067</v>
      </c>
      <c r="B4038" s="316" t="s">
        <v>5068</v>
      </c>
      <c r="C4038" s="316" t="s">
        <v>5073</v>
      </c>
      <c r="D4038" s="308"/>
      <c r="E4038" s="317">
        <v>60210</v>
      </c>
      <c r="F4038" s="310">
        <f t="shared" si="126"/>
        <v>3010500</v>
      </c>
      <c r="G4038" s="310">
        <f t="shared" si="127"/>
        <v>1204200</v>
      </c>
    </row>
    <row r="4039" spans="1:7">
      <c r="A4039" s="311" t="s">
        <v>4854</v>
      </c>
      <c r="B4039" s="311" t="s">
        <v>5070</v>
      </c>
      <c r="C4039" s="311" t="s">
        <v>5074</v>
      </c>
      <c r="D4039" s="308"/>
      <c r="E4039" s="315">
        <v>72540</v>
      </c>
      <c r="F4039" s="310">
        <f t="shared" si="126"/>
        <v>3627000</v>
      </c>
      <c r="G4039" s="310">
        <f t="shared" si="127"/>
        <v>1450800</v>
      </c>
    </row>
    <row r="4040" spans="1:7">
      <c r="A4040" s="311" t="s">
        <v>4854</v>
      </c>
      <c r="B4040" s="311" t="s">
        <v>5070</v>
      </c>
      <c r="C4040" s="311" t="s">
        <v>5075</v>
      </c>
      <c r="D4040" s="308"/>
      <c r="E4040" s="315">
        <v>72540</v>
      </c>
      <c r="F4040" s="310">
        <f t="shared" si="126"/>
        <v>3627000</v>
      </c>
      <c r="G4040" s="310">
        <f t="shared" si="127"/>
        <v>1450800</v>
      </c>
    </row>
    <row r="4041" spans="1:7">
      <c r="A4041" s="311" t="s">
        <v>4854</v>
      </c>
      <c r="B4041" s="311" t="s">
        <v>5076</v>
      </c>
      <c r="C4041" s="311" t="s">
        <v>5035</v>
      </c>
      <c r="D4041" s="308"/>
      <c r="E4041" s="315">
        <v>147090</v>
      </c>
      <c r="F4041" s="310">
        <f t="shared" si="126"/>
        <v>7354500</v>
      </c>
      <c r="G4041" s="310">
        <f t="shared" si="127"/>
        <v>2941800</v>
      </c>
    </row>
    <row r="4042" spans="1:7">
      <c r="A4042" s="311" t="s">
        <v>4854</v>
      </c>
      <c r="B4042" s="311" t="s">
        <v>5077</v>
      </c>
      <c r="C4042" s="311" t="s">
        <v>5078</v>
      </c>
      <c r="D4042" s="308"/>
      <c r="E4042" s="315">
        <v>75000</v>
      </c>
      <c r="F4042" s="310">
        <f t="shared" si="126"/>
        <v>3750000</v>
      </c>
      <c r="G4042" s="310">
        <f t="shared" si="127"/>
        <v>1500000</v>
      </c>
    </row>
    <row r="4043" spans="1:7">
      <c r="A4043" s="311" t="s">
        <v>4854</v>
      </c>
      <c r="B4043" s="311" t="s">
        <v>5079</v>
      </c>
      <c r="C4043" s="311" t="s">
        <v>5035</v>
      </c>
      <c r="D4043" s="308"/>
      <c r="E4043" s="315">
        <v>152000</v>
      </c>
      <c r="F4043" s="310">
        <f t="shared" si="126"/>
        <v>7600000</v>
      </c>
      <c r="G4043" s="310">
        <f t="shared" si="127"/>
        <v>3040000</v>
      </c>
    </row>
    <row r="4044" spans="1:7">
      <c r="A4044" s="311" t="s">
        <v>4854</v>
      </c>
      <c r="B4044" s="311" t="s">
        <v>5079</v>
      </c>
      <c r="C4044" s="311" t="s">
        <v>5080</v>
      </c>
      <c r="D4044" s="308"/>
      <c r="E4044" s="315">
        <v>170720</v>
      </c>
      <c r="F4044" s="310">
        <f t="shared" si="126"/>
        <v>8536000</v>
      </c>
      <c r="G4044" s="310">
        <f t="shared" si="127"/>
        <v>3414400</v>
      </c>
    </row>
    <row r="4045" spans="1:7">
      <c r="A4045" s="311" t="s">
        <v>4854</v>
      </c>
      <c r="B4045" s="311" t="s">
        <v>5079</v>
      </c>
      <c r="C4045" s="311" t="s">
        <v>5074</v>
      </c>
      <c r="D4045" s="308"/>
      <c r="E4045" s="315">
        <v>118400</v>
      </c>
      <c r="F4045" s="310">
        <f t="shared" si="126"/>
        <v>5920000</v>
      </c>
      <c r="G4045" s="310">
        <f t="shared" si="127"/>
        <v>2368000</v>
      </c>
    </row>
    <row r="4046" spans="1:7">
      <c r="A4046" s="311" t="s">
        <v>4854</v>
      </c>
      <c r="B4046" s="311" t="s">
        <v>5081</v>
      </c>
      <c r="C4046" s="311" t="s">
        <v>5082</v>
      </c>
      <c r="D4046" s="308"/>
      <c r="E4046" s="315">
        <v>83110</v>
      </c>
      <c r="F4046" s="310">
        <f t="shared" si="126"/>
        <v>4155500</v>
      </c>
      <c r="G4046" s="310">
        <f t="shared" si="127"/>
        <v>1662200</v>
      </c>
    </row>
    <row r="4047" spans="1:7">
      <c r="A4047" s="311" t="s">
        <v>4854</v>
      </c>
      <c r="B4047" s="311" t="s">
        <v>5083</v>
      </c>
      <c r="C4047" s="311" t="s">
        <v>5035</v>
      </c>
      <c r="D4047" s="308"/>
      <c r="E4047" s="315">
        <v>171450</v>
      </c>
      <c r="F4047" s="310">
        <f t="shared" si="126"/>
        <v>8572500</v>
      </c>
      <c r="G4047" s="310">
        <f t="shared" si="127"/>
        <v>3429000</v>
      </c>
    </row>
    <row r="4048" spans="1:7">
      <c r="A4048" s="311" t="s">
        <v>4854</v>
      </c>
      <c r="B4048" s="311" t="s">
        <v>5083</v>
      </c>
      <c r="C4048" s="311" t="s">
        <v>5080</v>
      </c>
      <c r="D4048" s="308"/>
      <c r="E4048" s="315">
        <v>204370</v>
      </c>
      <c r="F4048" s="310">
        <f t="shared" si="126"/>
        <v>10218500</v>
      </c>
      <c r="G4048" s="310">
        <f t="shared" si="127"/>
        <v>4087400</v>
      </c>
    </row>
    <row r="4049" spans="1:7">
      <c r="A4049" s="311" t="s">
        <v>4854</v>
      </c>
      <c r="B4049" s="311" t="s">
        <v>5083</v>
      </c>
      <c r="C4049" s="311" t="s">
        <v>5074</v>
      </c>
      <c r="D4049" s="308"/>
      <c r="E4049" s="315">
        <v>155180</v>
      </c>
      <c r="F4049" s="310">
        <f t="shared" si="126"/>
        <v>7759000</v>
      </c>
      <c r="G4049" s="310">
        <f t="shared" si="127"/>
        <v>3103600</v>
      </c>
    </row>
    <row r="4050" spans="1:7">
      <c r="A4050" s="311" t="s">
        <v>4854</v>
      </c>
      <c r="B4050" s="311" t="s">
        <v>5084</v>
      </c>
      <c r="C4050" s="311" t="s">
        <v>5035</v>
      </c>
      <c r="D4050" s="308"/>
      <c r="E4050" s="315">
        <v>216000</v>
      </c>
      <c r="F4050" s="310">
        <f t="shared" si="126"/>
        <v>10800000</v>
      </c>
      <c r="G4050" s="310">
        <f t="shared" si="127"/>
        <v>4320000</v>
      </c>
    </row>
    <row r="4051" spans="1:7">
      <c r="A4051" s="311" t="s">
        <v>4854</v>
      </c>
      <c r="B4051" s="311" t="s">
        <v>5085</v>
      </c>
      <c r="C4051" s="311" t="s">
        <v>5035</v>
      </c>
      <c r="D4051" s="308"/>
      <c r="E4051" s="315">
        <v>264630</v>
      </c>
      <c r="F4051" s="310">
        <f t="shared" si="126"/>
        <v>13231500</v>
      </c>
      <c r="G4051" s="310">
        <f t="shared" si="127"/>
        <v>5292600</v>
      </c>
    </row>
    <row r="4052" spans="1:7">
      <c r="A4052" s="311" t="s">
        <v>4854</v>
      </c>
      <c r="B4052" s="311" t="s">
        <v>5086</v>
      </c>
      <c r="C4052" s="311" t="s">
        <v>5080</v>
      </c>
      <c r="D4052" s="308"/>
      <c r="E4052" s="315">
        <v>171450</v>
      </c>
      <c r="F4052" s="310">
        <f t="shared" si="126"/>
        <v>8572500</v>
      </c>
      <c r="G4052" s="310">
        <f t="shared" si="127"/>
        <v>3429000</v>
      </c>
    </row>
    <row r="4053" spans="1:7">
      <c r="A4053" s="311" t="s">
        <v>4854</v>
      </c>
      <c r="B4053" s="311" t="s">
        <v>5087</v>
      </c>
      <c r="C4053" s="311" t="s">
        <v>5035</v>
      </c>
      <c r="D4053" s="308"/>
      <c r="E4053" s="315">
        <v>171450</v>
      </c>
      <c r="F4053" s="310">
        <f t="shared" si="126"/>
        <v>8572500</v>
      </c>
      <c r="G4053" s="310">
        <f t="shared" si="127"/>
        <v>3429000</v>
      </c>
    </row>
    <row r="4054" spans="1:7">
      <c r="A4054" s="311" t="s">
        <v>4854</v>
      </c>
      <c r="B4054" s="311" t="s">
        <v>5088</v>
      </c>
      <c r="C4054" s="311" t="s">
        <v>5035</v>
      </c>
      <c r="D4054" s="308"/>
      <c r="E4054" s="315">
        <v>202000</v>
      </c>
      <c r="F4054" s="310">
        <f t="shared" si="126"/>
        <v>10100000</v>
      </c>
      <c r="G4054" s="310">
        <f t="shared" si="127"/>
        <v>4040000</v>
      </c>
    </row>
    <row r="4055" spans="1:7">
      <c r="A4055" s="311" t="s">
        <v>4854</v>
      </c>
      <c r="B4055" s="311" t="s">
        <v>5089</v>
      </c>
      <c r="C4055" s="311" t="s">
        <v>5090</v>
      </c>
      <c r="D4055" s="308"/>
      <c r="E4055" s="315">
        <v>66100</v>
      </c>
      <c r="F4055" s="310">
        <f t="shared" si="126"/>
        <v>3305000</v>
      </c>
      <c r="G4055" s="310">
        <f t="shared" si="127"/>
        <v>1322000</v>
      </c>
    </row>
    <row r="4056" spans="1:7">
      <c r="A4056" s="311" t="s">
        <v>4854</v>
      </c>
      <c r="B4056" s="311" t="s">
        <v>5091</v>
      </c>
      <c r="C4056" s="311" t="s">
        <v>5092</v>
      </c>
      <c r="D4056" s="308"/>
      <c r="E4056" s="315">
        <v>56360</v>
      </c>
      <c r="F4056" s="310">
        <f t="shared" si="126"/>
        <v>2818000</v>
      </c>
      <c r="G4056" s="310">
        <f t="shared" si="127"/>
        <v>1127200</v>
      </c>
    </row>
    <row r="4057" spans="1:7">
      <c r="A4057" s="311" t="s">
        <v>4854</v>
      </c>
      <c r="B4057" s="311" t="s">
        <v>5091</v>
      </c>
      <c r="C4057" s="311" t="s">
        <v>5093</v>
      </c>
      <c r="D4057" s="308"/>
      <c r="E4057" s="315">
        <v>69350</v>
      </c>
      <c r="F4057" s="310">
        <f t="shared" si="126"/>
        <v>3467500</v>
      </c>
      <c r="G4057" s="310">
        <f t="shared" si="127"/>
        <v>1387000</v>
      </c>
    </row>
    <row r="4058" spans="1:7">
      <c r="A4058" s="311" t="s">
        <v>4854</v>
      </c>
      <c r="B4058" s="311" t="s">
        <v>5094</v>
      </c>
      <c r="C4058" s="311" t="s">
        <v>5095</v>
      </c>
      <c r="D4058" s="308"/>
      <c r="E4058" s="315">
        <v>69000</v>
      </c>
      <c r="F4058" s="310">
        <f t="shared" si="126"/>
        <v>3450000</v>
      </c>
      <c r="G4058" s="310">
        <f t="shared" si="127"/>
        <v>1380000</v>
      </c>
    </row>
    <row r="4059" spans="1:7">
      <c r="A4059" s="311" t="s">
        <v>4854</v>
      </c>
      <c r="B4059" s="311" t="s">
        <v>5096</v>
      </c>
      <c r="C4059" s="311" t="s">
        <v>5095</v>
      </c>
      <c r="D4059" s="308"/>
      <c r="E4059" s="315">
        <v>54300</v>
      </c>
      <c r="F4059" s="310">
        <f t="shared" si="126"/>
        <v>2715000</v>
      </c>
      <c r="G4059" s="310">
        <f t="shared" si="127"/>
        <v>1086000</v>
      </c>
    </row>
    <row r="4060" spans="1:7">
      <c r="A4060" s="311" t="s">
        <v>4854</v>
      </c>
      <c r="B4060" s="311" t="s">
        <v>5097</v>
      </c>
      <c r="C4060" s="311" t="s">
        <v>5092</v>
      </c>
      <c r="D4060" s="308"/>
      <c r="E4060" s="315">
        <v>63400</v>
      </c>
      <c r="F4060" s="310">
        <f t="shared" si="126"/>
        <v>3170000</v>
      </c>
      <c r="G4060" s="310">
        <f t="shared" si="127"/>
        <v>1268000</v>
      </c>
    </row>
    <row r="4061" spans="1:7">
      <c r="A4061" s="311" t="s">
        <v>4854</v>
      </c>
      <c r="B4061" s="311" t="s">
        <v>5033</v>
      </c>
      <c r="C4061" s="311" t="s">
        <v>4861</v>
      </c>
      <c r="D4061" s="308"/>
      <c r="E4061" s="315">
        <v>62180</v>
      </c>
      <c r="F4061" s="310">
        <f t="shared" si="126"/>
        <v>3109000</v>
      </c>
      <c r="G4061" s="310">
        <f t="shared" si="127"/>
        <v>1243600.0000000002</v>
      </c>
    </row>
    <row r="4062" spans="1:7">
      <c r="A4062" s="311" t="s">
        <v>4854</v>
      </c>
      <c r="B4062" s="311" t="s">
        <v>5098</v>
      </c>
      <c r="C4062" s="311" t="s">
        <v>5095</v>
      </c>
      <c r="D4062" s="308"/>
      <c r="E4062" s="315">
        <v>54560</v>
      </c>
      <c r="F4062" s="310">
        <f t="shared" si="126"/>
        <v>2728000</v>
      </c>
      <c r="G4062" s="310">
        <f t="shared" si="127"/>
        <v>1091200</v>
      </c>
    </row>
    <row r="4063" spans="1:7">
      <c r="A4063" s="311" t="s">
        <v>4854</v>
      </c>
      <c r="B4063" s="311" t="s">
        <v>5099</v>
      </c>
      <c r="C4063" s="311" t="s">
        <v>5092</v>
      </c>
      <c r="D4063" s="308"/>
      <c r="E4063" s="315">
        <v>50600</v>
      </c>
      <c r="F4063" s="310">
        <f t="shared" si="126"/>
        <v>2530000</v>
      </c>
      <c r="G4063" s="310">
        <f t="shared" si="127"/>
        <v>1012000</v>
      </c>
    </row>
    <row r="4064" spans="1:7">
      <c r="A4064" s="316" t="s">
        <v>5067</v>
      </c>
      <c r="B4064" s="316" t="s">
        <v>5100</v>
      </c>
      <c r="C4064" s="316" t="s">
        <v>5101</v>
      </c>
      <c r="D4064" s="308"/>
      <c r="E4064" s="317">
        <v>44220</v>
      </c>
      <c r="F4064" s="310">
        <f t="shared" si="126"/>
        <v>2211000</v>
      </c>
      <c r="G4064" s="310">
        <f t="shared" si="127"/>
        <v>884400</v>
      </c>
    </row>
    <row r="4065" spans="1:7">
      <c r="A4065" s="316" t="s">
        <v>5067</v>
      </c>
      <c r="B4065" s="316" t="s">
        <v>5100</v>
      </c>
      <c r="C4065" s="316" t="s">
        <v>5102</v>
      </c>
      <c r="D4065" s="308"/>
      <c r="E4065" s="317">
        <v>88520</v>
      </c>
      <c r="F4065" s="310">
        <f t="shared" si="126"/>
        <v>4426000</v>
      </c>
      <c r="G4065" s="310">
        <f t="shared" si="127"/>
        <v>1770400</v>
      </c>
    </row>
    <row r="4066" spans="1:7">
      <c r="A4066" s="316" t="s">
        <v>5067</v>
      </c>
      <c r="B4066" s="316" t="s">
        <v>5103</v>
      </c>
      <c r="C4066" s="316" t="s">
        <v>5104</v>
      </c>
      <c r="D4066" s="308"/>
      <c r="E4066" s="317">
        <v>100230</v>
      </c>
      <c r="F4066" s="310">
        <f t="shared" si="126"/>
        <v>5011500</v>
      </c>
      <c r="G4066" s="310">
        <f t="shared" si="127"/>
        <v>2004600.0000000002</v>
      </c>
    </row>
    <row r="4067" spans="1:7">
      <c r="A4067" s="311" t="s">
        <v>4854</v>
      </c>
      <c r="B4067" s="311" t="s">
        <v>5103</v>
      </c>
      <c r="C4067" s="311" t="s">
        <v>5074</v>
      </c>
      <c r="D4067" s="308"/>
      <c r="E4067" s="315">
        <v>143630</v>
      </c>
      <c r="F4067" s="310">
        <f t="shared" si="126"/>
        <v>7181500</v>
      </c>
      <c r="G4067" s="310">
        <f t="shared" si="127"/>
        <v>2872600</v>
      </c>
    </row>
    <row r="4068" spans="1:7">
      <c r="A4068" s="311" t="s">
        <v>4854</v>
      </c>
      <c r="B4068" s="311" t="s">
        <v>5105</v>
      </c>
      <c r="C4068" s="311" t="s">
        <v>5035</v>
      </c>
      <c r="D4068" s="308"/>
      <c r="E4068" s="315">
        <v>176000</v>
      </c>
      <c r="F4068" s="310">
        <f t="shared" si="126"/>
        <v>8800000</v>
      </c>
      <c r="G4068" s="310">
        <f t="shared" si="127"/>
        <v>3520000</v>
      </c>
    </row>
    <row r="4069" spans="1:7">
      <c r="A4069" s="311" t="s">
        <v>4854</v>
      </c>
      <c r="B4069" s="311" t="s">
        <v>5105</v>
      </c>
      <c r="C4069" s="311" t="s">
        <v>5080</v>
      </c>
      <c r="D4069" s="308"/>
      <c r="E4069" s="315">
        <v>198000</v>
      </c>
      <c r="F4069" s="310">
        <f t="shared" si="126"/>
        <v>9900000</v>
      </c>
      <c r="G4069" s="310">
        <f t="shared" si="127"/>
        <v>3960000</v>
      </c>
    </row>
    <row r="4070" spans="1:7">
      <c r="A4070" s="311" t="s">
        <v>4854</v>
      </c>
      <c r="B4070" s="311" t="s">
        <v>5106</v>
      </c>
      <c r="C4070" s="311" t="s">
        <v>5107</v>
      </c>
      <c r="D4070" s="308"/>
      <c r="E4070" s="315">
        <v>115000</v>
      </c>
      <c r="F4070" s="310">
        <f t="shared" si="126"/>
        <v>5750000</v>
      </c>
      <c r="G4070" s="310">
        <f t="shared" si="127"/>
        <v>2300000</v>
      </c>
    </row>
    <row r="4071" spans="1:7">
      <c r="A4071" s="316" t="s">
        <v>5067</v>
      </c>
      <c r="B4071" s="316" t="s">
        <v>5106</v>
      </c>
      <c r="C4071" s="316" t="s">
        <v>5108</v>
      </c>
      <c r="D4071" s="308"/>
      <c r="E4071" s="317">
        <v>48330</v>
      </c>
      <c r="F4071" s="310">
        <f t="shared" si="126"/>
        <v>2416500</v>
      </c>
      <c r="G4071" s="310">
        <f t="shared" si="127"/>
        <v>966600</v>
      </c>
    </row>
    <row r="4072" spans="1:7">
      <c r="A4072" s="316" t="s">
        <v>5067</v>
      </c>
      <c r="B4072" s="316" t="s">
        <v>5106</v>
      </c>
      <c r="C4072" s="316" t="s">
        <v>5109</v>
      </c>
      <c r="D4072" s="308"/>
      <c r="E4072" s="317">
        <v>26320</v>
      </c>
      <c r="F4072" s="310">
        <f t="shared" si="126"/>
        <v>1316000</v>
      </c>
      <c r="G4072" s="310">
        <f t="shared" si="127"/>
        <v>526400</v>
      </c>
    </row>
    <row r="4073" spans="1:7">
      <c r="A4073" s="311" t="s">
        <v>4854</v>
      </c>
      <c r="B4073" s="311" t="s">
        <v>5110</v>
      </c>
      <c r="C4073" s="311" t="s">
        <v>3641</v>
      </c>
      <c r="D4073" s="308"/>
      <c r="E4073" s="315">
        <v>95450</v>
      </c>
      <c r="F4073" s="310">
        <f t="shared" si="126"/>
        <v>4772500</v>
      </c>
      <c r="G4073" s="310">
        <f t="shared" si="127"/>
        <v>1909000</v>
      </c>
    </row>
    <row r="4074" spans="1:7">
      <c r="A4074" s="311" t="s">
        <v>4854</v>
      </c>
      <c r="B4074" s="311" t="s">
        <v>5110</v>
      </c>
      <c r="C4074" s="311" t="s">
        <v>5111</v>
      </c>
      <c r="D4074" s="308"/>
      <c r="E4074" s="315">
        <v>85020</v>
      </c>
      <c r="F4074" s="310">
        <f t="shared" si="126"/>
        <v>4251000</v>
      </c>
      <c r="G4074" s="310">
        <f t="shared" si="127"/>
        <v>1700400</v>
      </c>
    </row>
    <row r="4075" spans="1:7">
      <c r="A4075" s="311" t="s">
        <v>4854</v>
      </c>
      <c r="B4075" s="311" t="s">
        <v>5110</v>
      </c>
      <c r="C4075" s="311" t="s">
        <v>5107</v>
      </c>
      <c r="D4075" s="308"/>
      <c r="E4075" s="315">
        <v>108000</v>
      </c>
      <c r="F4075" s="310">
        <f t="shared" si="126"/>
        <v>5400000</v>
      </c>
      <c r="G4075" s="310">
        <f t="shared" si="127"/>
        <v>2160000</v>
      </c>
    </row>
    <row r="4076" spans="1:7">
      <c r="A4076" s="311" t="s">
        <v>4854</v>
      </c>
      <c r="B4076" s="311" t="s">
        <v>5112</v>
      </c>
      <c r="C4076" s="311" t="s">
        <v>5107</v>
      </c>
      <c r="D4076" s="308"/>
      <c r="E4076" s="315">
        <v>142450</v>
      </c>
      <c r="F4076" s="310">
        <f t="shared" si="126"/>
        <v>7122500</v>
      </c>
      <c r="G4076" s="310">
        <f t="shared" si="127"/>
        <v>2849000</v>
      </c>
    </row>
    <row r="4077" spans="1:7">
      <c r="A4077" s="311" t="s">
        <v>4854</v>
      </c>
      <c r="B4077" s="311" t="s">
        <v>5113</v>
      </c>
      <c r="C4077" s="311" t="s">
        <v>3641</v>
      </c>
      <c r="D4077" s="308"/>
      <c r="E4077" s="315">
        <v>118090</v>
      </c>
      <c r="F4077" s="310">
        <f t="shared" si="126"/>
        <v>5904500</v>
      </c>
      <c r="G4077" s="310">
        <f t="shared" si="127"/>
        <v>2361800</v>
      </c>
    </row>
    <row r="4078" spans="1:7">
      <c r="A4078" s="311" t="s">
        <v>4854</v>
      </c>
      <c r="B4078" s="311" t="s">
        <v>5114</v>
      </c>
      <c r="C4078" s="311" t="s">
        <v>3641</v>
      </c>
      <c r="D4078" s="308"/>
      <c r="E4078" s="315">
        <v>131090</v>
      </c>
      <c r="F4078" s="310">
        <f t="shared" si="126"/>
        <v>6554500</v>
      </c>
      <c r="G4078" s="310">
        <f t="shared" si="127"/>
        <v>2621800</v>
      </c>
    </row>
    <row r="4079" spans="1:7">
      <c r="A4079" s="311" t="s">
        <v>4854</v>
      </c>
      <c r="B4079" s="311" t="s">
        <v>5115</v>
      </c>
      <c r="C4079" s="311" t="s">
        <v>5107</v>
      </c>
      <c r="D4079" s="308"/>
      <c r="E4079" s="315">
        <v>173000</v>
      </c>
      <c r="F4079" s="310">
        <f t="shared" si="126"/>
        <v>8650000</v>
      </c>
      <c r="G4079" s="310">
        <f t="shared" si="127"/>
        <v>3460000</v>
      </c>
    </row>
    <row r="4080" spans="1:7">
      <c r="A4080" s="311" t="s">
        <v>4854</v>
      </c>
      <c r="B4080" s="311" t="s">
        <v>5116</v>
      </c>
      <c r="C4080" s="311" t="s">
        <v>5107</v>
      </c>
      <c r="D4080" s="308"/>
      <c r="E4080" s="315">
        <v>109000</v>
      </c>
      <c r="F4080" s="310">
        <f t="shared" si="126"/>
        <v>5450000</v>
      </c>
      <c r="G4080" s="310">
        <f t="shared" si="127"/>
        <v>2180000</v>
      </c>
    </row>
    <row r="4081" spans="1:7">
      <c r="A4081" s="311" t="s">
        <v>4854</v>
      </c>
      <c r="B4081" s="311" t="s">
        <v>5117</v>
      </c>
      <c r="C4081" s="311" t="s">
        <v>5107</v>
      </c>
      <c r="D4081" s="308"/>
      <c r="E4081" s="315">
        <v>128000</v>
      </c>
      <c r="F4081" s="310">
        <f t="shared" si="126"/>
        <v>6400000</v>
      </c>
      <c r="G4081" s="310">
        <f t="shared" si="127"/>
        <v>2560000</v>
      </c>
    </row>
    <row r="4082" spans="1:7">
      <c r="A4082" s="311" t="s">
        <v>4854</v>
      </c>
      <c r="B4082" s="311" t="s">
        <v>5118</v>
      </c>
      <c r="C4082" s="311" t="s">
        <v>5107</v>
      </c>
      <c r="D4082" s="308"/>
      <c r="E4082" s="315">
        <v>115000</v>
      </c>
      <c r="F4082" s="310">
        <f t="shared" si="126"/>
        <v>5750000</v>
      </c>
      <c r="G4082" s="310">
        <f t="shared" si="127"/>
        <v>2300000</v>
      </c>
    </row>
    <row r="4083" spans="1:7">
      <c r="A4083" s="311" t="s">
        <v>4854</v>
      </c>
      <c r="B4083" s="311" t="s">
        <v>5119</v>
      </c>
      <c r="C4083" s="311" t="s">
        <v>3641</v>
      </c>
      <c r="D4083" s="308"/>
      <c r="E4083" s="315">
        <v>83540</v>
      </c>
      <c r="F4083" s="310">
        <f t="shared" si="126"/>
        <v>4177000</v>
      </c>
      <c r="G4083" s="310">
        <f t="shared" si="127"/>
        <v>1670800</v>
      </c>
    </row>
    <row r="4084" spans="1:7">
      <c r="A4084" s="311" t="s">
        <v>4854</v>
      </c>
      <c r="B4084" s="311" t="s">
        <v>5120</v>
      </c>
      <c r="C4084" s="311" t="s">
        <v>3641</v>
      </c>
      <c r="D4084" s="308"/>
      <c r="E4084" s="315">
        <v>98090</v>
      </c>
      <c r="F4084" s="310">
        <f t="shared" si="126"/>
        <v>4904500</v>
      </c>
      <c r="G4084" s="310">
        <f t="shared" si="127"/>
        <v>1961800</v>
      </c>
    </row>
    <row r="4085" spans="1:7">
      <c r="A4085" s="311" t="s">
        <v>4854</v>
      </c>
      <c r="B4085" s="311" t="s">
        <v>5121</v>
      </c>
      <c r="C4085" s="311" t="s">
        <v>5074</v>
      </c>
      <c r="D4085" s="308"/>
      <c r="E4085" s="315">
        <v>135360</v>
      </c>
      <c r="F4085" s="310">
        <f t="shared" si="126"/>
        <v>6768000</v>
      </c>
      <c r="G4085" s="310">
        <f t="shared" si="127"/>
        <v>2707200.0000000005</v>
      </c>
    </row>
    <row r="4086" spans="1:7">
      <c r="A4086" s="316" t="s">
        <v>5067</v>
      </c>
      <c r="B4086" s="316" t="s">
        <v>5122</v>
      </c>
      <c r="C4086" s="316" t="s">
        <v>5123</v>
      </c>
      <c r="D4086" s="308"/>
      <c r="E4086" s="317">
        <v>36770</v>
      </c>
      <c r="F4086" s="310">
        <f t="shared" si="126"/>
        <v>1838500</v>
      </c>
      <c r="G4086" s="310">
        <f t="shared" si="127"/>
        <v>735400</v>
      </c>
    </row>
    <row r="4087" spans="1:7">
      <c r="A4087" s="311" t="s">
        <v>4854</v>
      </c>
      <c r="B4087" s="311" t="s">
        <v>5124</v>
      </c>
      <c r="C4087" s="311" t="s">
        <v>5125</v>
      </c>
      <c r="D4087" s="308"/>
      <c r="E4087" s="315">
        <v>105000</v>
      </c>
      <c r="F4087" s="310">
        <f t="shared" si="126"/>
        <v>5250000</v>
      </c>
      <c r="G4087" s="310">
        <f t="shared" si="127"/>
        <v>2100000</v>
      </c>
    </row>
    <row r="4088" spans="1:7">
      <c r="A4088" s="311" t="s">
        <v>4854</v>
      </c>
      <c r="B4088" s="311" t="s">
        <v>5126</v>
      </c>
      <c r="C4088" s="311" t="s">
        <v>5125</v>
      </c>
      <c r="D4088" s="308"/>
      <c r="E4088" s="315">
        <v>115000</v>
      </c>
      <c r="F4088" s="310">
        <f t="shared" si="126"/>
        <v>5750000</v>
      </c>
      <c r="G4088" s="310">
        <f t="shared" si="127"/>
        <v>2300000</v>
      </c>
    </row>
    <row r="4089" spans="1:7">
      <c r="A4089" s="311" t="s">
        <v>4854</v>
      </c>
      <c r="B4089" s="311" t="s">
        <v>5127</v>
      </c>
      <c r="C4089" s="311" t="s">
        <v>5125</v>
      </c>
      <c r="D4089" s="308"/>
      <c r="E4089" s="315">
        <v>68180</v>
      </c>
      <c r="F4089" s="310">
        <f t="shared" si="126"/>
        <v>3409000</v>
      </c>
      <c r="G4089" s="310">
        <f t="shared" si="127"/>
        <v>1363600.0000000002</v>
      </c>
    </row>
    <row r="4090" spans="1:7">
      <c r="A4090" s="311" t="s">
        <v>4854</v>
      </c>
      <c r="B4090" s="311" t="s">
        <v>5128</v>
      </c>
      <c r="C4090" s="311" t="s">
        <v>5125</v>
      </c>
      <c r="D4090" s="308"/>
      <c r="E4090" s="315">
        <v>111000</v>
      </c>
      <c r="F4090" s="310">
        <f t="shared" si="126"/>
        <v>5550000</v>
      </c>
      <c r="G4090" s="310">
        <f t="shared" si="127"/>
        <v>2220000</v>
      </c>
    </row>
    <row r="4091" spans="1:7">
      <c r="A4091" s="311" t="s">
        <v>4854</v>
      </c>
      <c r="B4091" s="311" t="s">
        <v>5129</v>
      </c>
      <c r="C4091" s="311" t="s">
        <v>5125</v>
      </c>
      <c r="D4091" s="308"/>
      <c r="E4091" s="315">
        <v>122090</v>
      </c>
      <c r="F4091" s="310">
        <f t="shared" si="126"/>
        <v>6104500</v>
      </c>
      <c r="G4091" s="310">
        <f t="shared" si="127"/>
        <v>2441800</v>
      </c>
    </row>
    <row r="4092" spans="1:7">
      <c r="A4092" s="311" t="s">
        <v>5130</v>
      </c>
      <c r="B4092" s="311" t="s">
        <v>5131</v>
      </c>
      <c r="C4092" s="311" t="s">
        <v>5132</v>
      </c>
      <c r="D4092" s="311" t="s">
        <v>1297</v>
      </c>
      <c r="E4092" s="315">
        <v>73720</v>
      </c>
      <c r="F4092" s="310">
        <f t="shared" si="126"/>
        <v>3686000</v>
      </c>
      <c r="G4092" s="310">
        <f t="shared" si="127"/>
        <v>1474400</v>
      </c>
    </row>
    <row r="4093" spans="1:7">
      <c r="A4093" s="311" t="s">
        <v>5130</v>
      </c>
      <c r="B4093" s="311" t="s">
        <v>5133</v>
      </c>
      <c r="C4093" s="308"/>
      <c r="D4093" s="311" t="s">
        <v>747</v>
      </c>
      <c r="E4093" s="320">
        <v>51630</v>
      </c>
      <c r="F4093" s="310">
        <f t="shared" si="126"/>
        <v>2581500</v>
      </c>
      <c r="G4093" s="310">
        <f t="shared" si="127"/>
        <v>1032599.9999999999</v>
      </c>
    </row>
    <row r="4094" spans="1:7">
      <c r="A4094" s="311" t="s">
        <v>5130</v>
      </c>
      <c r="B4094" s="311" t="s">
        <v>5134</v>
      </c>
      <c r="C4094" s="308"/>
      <c r="D4094" s="311" t="s">
        <v>747</v>
      </c>
      <c r="E4094" s="320">
        <v>49800</v>
      </c>
      <c r="F4094" s="310">
        <f t="shared" si="126"/>
        <v>2490000</v>
      </c>
      <c r="G4094" s="310">
        <f t="shared" si="127"/>
        <v>996000</v>
      </c>
    </row>
    <row r="4095" spans="1:7">
      <c r="A4095" s="311" t="s">
        <v>5130</v>
      </c>
      <c r="B4095" s="311" t="s">
        <v>5135</v>
      </c>
      <c r="C4095" s="308"/>
      <c r="D4095" s="311" t="s">
        <v>747</v>
      </c>
      <c r="E4095" s="320">
        <v>58540</v>
      </c>
      <c r="F4095" s="310">
        <f t="shared" si="126"/>
        <v>2927000</v>
      </c>
      <c r="G4095" s="310">
        <f t="shared" si="127"/>
        <v>1170800</v>
      </c>
    </row>
    <row r="4096" spans="1:7">
      <c r="A4096" s="311" t="s">
        <v>5130</v>
      </c>
      <c r="B4096" s="311" t="s">
        <v>5136</v>
      </c>
      <c r="C4096" s="308"/>
      <c r="D4096" s="311" t="s">
        <v>747</v>
      </c>
      <c r="E4096" s="320">
        <v>55000</v>
      </c>
      <c r="F4096" s="310">
        <f t="shared" si="126"/>
        <v>2750000</v>
      </c>
      <c r="G4096" s="310">
        <f t="shared" si="127"/>
        <v>1100000</v>
      </c>
    </row>
    <row r="4097" spans="1:7">
      <c r="A4097" s="311" t="s">
        <v>5130</v>
      </c>
      <c r="B4097" s="311" t="s">
        <v>5137</v>
      </c>
      <c r="C4097" s="308"/>
      <c r="D4097" s="311" t="s">
        <v>747</v>
      </c>
      <c r="E4097" s="320">
        <v>56900</v>
      </c>
      <c r="F4097" s="310">
        <f t="shared" si="126"/>
        <v>2845000</v>
      </c>
      <c r="G4097" s="310">
        <f t="shared" si="127"/>
        <v>1138000</v>
      </c>
    </row>
    <row r="4098" spans="1:7">
      <c r="A4098" s="311" t="s">
        <v>5130</v>
      </c>
      <c r="B4098" s="311" t="s">
        <v>5138</v>
      </c>
      <c r="C4098" s="308"/>
      <c r="D4098" s="311" t="s">
        <v>747</v>
      </c>
      <c r="E4098" s="320">
        <v>49800</v>
      </c>
      <c r="F4098" s="310">
        <f t="shared" si="126"/>
        <v>2490000</v>
      </c>
      <c r="G4098" s="310">
        <f t="shared" si="127"/>
        <v>996000</v>
      </c>
    </row>
    <row r="4099" spans="1:7">
      <c r="A4099" s="311" t="s">
        <v>5130</v>
      </c>
      <c r="B4099" s="311" t="s">
        <v>5139</v>
      </c>
      <c r="C4099" s="308"/>
      <c r="D4099" s="311" t="s">
        <v>747</v>
      </c>
      <c r="E4099" s="320">
        <v>51360</v>
      </c>
      <c r="F4099" s="310">
        <f t="shared" si="126"/>
        <v>2568000</v>
      </c>
      <c r="G4099" s="310">
        <f t="shared" si="127"/>
        <v>1027200</v>
      </c>
    </row>
    <row r="4100" spans="1:7">
      <c r="A4100" s="311" t="s">
        <v>5130</v>
      </c>
      <c r="B4100" s="311" t="s">
        <v>5140</v>
      </c>
      <c r="C4100" s="308"/>
      <c r="D4100" s="311" t="s">
        <v>747</v>
      </c>
      <c r="E4100" s="320">
        <v>53450</v>
      </c>
      <c r="F4100" s="310">
        <f t="shared" ref="F4100:F4163" si="128">+E4100*5%*1000</f>
        <v>2672500</v>
      </c>
      <c r="G4100" s="310">
        <f t="shared" ref="G4100:G4163" si="129">+E4100*2%*1000</f>
        <v>1069000</v>
      </c>
    </row>
    <row r="4101" spans="1:7">
      <c r="A4101" s="311" t="s">
        <v>5130</v>
      </c>
      <c r="B4101" s="311" t="s">
        <v>5141</v>
      </c>
      <c r="C4101" s="308"/>
      <c r="D4101" s="311" t="s">
        <v>747</v>
      </c>
      <c r="E4101" s="320">
        <v>53450</v>
      </c>
      <c r="F4101" s="310">
        <f t="shared" si="128"/>
        <v>2672500</v>
      </c>
      <c r="G4101" s="310">
        <f t="shared" si="129"/>
        <v>1069000</v>
      </c>
    </row>
    <row r="4102" spans="1:7">
      <c r="A4102" s="311" t="s">
        <v>5130</v>
      </c>
      <c r="B4102" s="311" t="s">
        <v>5142</v>
      </c>
      <c r="C4102" s="308"/>
      <c r="D4102" s="311" t="s">
        <v>747</v>
      </c>
      <c r="E4102" s="320">
        <v>53450</v>
      </c>
      <c r="F4102" s="310">
        <f t="shared" si="128"/>
        <v>2672500</v>
      </c>
      <c r="G4102" s="310">
        <f t="shared" si="129"/>
        <v>1069000</v>
      </c>
    </row>
    <row r="4103" spans="1:7">
      <c r="A4103" s="311" t="s">
        <v>5130</v>
      </c>
      <c r="B4103" s="311" t="s">
        <v>5143</v>
      </c>
      <c r="C4103" s="308"/>
      <c r="D4103" s="311" t="s">
        <v>747</v>
      </c>
      <c r="E4103" s="320">
        <v>51180</v>
      </c>
      <c r="F4103" s="310">
        <f t="shared" si="128"/>
        <v>2559000</v>
      </c>
      <c r="G4103" s="310">
        <f t="shared" si="129"/>
        <v>1023600</v>
      </c>
    </row>
    <row r="4104" spans="1:7">
      <c r="A4104" s="311" t="s">
        <v>5130</v>
      </c>
      <c r="B4104" s="311" t="s">
        <v>5144</v>
      </c>
      <c r="C4104" s="308"/>
      <c r="D4104" s="311" t="s">
        <v>747</v>
      </c>
      <c r="E4104" s="320">
        <v>53450</v>
      </c>
      <c r="F4104" s="310">
        <f t="shared" si="128"/>
        <v>2672500</v>
      </c>
      <c r="G4104" s="310">
        <f t="shared" si="129"/>
        <v>1069000</v>
      </c>
    </row>
    <row r="4105" spans="1:7">
      <c r="A4105" s="311" t="s">
        <v>5130</v>
      </c>
      <c r="B4105" s="311" t="s">
        <v>5145</v>
      </c>
      <c r="C4105" s="308"/>
      <c r="D4105" s="311" t="s">
        <v>747</v>
      </c>
      <c r="E4105" s="320">
        <v>46810</v>
      </c>
      <c r="F4105" s="310">
        <f t="shared" si="128"/>
        <v>2340500</v>
      </c>
      <c r="G4105" s="310">
        <f t="shared" si="129"/>
        <v>936200</v>
      </c>
    </row>
    <row r="4106" spans="1:7">
      <c r="A4106" s="311" t="s">
        <v>5130</v>
      </c>
      <c r="B4106" s="311" t="s">
        <v>5146</v>
      </c>
      <c r="C4106" s="308"/>
      <c r="D4106" s="311" t="s">
        <v>747</v>
      </c>
      <c r="E4106" s="320">
        <v>60090</v>
      </c>
      <c r="F4106" s="310">
        <f t="shared" si="128"/>
        <v>3004500</v>
      </c>
      <c r="G4106" s="310">
        <f t="shared" si="129"/>
        <v>1201800</v>
      </c>
    </row>
    <row r="4107" spans="1:7">
      <c r="A4107" s="311" t="s">
        <v>5130</v>
      </c>
      <c r="B4107" s="311" t="s">
        <v>5147</v>
      </c>
      <c r="C4107" s="308"/>
      <c r="D4107" s="311" t="s">
        <v>747</v>
      </c>
      <c r="E4107" s="320">
        <v>48450</v>
      </c>
      <c r="F4107" s="310">
        <f t="shared" si="128"/>
        <v>2422500</v>
      </c>
      <c r="G4107" s="310">
        <f t="shared" si="129"/>
        <v>969000</v>
      </c>
    </row>
    <row r="4108" spans="1:7">
      <c r="A4108" s="311" t="s">
        <v>5130</v>
      </c>
      <c r="B4108" s="311" t="s">
        <v>5148</v>
      </c>
      <c r="C4108" s="308"/>
      <c r="D4108" s="311" t="s">
        <v>747</v>
      </c>
      <c r="E4108" s="320">
        <v>55630</v>
      </c>
      <c r="F4108" s="310">
        <f t="shared" si="128"/>
        <v>2781500</v>
      </c>
      <c r="G4108" s="310">
        <f t="shared" si="129"/>
        <v>1112600.0000000002</v>
      </c>
    </row>
    <row r="4109" spans="1:7">
      <c r="A4109" s="311" t="s">
        <v>5130</v>
      </c>
      <c r="B4109" s="311" t="s">
        <v>5149</v>
      </c>
      <c r="C4109" s="308"/>
      <c r="D4109" s="311" t="s">
        <v>747</v>
      </c>
      <c r="E4109" s="320">
        <v>59270</v>
      </c>
      <c r="F4109" s="310">
        <f t="shared" si="128"/>
        <v>2963500</v>
      </c>
      <c r="G4109" s="310">
        <f t="shared" si="129"/>
        <v>1185400</v>
      </c>
    </row>
    <row r="4110" spans="1:7">
      <c r="A4110" s="311" t="s">
        <v>5130</v>
      </c>
      <c r="B4110" s="311" t="s">
        <v>5150</v>
      </c>
      <c r="C4110" s="308"/>
      <c r="D4110" s="311" t="s">
        <v>747</v>
      </c>
      <c r="E4110" s="320">
        <v>52180</v>
      </c>
      <c r="F4110" s="310">
        <f t="shared" si="128"/>
        <v>2609000</v>
      </c>
      <c r="G4110" s="310">
        <f t="shared" si="129"/>
        <v>1043599.9999999999</v>
      </c>
    </row>
    <row r="4111" spans="1:7">
      <c r="A4111" s="311" t="s">
        <v>5130</v>
      </c>
      <c r="B4111" s="311" t="s">
        <v>5151</v>
      </c>
      <c r="C4111" s="308"/>
      <c r="D4111" s="311" t="s">
        <v>747</v>
      </c>
      <c r="E4111" s="320">
        <v>50270</v>
      </c>
      <c r="F4111" s="310">
        <f t="shared" si="128"/>
        <v>2513500</v>
      </c>
      <c r="G4111" s="310">
        <f t="shared" si="129"/>
        <v>1005400</v>
      </c>
    </row>
    <row r="4112" spans="1:7">
      <c r="A4112" s="311" t="s">
        <v>5130</v>
      </c>
      <c r="B4112" s="311" t="s">
        <v>5152</v>
      </c>
      <c r="C4112" s="308"/>
      <c r="D4112" s="311" t="s">
        <v>747</v>
      </c>
      <c r="E4112" s="320">
        <v>54270</v>
      </c>
      <c r="F4112" s="310">
        <f t="shared" si="128"/>
        <v>2713500</v>
      </c>
      <c r="G4112" s="310">
        <f t="shared" si="129"/>
        <v>1085400</v>
      </c>
    </row>
    <row r="4113" spans="1:7">
      <c r="A4113" s="311" t="s">
        <v>5130</v>
      </c>
      <c r="B4113" s="311" t="s">
        <v>320</v>
      </c>
      <c r="C4113" s="308"/>
      <c r="D4113" s="311" t="s">
        <v>747</v>
      </c>
      <c r="E4113" s="320">
        <v>41000</v>
      </c>
      <c r="F4113" s="310">
        <f t="shared" si="128"/>
        <v>2050000</v>
      </c>
      <c r="G4113" s="310">
        <f t="shared" si="129"/>
        <v>820000</v>
      </c>
    </row>
    <row r="4114" spans="1:7">
      <c r="A4114" s="311" t="s">
        <v>5130</v>
      </c>
      <c r="B4114" s="311" t="s">
        <v>321</v>
      </c>
      <c r="C4114" s="308"/>
      <c r="D4114" s="311" t="s">
        <v>747</v>
      </c>
      <c r="E4114" s="320">
        <v>49180</v>
      </c>
      <c r="F4114" s="310">
        <f t="shared" si="128"/>
        <v>2459000</v>
      </c>
      <c r="G4114" s="310">
        <f t="shared" si="129"/>
        <v>983600</v>
      </c>
    </row>
    <row r="4115" spans="1:7">
      <c r="A4115" s="307" t="s">
        <v>5130</v>
      </c>
      <c r="B4115" s="307" t="s">
        <v>5153</v>
      </c>
      <c r="C4115" s="308"/>
      <c r="D4115" s="308"/>
      <c r="E4115" s="309">
        <v>46300</v>
      </c>
      <c r="F4115" s="310">
        <f t="shared" si="128"/>
        <v>2315000</v>
      </c>
      <c r="G4115" s="310">
        <f t="shared" si="129"/>
        <v>926000</v>
      </c>
    </row>
    <row r="4116" spans="1:7">
      <c r="A4116" s="307" t="s">
        <v>5130</v>
      </c>
      <c r="B4116" s="307" t="s">
        <v>5154</v>
      </c>
      <c r="C4116" s="308"/>
      <c r="D4116" s="308"/>
      <c r="E4116" s="309">
        <v>36180</v>
      </c>
      <c r="F4116" s="310">
        <f t="shared" si="128"/>
        <v>1809000</v>
      </c>
      <c r="G4116" s="310">
        <f t="shared" si="129"/>
        <v>723600</v>
      </c>
    </row>
    <row r="4117" spans="1:7">
      <c r="A4117" s="307" t="s">
        <v>5130</v>
      </c>
      <c r="B4117" s="307" t="s">
        <v>5155</v>
      </c>
      <c r="C4117" s="308"/>
      <c r="D4117" s="308"/>
      <c r="E4117" s="309">
        <v>41450</v>
      </c>
      <c r="F4117" s="310">
        <f t="shared" si="128"/>
        <v>2072500</v>
      </c>
      <c r="G4117" s="310">
        <f t="shared" si="129"/>
        <v>829000</v>
      </c>
    </row>
    <row r="4118" spans="1:7">
      <c r="A4118" s="307" t="s">
        <v>5130</v>
      </c>
      <c r="B4118" s="307" t="s">
        <v>5156</v>
      </c>
      <c r="C4118" s="308"/>
      <c r="D4118" s="308"/>
      <c r="E4118" s="309">
        <v>40810</v>
      </c>
      <c r="F4118" s="310">
        <f t="shared" si="128"/>
        <v>2040500</v>
      </c>
      <c r="G4118" s="310">
        <f t="shared" si="129"/>
        <v>816200</v>
      </c>
    </row>
    <row r="4119" spans="1:7">
      <c r="A4119" s="307" t="s">
        <v>5130</v>
      </c>
      <c r="B4119" s="307" t="s">
        <v>5157</v>
      </c>
      <c r="C4119" s="308"/>
      <c r="D4119" s="308"/>
      <c r="E4119" s="309">
        <v>36180</v>
      </c>
      <c r="F4119" s="310">
        <f t="shared" si="128"/>
        <v>1809000</v>
      </c>
      <c r="G4119" s="310">
        <f t="shared" si="129"/>
        <v>723600</v>
      </c>
    </row>
    <row r="4120" spans="1:7">
      <c r="A4120" s="307" t="s">
        <v>5130</v>
      </c>
      <c r="B4120" s="307" t="s">
        <v>5158</v>
      </c>
      <c r="C4120" s="308"/>
      <c r="D4120" s="308"/>
      <c r="E4120" s="309">
        <v>55360</v>
      </c>
      <c r="F4120" s="310">
        <f t="shared" si="128"/>
        <v>2768000</v>
      </c>
      <c r="G4120" s="310">
        <f t="shared" si="129"/>
        <v>1107200</v>
      </c>
    </row>
    <row r="4121" spans="1:7">
      <c r="A4121" s="307" t="s">
        <v>5130</v>
      </c>
      <c r="B4121" s="307" t="s">
        <v>5159</v>
      </c>
      <c r="C4121" s="308"/>
      <c r="D4121" s="308"/>
      <c r="E4121" s="309">
        <v>54270</v>
      </c>
      <c r="F4121" s="310">
        <f t="shared" si="128"/>
        <v>2713500</v>
      </c>
      <c r="G4121" s="310">
        <f t="shared" si="129"/>
        <v>1085400</v>
      </c>
    </row>
    <row r="4122" spans="1:7">
      <c r="A4122" s="307" t="s">
        <v>5130</v>
      </c>
      <c r="B4122" s="307" t="s">
        <v>5160</v>
      </c>
      <c r="C4122" s="308"/>
      <c r="D4122" s="308"/>
      <c r="E4122" s="309">
        <v>62360</v>
      </c>
      <c r="F4122" s="310">
        <f t="shared" si="128"/>
        <v>3118000</v>
      </c>
      <c r="G4122" s="310">
        <f t="shared" si="129"/>
        <v>1247200</v>
      </c>
    </row>
    <row r="4123" spans="1:7">
      <c r="A4123" s="307" t="s">
        <v>5130</v>
      </c>
      <c r="B4123" s="307" t="s">
        <v>5161</v>
      </c>
      <c r="C4123" s="308"/>
      <c r="D4123" s="308"/>
      <c r="E4123" s="309">
        <v>56090</v>
      </c>
      <c r="F4123" s="310">
        <f t="shared" si="128"/>
        <v>2804500</v>
      </c>
      <c r="G4123" s="310">
        <f t="shared" si="129"/>
        <v>1121800</v>
      </c>
    </row>
    <row r="4124" spans="1:7">
      <c r="A4124" s="307" t="s">
        <v>5130</v>
      </c>
      <c r="B4124" s="307" t="s">
        <v>5162</v>
      </c>
      <c r="C4124" s="308"/>
      <c r="D4124" s="308"/>
      <c r="E4124" s="309">
        <v>60180</v>
      </c>
      <c r="F4124" s="310">
        <f t="shared" si="128"/>
        <v>3009000</v>
      </c>
      <c r="G4124" s="310">
        <f t="shared" si="129"/>
        <v>1203600.0000000002</v>
      </c>
    </row>
    <row r="4125" spans="1:7">
      <c r="A4125" s="307" t="s">
        <v>5130</v>
      </c>
      <c r="B4125" s="307" t="s">
        <v>5163</v>
      </c>
      <c r="C4125" s="308"/>
      <c r="D4125" s="308"/>
      <c r="E4125" s="309">
        <v>62360</v>
      </c>
      <c r="F4125" s="310">
        <f t="shared" si="128"/>
        <v>3118000</v>
      </c>
      <c r="G4125" s="310">
        <f t="shared" si="129"/>
        <v>1247200</v>
      </c>
    </row>
    <row r="4126" spans="1:7">
      <c r="A4126" s="307" t="s">
        <v>5130</v>
      </c>
      <c r="B4126" s="307" t="s">
        <v>5164</v>
      </c>
      <c r="C4126" s="308"/>
      <c r="D4126" s="308"/>
      <c r="E4126" s="309">
        <v>60180</v>
      </c>
      <c r="F4126" s="310">
        <f t="shared" si="128"/>
        <v>3009000</v>
      </c>
      <c r="G4126" s="310">
        <f t="shared" si="129"/>
        <v>1203600.0000000002</v>
      </c>
    </row>
    <row r="4127" spans="1:7">
      <c r="A4127" s="307" t="s">
        <v>5130</v>
      </c>
      <c r="B4127" s="307" t="s">
        <v>5165</v>
      </c>
      <c r="C4127" s="308"/>
      <c r="D4127" s="308"/>
      <c r="E4127" s="309">
        <v>62360</v>
      </c>
      <c r="F4127" s="310">
        <f t="shared" si="128"/>
        <v>3118000</v>
      </c>
      <c r="G4127" s="310">
        <f t="shared" si="129"/>
        <v>1247200</v>
      </c>
    </row>
    <row r="4128" spans="1:7">
      <c r="A4128" s="307" t="s">
        <v>5130</v>
      </c>
      <c r="B4128" s="307" t="s">
        <v>5166</v>
      </c>
      <c r="C4128" s="308"/>
      <c r="D4128" s="308"/>
      <c r="E4128" s="309">
        <v>44530</v>
      </c>
      <c r="F4128" s="310">
        <f t="shared" si="128"/>
        <v>2226500</v>
      </c>
      <c r="G4128" s="310">
        <f t="shared" si="129"/>
        <v>890600</v>
      </c>
    </row>
    <row r="4129" spans="1:7">
      <c r="A4129" s="307" t="s">
        <v>5130</v>
      </c>
      <c r="B4129" s="307" t="s">
        <v>5167</v>
      </c>
      <c r="C4129" s="308"/>
      <c r="D4129" s="308"/>
      <c r="E4129" s="309">
        <v>50710</v>
      </c>
      <c r="F4129" s="310">
        <f t="shared" si="128"/>
        <v>2535500</v>
      </c>
      <c r="G4129" s="310">
        <f t="shared" si="129"/>
        <v>1014200</v>
      </c>
    </row>
    <row r="4130" spans="1:7">
      <c r="A4130" s="307" t="s">
        <v>5130</v>
      </c>
      <c r="B4130" s="307" t="s">
        <v>5168</v>
      </c>
      <c r="C4130" s="308"/>
      <c r="D4130" s="308"/>
      <c r="E4130" s="309">
        <v>60180</v>
      </c>
      <c r="F4130" s="310">
        <f t="shared" si="128"/>
        <v>3009000</v>
      </c>
      <c r="G4130" s="310">
        <f t="shared" si="129"/>
        <v>1203600.0000000002</v>
      </c>
    </row>
    <row r="4131" spans="1:7">
      <c r="A4131" s="307" t="s">
        <v>5130</v>
      </c>
      <c r="B4131" s="307" t="s">
        <v>5169</v>
      </c>
      <c r="C4131" s="308"/>
      <c r="D4131" s="308"/>
      <c r="E4131" s="309">
        <v>73180</v>
      </c>
      <c r="F4131" s="310">
        <f t="shared" si="128"/>
        <v>3659000</v>
      </c>
      <c r="G4131" s="310">
        <f t="shared" si="129"/>
        <v>1463600.0000000002</v>
      </c>
    </row>
    <row r="4132" spans="1:7">
      <c r="A4132" s="307" t="s">
        <v>5130</v>
      </c>
      <c r="B4132" s="307" t="s">
        <v>5170</v>
      </c>
      <c r="C4132" s="308"/>
      <c r="D4132" s="308"/>
      <c r="E4132" s="309">
        <v>71720</v>
      </c>
      <c r="F4132" s="310">
        <f t="shared" si="128"/>
        <v>3586000</v>
      </c>
      <c r="G4132" s="310">
        <f t="shared" si="129"/>
        <v>1434400</v>
      </c>
    </row>
    <row r="4133" spans="1:7">
      <c r="A4133" s="307" t="s">
        <v>5130</v>
      </c>
      <c r="B4133" s="307" t="s">
        <v>5171</v>
      </c>
      <c r="C4133" s="308"/>
      <c r="D4133" s="308"/>
      <c r="E4133" s="309">
        <v>60000</v>
      </c>
      <c r="F4133" s="310">
        <f t="shared" si="128"/>
        <v>3000000</v>
      </c>
      <c r="G4133" s="310">
        <f t="shared" si="129"/>
        <v>1200000</v>
      </c>
    </row>
    <row r="4134" spans="1:7">
      <c r="A4134" s="307" t="s">
        <v>5130</v>
      </c>
      <c r="B4134" s="307" t="s">
        <v>5172</v>
      </c>
      <c r="C4134" s="308"/>
      <c r="D4134" s="308"/>
      <c r="E4134" s="309">
        <v>70810</v>
      </c>
      <c r="F4134" s="310">
        <f t="shared" si="128"/>
        <v>3540500</v>
      </c>
      <c r="G4134" s="310">
        <f t="shared" si="129"/>
        <v>1416200</v>
      </c>
    </row>
    <row r="4135" spans="1:7">
      <c r="A4135" s="307" t="s">
        <v>5130</v>
      </c>
      <c r="B4135" s="307" t="s">
        <v>5173</v>
      </c>
      <c r="C4135" s="308"/>
      <c r="D4135" s="308"/>
      <c r="E4135" s="309">
        <v>73900</v>
      </c>
      <c r="F4135" s="310">
        <f t="shared" si="128"/>
        <v>3695000</v>
      </c>
      <c r="G4135" s="310">
        <f t="shared" si="129"/>
        <v>1478000</v>
      </c>
    </row>
    <row r="4136" spans="1:7">
      <c r="A4136" s="307" t="s">
        <v>5130</v>
      </c>
      <c r="B4136" s="307" t="s">
        <v>5174</v>
      </c>
      <c r="C4136" s="308"/>
      <c r="D4136" s="308"/>
      <c r="E4136" s="309">
        <v>73720</v>
      </c>
      <c r="F4136" s="310">
        <f t="shared" si="128"/>
        <v>3686000</v>
      </c>
      <c r="G4136" s="310">
        <f t="shared" si="129"/>
        <v>1474400</v>
      </c>
    </row>
    <row r="4137" spans="1:7">
      <c r="A4137" s="307" t="s">
        <v>5130</v>
      </c>
      <c r="B4137" s="307" t="s">
        <v>5175</v>
      </c>
      <c r="C4137" s="308"/>
      <c r="D4137" s="308"/>
      <c r="E4137" s="309">
        <v>76810</v>
      </c>
      <c r="F4137" s="310">
        <f t="shared" si="128"/>
        <v>3840500</v>
      </c>
      <c r="G4137" s="310">
        <f t="shared" si="129"/>
        <v>1536200</v>
      </c>
    </row>
    <row r="4138" spans="1:7">
      <c r="A4138" s="307" t="s">
        <v>5130</v>
      </c>
      <c r="B4138" s="307" t="s">
        <v>5176</v>
      </c>
      <c r="C4138" s="308"/>
      <c r="D4138" s="308"/>
      <c r="E4138" s="309">
        <v>79090</v>
      </c>
      <c r="F4138" s="310">
        <f t="shared" si="128"/>
        <v>3954500</v>
      </c>
      <c r="G4138" s="310">
        <f t="shared" si="129"/>
        <v>1581800</v>
      </c>
    </row>
    <row r="4139" spans="1:7">
      <c r="A4139" s="307" t="s">
        <v>5130</v>
      </c>
      <c r="B4139" s="307" t="s">
        <v>5177</v>
      </c>
      <c r="C4139" s="308"/>
      <c r="D4139" s="308"/>
      <c r="E4139" s="309">
        <v>107090</v>
      </c>
      <c r="F4139" s="310">
        <f t="shared" si="128"/>
        <v>5354500</v>
      </c>
      <c r="G4139" s="310">
        <f t="shared" si="129"/>
        <v>2141800</v>
      </c>
    </row>
    <row r="4140" spans="1:7">
      <c r="A4140" s="307" t="s">
        <v>5130</v>
      </c>
      <c r="B4140" s="307" t="s">
        <v>5178</v>
      </c>
      <c r="C4140" s="308"/>
      <c r="D4140" s="308"/>
      <c r="E4140" s="309">
        <v>38270</v>
      </c>
      <c r="F4140" s="310">
        <f t="shared" si="128"/>
        <v>1913500</v>
      </c>
      <c r="G4140" s="310">
        <f t="shared" si="129"/>
        <v>765400</v>
      </c>
    </row>
    <row r="4141" spans="1:7">
      <c r="A4141" s="307" t="s">
        <v>5130</v>
      </c>
      <c r="B4141" s="307" t="s">
        <v>5179</v>
      </c>
      <c r="C4141" s="308"/>
      <c r="D4141" s="308"/>
      <c r="E4141" s="309">
        <v>35810</v>
      </c>
      <c r="F4141" s="310">
        <f t="shared" si="128"/>
        <v>1790500</v>
      </c>
      <c r="G4141" s="310">
        <f t="shared" si="129"/>
        <v>716200</v>
      </c>
    </row>
    <row r="4142" spans="1:7">
      <c r="A4142" s="307" t="s">
        <v>5130</v>
      </c>
      <c r="B4142" s="307" t="s">
        <v>5180</v>
      </c>
      <c r="C4142" s="308"/>
      <c r="D4142" s="308"/>
      <c r="E4142" s="309">
        <v>35810</v>
      </c>
      <c r="F4142" s="310">
        <f t="shared" si="128"/>
        <v>1790500</v>
      </c>
      <c r="G4142" s="310">
        <f t="shared" si="129"/>
        <v>716200</v>
      </c>
    </row>
    <row r="4143" spans="1:7">
      <c r="A4143" s="307" t="s">
        <v>5130</v>
      </c>
      <c r="B4143" s="307" t="s">
        <v>5181</v>
      </c>
      <c r="C4143" s="308"/>
      <c r="D4143" s="308"/>
      <c r="E4143" s="309">
        <v>38270</v>
      </c>
      <c r="F4143" s="310">
        <f t="shared" si="128"/>
        <v>1913500</v>
      </c>
      <c r="G4143" s="310">
        <f t="shared" si="129"/>
        <v>765400</v>
      </c>
    </row>
    <row r="4144" spans="1:7">
      <c r="A4144" s="307" t="s">
        <v>5130</v>
      </c>
      <c r="B4144" s="307" t="s">
        <v>5182</v>
      </c>
      <c r="C4144" s="308"/>
      <c r="D4144" s="308"/>
      <c r="E4144" s="309">
        <v>50270</v>
      </c>
      <c r="F4144" s="310">
        <f t="shared" si="128"/>
        <v>2513500</v>
      </c>
      <c r="G4144" s="310">
        <f t="shared" si="129"/>
        <v>1005400</v>
      </c>
    </row>
    <row r="4145" spans="1:7">
      <c r="A4145" s="307" t="s">
        <v>5130</v>
      </c>
      <c r="B4145" s="307" t="s">
        <v>5183</v>
      </c>
      <c r="C4145" s="308"/>
      <c r="D4145" s="308"/>
      <c r="E4145" s="309">
        <v>52090</v>
      </c>
      <c r="F4145" s="310">
        <f t="shared" si="128"/>
        <v>2604500</v>
      </c>
      <c r="G4145" s="310">
        <f t="shared" si="129"/>
        <v>1041800</v>
      </c>
    </row>
    <row r="4146" spans="1:7">
      <c r="A4146" s="307" t="s">
        <v>5130</v>
      </c>
      <c r="B4146" s="307" t="s">
        <v>5184</v>
      </c>
      <c r="C4146" s="308"/>
      <c r="D4146" s="308"/>
      <c r="E4146" s="309">
        <v>40810</v>
      </c>
      <c r="F4146" s="310">
        <f t="shared" si="128"/>
        <v>2040500</v>
      </c>
      <c r="G4146" s="310">
        <f t="shared" si="129"/>
        <v>816200</v>
      </c>
    </row>
    <row r="4147" spans="1:7">
      <c r="A4147" s="307" t="s">
        <v>5130</v>
      </c>
      <c r="B4147" s="307" t="s">
        <v>5185</v>
      </c>
      <c r="C4147" s="308"/>
      <c r="D4147" s="308"/>
      <c r="E4147" s="309">
        <v>45450</v>
      </c>
      <c r="F4147" s="310">
        <f t="shared" si="128"/>
        <v>2272500</v>
      </c>
      <c r="G4147" s="310">
        <f t="shared" si="129"/>
        <v>909000</v>
      </c>
    </row>
    <row r="4148" spans="1:7">
      <c r="A4148" s="307" t="s">
        <v>5130</v>
      </c>
      <c r="B4148" s="307" t="s">
        <v>5186</v>
      </c>
      <c r="C4148" s="308"/>
      <c r="D4148" s="308"/>
      <c r="E4148" s="309">
        <v>39000</v>
      </c>
      <c r="F4148" s="310">
        <f t="shared" si="128"/>
        <v>1950000</v>
      </c>
      <c r="G4148" s="310">
        <f t="shared" si="129"/>
        <v>780000</v>
      </c>
    </row>
    <row r="4149" spans="1:7">
      <c r="A4149" s="307" t="s">
        <v>5130</v>
      </c>
      <c r="B4149" s="307" t="s">
        <v>5187</v>
      </c>
      <c r="C4149" s="308"/>
      <c r="D4149" s="308"/>
      <c r="E4149" s="309">
        <v>49720</v>
      </c>
      <c r="F4149" s="310">
        <f t="shared" si="128"/>
        <v>2486000</v>
      </c>
      <c r="G4149" s="310">
        <f t="shared" si="129"/>
        <v>994400</v>
      </c>
    </row>
    <row r="4150" spans="1:7">
      <c r="A4150" s="307" t="s">
        <v>5130</v>
      </c>
      <c r="B4150" s="307" t="s">
        <v>5188</v>
      </c>
      <c r="C4150" s="308"/>
      <c r="D4150" s="308"/>
      <c r="E4150" s="309">
        <v>44090</v>
      </c>
      <c r="F4150" s="310">
        <f t="shared" si="128"/>
        <v>2204500</v>
      </c>
      <c r="G4150" s="310">
        <f t="shared" si="129"/>
        <v>881800.00000000012</v>
      </c>
    </row>
    <row r="4151" spans="1:7">
      <c r="A4151" s="307" t="s">
        <v>5130</v>
      </c>
      <c r="B4151" s="307" t="s">
        <v>5189</v>
      </c>
      <c r="C4151" s="308"/>
      <c r="D4151" s="308"/>
      <c r="E4151" s="309">
        <v>58180</v>
      </c>
      <c r="F4151" s="310">
        <f t="shared" si="128"/>
        <v>2909000</v>
      </c>
      <c r="G4151" s="310">
        <f t="shared" si="129"/>
        <v>1163600.0000000002</v>
      </c>
    </row>
    <row r="4152" spans="1:7">
      <c r="A4152" s="307" t="s">
        <v>5130</v>
      </c>
      <c r="B4152" s="307" t="s">
        <v>5190</v>
      </c>
      <c r="C4152" s="308"/>
      <c r="D4152" s="308"/>
      <c r="E4152" s="309">
        <v>47900</v>
      </c>
      <c r="F4152" s="310">
        <f t="shared" si="128"/>
        <v>2395000</v>
      </c>
      <c r="G4152" s="310">
        <f t="shared" si="129"/>
        <v>958000</v>
      </c>
    </row>
    <row r="4153" spans="1:7">
      <c r="A4153" s="307" t="s">
        <v>5130</v>
      </c>
      <c r="B4153" s="307" t="s">
        <v>5191</v>
      </c>
      <c r="C4153" s="308"/>
      <c r="D4153" s="308"/>
      <c r="E4153" s="309">
        <v>43180</v>
      </c>
      <c r="F4153" s="310">
        <f t="shared" si="128"/>
        <v>2159000</v>
      </c>
      <c r="G4153" s="310">
        <f t="shared" si="129"/>
        <v>863600</v>
      </c>
    </row>
    <row r="4154" spans="1:7">
      <c r="A4154" s="307" t="s">
        <v>5130</v>
      </c>
      <c r="B4154" s="307" t="s">
        <v>5192</v>
      </c>
      <c r="C4154" s="308"/>
      <c r="D4154" s="308"/>
      <c r="E4154" s="309">
        <v>51810</v>
      </c>
      <c r="F4154" s="310">
        <f t="shared" si="128"/>
        <v>2590500</v>
      </c>
      <c r="G4154" s="310">
        <f t="shared" si="129"/>
        <v>1036200</v>
      </c>
    </row>
    <row r="4155" spans="1:7">
      <c r="A4155" s="307" t="s">
        <v>5130</v>
      </c>
      <c r="B4155" s="307" t="s">
        <v>5193</v>
      </c>
      <c r="C4155" s="308"/>
      <c r="D4155" s="308"/>
      <c r="E4155" s="309">
        <v>42000</v>
      </c>
      <c r="F4155" s="310">
        <f t="shared" si="128"/>
        <v>2100000</v>
      </c>
      <c r="G4155" s="310">
        <f t="shared" si="129"/>
        <v>840000</v>
      </c>
    </row>
    <row r="4156" spans="1:7">
      <c r="A4156" s="307" t="s">
        <v>5130</v>
      </c>
      <c r="B4156" s="307" t="s">
        <v>5194</v>
      </c>
      <c r="C4156" s="308"/>
      <c r="D4156" s="308"/>
      <c r="E4156" s="309">
        <v>47270</v>
      </c>
      <c r="F4156" s="310">
        <f t="shared" si="128"/>
        <v>2363500</v>
      </c>
      <c r="G4156" s="310">
        <f t="shared" si="129"/>
        <v>945400</v>
      </c>
    </row>
    <row r="4157" spans="1:7">
      <c r="A4157" s="307" t="s">
        <v>5130</v>
      </c>
      <c r="B4157" s="307" t="s">
        <v>5195</v>
      </c>
      <c r="C4157" s="308"/>
      <c r="D4157" s="308"/>
      <c r="E4157" s="309">
        <v>79090</v>
      </c>
      <c r="F4157" s="310">
        <f t="shared" si="128"/>
        <v>3954500</v>
      </c>
      <c r="G4157" s="310">
        <f t="shared" si="129"/>
        <v>1581800</v>
      </c>
    </row>
    <row r="4158" spans="1:7">
      <c r="A4158" s="307" t="s">
        <v>5130</v>
      </c>
      <c r="B4158" s="307" t="s">
        <v>5196</v>
      </c>
      <c r="C4158" s="308"/>
      <c r="D4158" s="308"/>
      <c r="E4158" s="309">
        <v>152540</v>
      </c>
      <c r="F4158" s="310">
        <f t="shared" si="128"/>
        <v>7627000</v>
      </c>
      <c r="G4158" s="310">
        <f t="shared" si="129"/>
        <v>3050800</v>
      </c>
    </row>
    <row r="4159" spans="1:7">
      <c r="A4159" s="307" t="s">
        <v>5130</v>
      </c>
      <c r="B4159" s="307" t="s">
        <v>5197</v>
      </c>
      <c r="C4159" s="308"/>
      <c r="D4159" s="308"/>
      <c r="E4159" s="309">
        <v>161450</v>
      </c>
      <c r="F4159" s="310">
        <f t="shared" si="128"/>
        <v>8072500</v>
      </c>
      <c r="G4159" s="310">
        <f t="shared" si="129"/>
        <v>3229000</v>
      </c>
    </row>
    <row r="4160" spans="1:7">
      <c r="A4160" s="307" t="s">
        <v>5130</v>
      </c>
      <c r="B4160" s="307" t="s">
        <v>5198</v>
      </c>
      <c r="C4160" s="308"/>
      <c r="D4160" s="308"/>
      <c r="E4160" s="309">
        <v>104270</v>
      </c>
      <c r="F4160" s="310">
        <f t="shared" si="128"/>
        <v>5213500</v>
      </c>
      <c r="G4160" s="310">
        <f t="shared" si="129"/>
        <v>2085400</v>
      </c>
    </row>
    <row r="4161" spans="1:7">
      <c r="A4161" s="307" t="s">
        <v>5130</v>
      </c>
      <c r="B4161" s="307" t="s">
        <v>5199</v>
      </c>
      <c r="C4161" s="308"/>
      <c r="D4161" s="308"/>
      <c r="E4161" s="309">
        <v>104270</v>
      </c>
      <c r="F4161" s="310">
        <f t="shared" si="128"/>
        <v>5213500</v>
      </c>
      <c r="G4161" s="310">
        <f t="shared" si="129"/>
        <v>2085400</v>
      </c>
    </row>
    <row r="4162" spans="1:7">
      <c r="A4162" s="307" t="s">
        <v>5130</v>
      </c>
      <c r="B4162" s="307" t="s">
        <v>5200</v>
      </c>
      <c r="C4162" s="308"/>
      <c r="D4162" s="308"/>
      <c r="E4162" s="309">
        <v>104270</v>
      </c>
      <c r="F4162" s="310">
        <f t="shared" si="128"/>
        <v>5213500</v>
      </c>
      <c r="G4162" s="310">
        <f t="shared" si="129"/>
        <v>2085400</v>
      </c>
    </row>
    <row r="4163" spans="1:7">
      <c r="A4163" s="307" t="s">
        <v>5130</v>
      </c>
      <c r="B4163" s="307" t="s">
        <v>5201</v>
      </c>
      <c r="C4163" s="308"/>
      <c r="D4163" s="308"/>
      <c r="E4163" s="309">
        <v>100810</v>
      </c>
      <c r="F4163" s="310">
        <f t="shared" si="128"/>
        <v>5040500</v>
      </c>
      <c r="G4163" s="310">
        <f t="shared" si="129"/>
        <v>2016200</v>
      </c>
    </row>
    <row r="4164" spans="1:7">
      <c r="A4164" s="307" t="s">
        <v>5130</v>
      </c>
      <c r="B4164" s="307" t="s">
        <v>5202</v>
      </c>
      <c r="C4164" s="308"/>
      <c r="D4164" s="308"/>
      <c r="E4164" s="309">
        <v>104270</v>
      </c>
      <c r="F4164" s="310">
        <f t="shared" ref="F4164:F4227" si="130">+E4164*5%*1000</f>
        <v>5213500</v>
      </c>
      <c r="G4164" s="310">
        <f t="shared" ref="G4164:G4227" si="131">+E4164*2%*1000</f>
        <v>2085400</v>
      </c>
    </row>
    <row r="4165" spans="1:7">
      <c r="A4165" s="307" t="s">
        <v>5130</v>
      </c>
      <c r="B4165" s="307" t="s">
        <v>5203</v>
      </c>
      <c r="C4165" s="308"/>
      <c r="D4165" s="308"/>
      <c r="E4165" s="309">
        <v>100630</v>
      </c>
      <c r="F4165" s="310">
        <f t="shared" si="130"/>
        <v>5031500</v>
      </c>
      <c r="G4165" s="310">
        <f t="shared" si="131"/>
        <v>2012600.0000000002</v>
      </c>
    </row>
    <row r="4166" spans="1:7">
      <c r="A4166" s="307" t="s">
        <v>5130</v>
      </c>
      <c r="B4166" s="307" t="s">
        <v>5204</v>
      </c>
      <c r="C4166" s="308"/>
      <c r="D4166" s="308"/>
      <c r="E4166" s="309">
        <v>100630</v>
      </c>
      <c r="F4166" s="310">
        <f t="shared" si="130"/>
        <v>5031500</v>
      </c>
      <c r="G4166" s="310">
        <f t="shared" si="131"/>
        <v>2012600.0000000002</v>
      </c>
    </row>
    <row r="4167" spans="1:7">
      <c r="A4167" s="307" t="s">
        <v>5130</v>
      </c>
      <c r="B4167" s="307" t="s">
        <v>5205</v>
      </c>
      <c r="C4167" s="308"/>
      <c r="D4167" s="308"/>
      <c r="E4167" s="309">
        <v>111720</v>
      </c>
      <c r="F4167" s="310">
        <f t="shared" si="130"/>
        <v>5586000</v>
      </c>
      <c r="G4167" s="310">
        <f t="shared" si="131"/>
        <v>2234400</v>
      </c>
    </row>
    <row r="4168" spans="1:7">
      <c r="A4168" s="307" t="s">
        <v>5130</v>
      </c>
      <c r="B4168" s="307" t="s">
        <v>5206</v>
      </c>
      <c r="C4168" s="308"/>
      <c r="D4168" s="308"/>
      <c r="E4168" s="309">
        <v>138000</v>
      </c>
      <c r="F4168" s="310">
        <f t="shared" si="130"/>
        <v>6900000</v>
      </c>
      <c r="G4168" s="310">
        <f t="shared" si="131"/>
        <v>2760000</v>
      </c>
    </row>
    <row r="4169" spans="1:7">
      <c r="A4169" s="307" t="s">
        <v>5130</v>
      </c>
      <c r="B4169" s="307" t="s">
        <v>5207</v>
      </c>
      <c r="C4169" s="308"/>
      <c r="D4169" s="308"/>
      <c r="E4169" s="309">
        <v>125000</v>
      </c>
      <c r="F4169" s="310">
        <f t="shared" si="130"/>
        <v>6250000</v>
      </c>
      <c r="G4169" s="310">
        <f t="shared" si="131"/>
        <v>2500000</v>
      </c>
    </row>
    <row r="4170" spans="1:7">
      <c r="A4170" s="307" t="s">
        <v>5130</v>
      </c>
      <c r="B4170" s="307" t="s">
        <v>5208</v>
      </c>
      <c r="C4170" s="308"/>
      <c r="D4170" s="308"/>
      <c r="E4170" s="309">
        <v>118000</v>
      </c>
      <c r="F4170" s="310">
        <f t="shared" si="130"/>
        <v>5900000</v>
      </c>
      <c r="G4170" s="310">
        <f t="shared" si="131"/>
        <v>2360000</v>
      </c>
    </row>
    <row r="4171" spans="1:7">
      <c r="A4171" s="307" t="s">
        <v>5130</v>
      </c>
      <c r="B4171" s="307" t="s">
        <v>5209</v>
      </c>
      <c r="C4171" s="308"/>
      <c r="D4171" s="308"/>
      <c r="E4171" s="309">
        <v>113090</v>
      </c>
      <c r="F4171" s="310">
        <f t="shared" si="130"/>
        <v>5654500</v>
      </c>
      <c r="G4171" s="310">
        <f t="shared" si="131"/>
        <v>2261800</v>
      </c>
    </row>
    <row r="4172" spans="1:7">
      <c r="A4172" s="307" t="s">
        <v>5130</v>
      </c>
      <c r="B4172" s="307" t="s">
        <v>5210</v>
      </c>
      <c r="C4172" s="308"/>
      <c r="D4172" s="308"/>
      <c r="E4172" s="309">
        <v>121090</v>
      </c>
      <c r="F4172" s="310">
        <f t="shared" si="130"/>
        <v>6054500</v>
      </c>
      <c r="G4172" s="310">
        <f t="shared" si="131"/>
        <v>2421800</v>
      </c>
    </row>
    <row r="4173" spans="1:7">
      <c r="A4173" s="307" t="s">
        <v>5130</v>
      </c>
      <c r="B4173" s="307" t="s">
        <v>5211</v>
      </c>
      <c r="C4173" s="308"/>
      <c r="D4173" s="308"/>
      <c r="E4173" s="309">
        <v>134540</v>
      </c>
      <c r="F4173" s="310">
        <f t="shared" si="130"/>
        <v>6727000</v>
      </c>
      <c r="G4173" s="310">
        <f t="shared" si="131"/>
        <v>2690800</v>
      </c>
    </row>
    <row r="4174" spans="1:7">
      <c r="A4174" s="307" t="s">
        <v>5130</v>
      </c>
      <c r="B4174" s="307" t="s">
        <v>5212</v>
      </c>
      <c r="C4174" s="308"/>
      <c r="D4174" s="308"/>
      <c r="E4174" s="309">
        <v>135450</v>
      </c>
      <c r="F4174" s="310">
        <f t="shared" si="130"/>
        <v>6772500</v>
      </c>
      <c r="G4174" s="310">
        <f t="shared" si="131"/>
        <v>2709000</v>
      </c>
    </row>
    <row r="4175" spans="1:7">
      <c r="A4175" s="307" t="s">
        <v>5130</v>
      </c>
      <c r="B4175" s="307" t="s">
        <v>5213</v>
      </c>
      <c r="C4175" s="308"/>
      <c r="D4175" s="308"/>
      <c r="E4175" s="309">
        <v>140900</v>
      </c>
      <c r="F4175" s="310">
        <f t="shared" si="130"/>
        <v>7045000</v>
      </c>
      <c r="G4175" s="310">
        <f t="shared" si="131"/>
        <v>2818000</v>
      </c>
    </row>
    <row r="4176" spans="1:7">
      <c r="A4176" s="307" t="s">
        <v>5130</v>
      </c>
      <c r="B4176" s="307" t="s">
        <v>5214</v>
      </c>
      <c r="C4176" s="308"/>
      <c r="D4176" s="308"/>
      <c r="E4176" s="309">
        <v>155180</v>
      </c>
      <c r="F4176" s="310">
        <f t="shared" si="130"/>
        <v>7759000</v>
      </c>
      <c r="G4176" s="310">
        <f t="shared" si="131"/>
        <v>3103600</v>
      </c>
    </row>
    <row r="4177" spans="1:7">
      <c r="A4177" s="307" t="s">
        <v>5130</v>
      </c>
      <c r="B4177" s="307" t="s">
        <v>5215</v>
      </c>
      <c r="C4177" s="308"/>
      <c r="D4177" s="308"/>
      <c r="E4177" s="309">
        <v>154360</v>
      </c>
      <c r="F4177" s="310">
        <f t="shared" si="130"/>
        <v>7718000</v>
      </c>
      <c r="G4177" s="310">
        <f t="shared" si="131"/>
        <v>3087200.0000000005</v>
      </c>
    </row>
    <row r="4178" spans="1:7">
      <c r="A4178" s="307" t="s">
        <v>5130</v>
      </c>
      <c r="B4178" s="307" t="s">
        <v>5216</v>
      </c>
      <c r="C4178" s="308"/>
      <c r="D4178" s="308"/>
      <c r="E4178" s="309">
        <v>163720</v>
      </c>
      <c r="F4178" s="310">
        <f t="shared" si="130"/>
        <v>8186000</v>
      </c>
      <c r="G4178" s="310">
        <f t="shared" si="131"/>
        <v>3274400</v>
      </c>
    </row>
    <row r="4179" spans="1:7">
      <c r="A4179" s="307" t="s">
        <v>5130</v>
      </c>
      <c r="B4179" s="307" t="s">
        <v>5217</v>
      </c>
      <c r="C4179" s="308"/>
      <c r="D4179" s="308"/>
      <c r="E4179" s="309">
        <v>154360</v>
      </c>
      <c r="F4179" s="310">
        <f t="shared" si="130"/>
        <v>7718000</v>
      </c>
      <c r="G4179" s="310">
        <f t="shared" si="131"/>
        <v>3087200.0000000005</v>
      </c>
    </row>
    <row r="4180" spans="1:7">
      <c r="A4180" s="307" t="s">
        <v>5130</v>
      </c>
      <c r="B4180" s="307" t="s">
        <v>5218</v>
      </c>
      <c r="C4180" s="308"/>
      <c r="D4180" s="308"/>
      <c r="E4180" s="309">
        <v>49810</v>
      </c>
      <c r="F4180" s="310">
        <f t="shared" si="130"/>
        <v>2490500</v>
      </c>
      <c r="G4180" s="310">
        <f t="shared" si="131"/>
        <v>996200</v>
      </c>
    </row>
    <row r="4181" spans="1:7">
      <c r="A4181" s="307" t="s">
        <v>5130</v>
      </c>
      <c r="B4181" s="307" t="s">
        <v>5219</v>
      </c>
      <c r="C4181" s="308"/>
      <c r="D4181" s="308"/>
      <c r="E4181" s="309">
        <v>55450</v>
      </c>
      <c r="F4181" s="310">
        <f t="shared" si="130"/>
        <v>2772500</v>
      </c>
      <c r="G4181" s="310">
        <f t="shared" si="131"/>
        <v>1109000</v>
      </c>
    </row>
    <row r="4182" spans="1:7">
      <c r="A4182" s="307" t="s">
        <v>5130</v>
      </c>
      <c r="B4182" s="307" t="s">
        <v>5220</v>
      </c>
      <c r="C4182" s="308"/>
      <c r="D4182" s="308"/>
      <c r="E4182" s="309">
        <v>57450</v>
      </c>
      <c r="F4182" s="310">
        <f t="shared" si="130"/>
        <v>2872500</v>
      </c>
      <c r="G4182" s="310">
        <f t="shared" si="131"/>
        <v>1149000</v>
      </c>
    </row>
    <row r="4183" spans="1:7">
      <c r="A4183" s="307" t="s">
        <v>5130</v>
      </c>
      <c r="B4183" s="307" t="s">
        <v>5221</v>
      </c>
      <c r="C4183" s="308"/>
      <c r="D4183" s="308"/>
      <c r="E4183" s="309">
        <v>58360</v>
      </c>
      <c r="F4183" s="310">
        <f t="shared" si="130"/>
        <v>2918000</v>
      </c>
      <c r="G4183" s="310">
        <f t="shared" si="131"/>
        <v>1167200</v>
      </c>
    </row>
    <row r="4184" spans="1:7">
      <c r="A4184" s="307" t="s">
        <v>5130</v>
      </c>
      <c r="B4184" s="307" t="s">
        <v>5222</v>
      </c>
      <c r="C4184" s="308"/>
      <c r="D4184" s="308"/>
      <c r="E4184" s="309">
        <v>52090</v>
      </c>
      <c r="F4184" s="310">
        <f t="shared" si="130"/>
        <v>2604500</v>
      </c>
      <c r="G4184" s="310">
        <f t="shared" si="131"/>
        <v>1041800</v>
      </c>
    </row>
    <row r="4185" spans="1:7">
      <c r="A4185" s="307" t="s">
        <v>5130</v>
      </c>
      <c r="B4185" s="307" t="s">
        <v>5223</v>
      </c>
      <c r="C4185" s="308"/>
      <c r="D4185" s="308"/>
      <c r="E4185" s="309">
        <v>50450</v>
      </c>
      <c r="F4185" s="310">
        <f t="shared" si="130"/>
        <v>2522500</v>
      </c>
      <c r="G4185" s="310">
        <f t="shared" si="131"/>
        <v>1009000</v>
      </c>
    </row>
    <row r="4186" spans="1:7">
      <c r="A4186" s="307" t="s">
        <v>5130</v>
      </c>
      <c r="B4186" s="307" t="s">
        <v>5224</v>
      </c>
      <c r="C4186" s="308"/>
      <c r="D4186" s="308"/>
      <c r="E4186" s="309">
        <v>59000</v>
      </c>
      <c r="F4186" s="310">
        <f t="shared" si="130"/>
        <v>2950000</v>
      </c>
      <c r="G4186" s="310">
        <f t="shared" si="131"/>
        <v>1180000</v>
      </c>
    </row>
    <row r="4187" spans="1:7">
      <c r="A4187" s="307" t="s">
        <v>5130</v>
      </c>
      <c r="B4187" s="307" t="s">
        <v>5225</v>
      </c>
      <c r="C4187" s="308"/>
      <c r="D4187" s="308"/>
      <c r="E4187" s="309">
        <v>52450</v>
      </c>
      <c r="F4187" s="310">
        <f t="shared" si="130"/>
        <v>2622500</v>
      </c>
      <c r="G4187" s="310">
        <f t="shared" si="131"/>
        <v>1049000</v>
      </c>
    </row>
    <row r="4188" spans="1:7">
      <c r="A4188" s="307" t="s">
        <v>5130</v>
      </c>
      <c r="B4188" s="307" t="s">
        <v>5226</v>
      </c>
      <c r="C4188" s="308"/>
      <c r="D4188" s="308"/>
      <c r="E4188" s="309">
        <v>62720</v>
      </c>
      <c r="F4188" s="310">
        <f t="shared" si="130"/>
        <v>3136000</v>
      </c>
      <c r="G4188" s="310">
        <f t="shared" si="131"/>
        <v>1254400</v>
      </c>
    </row>
    <row r="4189" spans="1:7">
      <c r="A4189" s="307" t="s">
        <v>5130</v>
      </c>
      <c r="B4189" s="307" t="s">
        <v>5227</v>
      </c>
      <c r="C4189" s="308"/>
      <c r="D4189" s="308"/>
      <c r="E4189" s="309">
        <v>73630</v>
      </c>
      <c r="F4189" s="310">
        <f t="shared" si="130"/>
        <v>3681500</v>
      </c>
      <c r="G4189" s="310">
        <f t="shared" si="131"/>
        <v>1472600.0000000002</v>
      </c>
    </row>
    <row r="4190" spans="1:7">
      <c r="A4190" s="307" t="s">
        <v>5130</v>
      </c>
      <c r="B4190" s="307" t="s">
        <v>5228</v>
      </c>
      <c r="C4190" s="308"/>
      <c r="D4190" s="308"/>
      <c r="E4190" s="309">
        <v>73810</v>
      </c>
      <c r="F4190" s="310">
        <f t="shared" si="130"/>
        <v>3690500</v>
      </c>
      <c r="G4190" s="310">
        <f t="shared" si="131"/>
        <v>1476200</v>
      </c>
    </row>
    <row r="4191" spans="1:7">
      <c r="A4191" s="307" t="s">
        <v>5130</v>
      </c>
      <c r="B4191" s="307" t="s">
        <v>325</v>
      </c>
      <c r="C4191" s="308"/>
      <c r="D4191" s="308"/>
      <c r="E4191" s="309">
        <v>88270</v>
      </c>
      <c r="F4191" s="310">
        <f t="shared" si="130"/>
        <v>4413500</v>
      </c>
      <c r="G4191" s="310">
        <f t="shared" si="131"/>
        <v>1765400</v>
      </c>
    </row>
    <row r="4192" spans="1:7">
      <c r="A4192" s="307" t="s">
        <v>5130</v>
      </c>
      <c r="B4192" s="311" t="s">
        <v>5229</v>
      </c>
      <c r="C4192" s="308"/>
      <c r="D4192" s="308"/>
      <c r="E4192" s="309">
        <v>62630</v>
      </c>
      <c r="F4192" s="310">
        <f t="shared" si="130"/>
        <v>3131500</v>
      </c>
      <c r="G4192" s="310">
        <f t="shared" si="131"/>
        <v>1252600.0000000002</v>
      </c>
    </row>
    <row r="4193" spans="1:7">
      <c r="A4193" s="307" t="s">
        <v>5130</v>
      </c>
      <c r="B4193" s="307" t="s">
        <v>5230</v>
      </c>
      <c r="C4193" s="308"/>
      <c r="D4193" s="308"/>
      <c r="E4193" s="309">
        <v>61810</v>
      </c>
      <c r="F4193" s="310">
        <f t="shared" si="130"/>
        <v>3090500</v>
      </c>
      <c r="G4193" s="310">
        <f t="shared" si="131"/>
        <v>1236200</v>
      </c>
    </row>
    <row r="4194" spans="1:7">
      <c r="A4194" s="307" t="s">
        <v>5130</v>
      </c>
      <c r="B4194" s="307" t="s">
        <v>5231</v>
      </c>
      <c r="C4194" s="308"/>
      <c r="D4194" s="308"/>
      <c r="E4194" s="309">
        <v>59810</v>
      </c>
      <c r="F4194" s="310">
        <f t="shared" si="130"/>
        <v>2990500</v>
      </c>
      <c r="G4194" s="310">
        <f t="shared" si="131"/>
        <v>1196200</v>
      </c>
    </row>
    <row r="4195" spans="1:7">
      <c r="A4195" s="307" t="s">
        <v>5130</v>
      </c>
      <c r="B4195" s="307" t="s">
        <v>5232</v>
      </c>
      <c r="C4195" s="308"/>
      <c r="D4195" s="308"/>
      <c r="E4195" s="309">
        <v>56180</v>
      </c>
      <c r="F4195" s="310">
        <f t="shared" si="130"/>
        <v>2809000</v>
      </c>
      <c r="G4195" s="310">
        <f t="shared" si="131"/>
        <v>1123600.0000000002</v>
      </c>
    </row>
    <row r="4196" spans="1:7">
      <c r="A4196" s="307" t="s">
        <v>5130</v>
      </c>
      <c r="B4196" s="307" t="s">
        <v>5233</v>
      </c>
      <c r="C4196" s="308"/>
      <c r="D4196" s="308"/>
      <c r="E4196" s="309">
        <v>59810</v>
      </c>
      <c r="F4196" s="310">
        <f t="shared" si="130"/>
        <v>2990500</v>
      </c>
      <c r="G4196" s="310">
        <f t="shared" si="131"/>
        <v>1196200</v>
      </c>
    </row>
    <row r="4197" spans="1:7">
      <c r="A4197" s="307" t="s">
        <v>5130</v>
      </c>
      <c r="B4197" s="307" t="s">
        <v>5234</v>
      </c>
      <c r="C4197" s="308"/>
      <c r="D4197" s="308"/>
      <c r="E4197" s="309">
        <v>61810</v>
      </c>
      <c r="F4197" s="310">
        <f t="shared" si="130"/>
        <v>3090500</v>
      </c>
      <c r="G4197" s="310">
        <f t="shared" si="131"/>
        <v>1236200</v>
      </c>
    </row>
    <row r="4198" spans="1:7">
      <c r="A4198" s="307" t="s">
        <v>5130</v>
      </c>
      <c r="B4198" s="307" t="s">
        <v>5235</v>
      </c>
      <c r="C4198" s="308"/>
      <c r="D4198" s="308"/>
      <c r="E4198" s="309">
        <v>61810</v>
      </c>
      <c r="F4198" s="310">
        <f t="shared" si="130"/>
        <v>3090500</v>
      </c>
      <c r="G4198" s="310">
        <f t="shared" si="131"/>
        <v>1236200</v>
      </c>
    </row>
    <row r="4199" spans="1:7">
      <c r="A4199" s="307" t="s">
        <v>5130</v>
      </c>
      <c r="B4199" s="307" t="s">
        <v>5236</v>
      </c>
      <c r="C4199" s="308"/>
      <c r="D4199" s="308"/>
      <c r="E4199" s="309">
        <v>61810</v>
      </c>
      <c r="F4199" s="310">
        <f t="shared" si="130"/>
        <v>3090500</v>
      </c>
      <c r="G4199" s="310">
        <f t="shared" si="131"/>
        <v>1236200</v>
      </c>
    </row>
    <row r="4200" spans="1:7">
      <c r="A4200" s="307" t="s">
        <v>5130</v>
      </c>
      <c r="B4200" s="307" t="s">
        <v>5237</v>
      </c>
      <c r="C4200" s="308"/>
      <c r="D4200" s="308"/>
      <c r="E4200" s="309">
        <v>58720</v>
      </c>
      <c r="F4200" s="310">
        <f t="shared" si="130"/>
        <v>2936000</v>
      </c>
      <c r="G4200" s="310">
        <f t="shared" si="131"/>
        <v>1174400</v>
      </c>
    </row>
    <row r="4201" spans="1:7">
      <c r="A4201" s="307" t="s">
        <v>5130</v>
      </c>
      <c r="B4201" s="307" t="s">
        <v>5238</v>
      </c>
      <c r="C4201" s="308"/>
      <c r="D4201" s="308"/>
      <c r="E4201" s="309">
        <v>74630</v>
      </c>
      <c r="F4201" s="310">
        <f t="shared" si="130"/>
        <v>3731500</v>
      </c>
      <c r="G4201" s="310">
        <f t="shared" si="131"/>
        <v>1492600.0000000002</v>
      </c>
    </row>
    <row r="4202" spans="1:7">
      <c r="A4202" s="307" t="s">
        <v>5130</v>
      </c>
      <c r="B4202" s="307" t="s">
        <v>5239</v>
      </c>
      <c r="C4202" s="308"/>
      <c r="D4202" s="308"/>
      <c r="E4202" s="309">
        <v>65450</v>
      </c>
      <c r="F4202" s="310">
        <f t="shared" si="130"/>
        <v>3272500</v>
      </c>
      <c r="G4202" s="310">
        <f t="shared" si="131"/>
        <v>1309000</v>
      </c>
    </row>
    <row r="4203" spans="1:7">
      <c r="A4203" s="307" t="s">
        <v>5130</v>
      </c>
      <c r="B4203" s="307" t="s">
        <v>5240</v>
      </c>
      <c r="C4203" s="308"/>
      <c r="D4203" s="308"/>
      <c r="E4203" s="309">
        <v>72630</v>
      </c>
      <c r="F4203" s="310">
        <f t="shared" si="130"/>
        <v>3631500</v>
      </c>
      <c r="G4203" s="310">
        <f t="shared" si="131"/>
        <v>1452600.0000000002</v>
      </c>
    </row>
    <row r="4204" spans="1:7">
      <c r="A4204" s="307" t="s">
        <v>5130</v>
      </c>
      <c r="B4204" s="307" t="s">
        <v>5241</v>
      </c>
      <c r="C4204" s="308"/>
      <c r="D4204" s="308"/>
      <c r="E4204" s="309">
        <v>64900</v>
      </c>
      <c r="F4204" s="310">
        <f t="shared" si="130"/>
        <v>3245000</v>
      </c>
      <c r="G4204" s="310">
        <f t="shared" si="131"/>
        <v>1298000</v>
      </c>
    </row>
    <row r="4205" spans="1:7">
      <c r="A4205" s="307" t="s">
        <v>5130</v>
      </c>
      <c r="B4205" s="307" t="s">
        <v>5242</v>
      </c>
      <c r="C4205" s="308"/>
      <c r="D4205" s="308"/>
      <c r="E4205" s="309">
        <v>69000</v>
      </c>
      <c r="F4205" s="310">
        <f t="shared" si="130"/>
        <v>3450000</v>
      </c>
      <c r="G4205" s="310">
        <f t="shared" si="131"/>
        <v>1380000</v>
      </c>
    </row>
    <row r="4206" spans="1:7">
      <c r="A4206" s="307" t="s">
        <v>5130</v>
      </c>
      <c r="B4206" s="307" t="s">
        <v>5243</v>
      </c>
      <c r="C4206" s="308"/>
      <c r="D4206" s="308"/>
      <c r="E4206" s="309">
        <v>69000</v>
      </c>
      <c r="F4206" s="310">
        <f t="shared" si="130"/>
        <v>3450000</v>
      </c>
      <c r="G4206" s="310">
        <f t="shared" si="131"/>
        <v>1380000</v>
      </c>
    </row>
    <row r="4207" spans="1:7">
      <c r="A4207" s="307" t="s">
        <v>5130</v>
      </c>
      <c r="B4207" s="307" t="s">
        <v>5244</v>
      </c>
      <c r="C4207" s="308"/>
      <c r="D4207" s="308"/>
      <c r="E4207" s="309">
        <v>72630</v>
      </c>
      <c r="F4207" s="310">
        <f t="shared" si="130"/>
        <v>3631500</v>
      </c>
      <c r="G4207" s="310">
        <f t="shared" si="131"/>
        <v>1452600.0000000002</v>
      </c>
    </row>
    <row r="4208" spans="1:7">
      <c r="A4208" s="307" t="s">
        <v>5130</v>
      </c>
      <c r="B4208" s="307" t="s">
        <v>5245</v>
      </c>
      <c r="C4208" s="308"/>
      <c r="D4208" s="308"/>
      <c r="E4208" s="309">
        <v>67090</v>
      </c>
      <c r="F4208" s="310">
        <f t="shared" si="130"/>
        <v>3354500</v>
      </c>
      <c r="G4208" s="310">
        <f t="shared" si="131"/>
        <v>1341800</v>
      </c>
    </row>
    <row r="4209" spans="1:7">
      <c r="A4209" s="307" t="s">
        <v>5130</v>
      </c>
      <c r="B4209" s="307" t="s">
        <v>5246</v>
      </c>
      <c r="C4209" s="308"/>
      <c r="D4209" s="308"/>
      <c r="E4209" s="309">
        <v>72720</v>
      </c>
      <c r="F4209" s="310">
        <f t="shared" si="130"/>
        <v>3636000</v>
      </c>
      <c r="G4209" s="310">
        <f t="shared" si="131"/>
        <v>1454400</v>
      </c>
    </row>
    <row r="4210" spans="1:7">
      <c r="A4210" s="307" t="s">
        <v>5130</v>
      </c>
      <c r="B4210" s="307" t="s">
        <v>5247</v>
      </c>
      <c r="C4210" s="308"/>
      <c r="D4210" s="308"/>
      <c r="E4210" s="309">
        <v>71900</v>
      </c>
      <c r="F4210" s="310">
        <f t="shared" si="130"/>
        <v>3595000</v>
      </c>
      <c r="G4210" s="310">
        <f t="shared" si="131"/>
        <v>1438000</v>
      </c>
    </row>
    <row r="4211" spans="1:7">
      <c r="A4211" s="307" t="s">
        <v>5130</v>
      </c>
      <c r="B4211" s="307" t="s">
        <v>5248</v>
      </c>
      <c r="C4211" s="308"/>
      <c r="D4211" s="308"/>
      <c r="E4211" s="309">
        <v>79450</v>
      </c>
      <c r="F4211" s="310">
        <f t="shared" si="130"/>
        <v>3972500</v>
      </c>
      <c r="G4211" s="310">
        <f t="shared" si="131"/>
        <v>1589000</v>
      </c>
    </row>
    <row r="4212" spans="1:7">
      <c r="A4212" s="307" t="s">
        <v>5130</v>
      </c>
      <c r="B4212" s="307" t="s">
        <v>5249</v>
      </c>
      <c r="C4212" s="308"/>
      <c r="D4212" s="308"/>
      <c r="E4212" s="309">
        <v>79450</v>
      </c>
      <c r="F4212" s="310">
        <f t="shared" si="130"/>
        <v>3972500</v>
      </c>
      <c r="G4212" s="310">
        <f t="shared" si="131"/>
        <v>1589000</v>
      </c>
    </row>
    <row r="4213" spans="1:7">
      <c r="A4213" s="307" t="s">
        <v>5130</v>
      </c>
      <c r="B4213" s="307" t="s">
        <v>5250</v>
      </c>
      <c r="C4213" s="308"/>
      <c r="D4213" s="308"/>
      <c r="E4213" s="309">
        <v>77360</v>
      </c>
      <c r="F4213" s="310">
        <f t="shared" si="130"/>
        <v>3868000</v>
      </c>
      <c r="G4213" s="310">
        <f t="shared" si="131"/>
        <v>1547200</v>
      </c>
    </row>
    <row r="4214" spans="1:7">
      <c r="A4214" s="307" t="s">
        <v>5130</v>
      </c>
      <c r="B4214" s="307" t="s">
        <v>5251</v>
      </c>
      <c r="C4214" s="308"/>
      <c r="D4214" s="308"/>
      <c r="E4214" s="309">
        <v>80360</v>
      </c>
      <c r="F4214" s="310">
        <f t="shared" si="130"/>
        <v>4018000</v>
      </c>
      <c r="G4214" s="310">
        <f t="shared" si="131"/>
        <v>1607200</v>
      </c>
    </row>
    <row r="4215" spans="1:7">
      <c r="A4215" s="307" t="s">
        <v>5130</v>
      </c>
      <c r="B4215" s="307" t="s">
        <v>5252</v>
      </c>
      <c r="C4215" s="308"/>
      <c r="D4215" s="308"/>
      <c r="E4215" s="309">
        <v>70540</v>
      </c>
      <c r="F4215" s="310">
        <f t="shared" si="130"/>
        <v>3527000</v>
      </c>
      <c r="G4215" s="310">
        <f t="shared" si="131"/>
        <v>1410800</v>
      </c>
    </row>
    <row r="4216" spans="1:7">
      <c r="A4216" s="307" t="s">
        <v>5130</v>
      </c>
      <c r="B4216" s="307" t="s">
        <v>5253</v>
      </c>
      <c r="C4216" s="308"/>
      <c r="D4216" s="308"/>
      <c r="E4216" s="309">
        <v>64900</v>
      </c>
      <c r="F4216" s="310">
        <f t="shared" si="130"/>
        <v>3245000</v>
      </c>
      <c r="G4216" s="310">
        <f t="shared" si="131"/>
        <v>1298000</v>
      </c>
    </row>
    <row r="4217" spans="1:7">
      <c r="A4217" s="307" t="s">
        <v>5130</v>
      </c>
      <c r="B4217" s="311" t="s">
        <v>5254</v>
      </c>
      <c r="C4217" s="308"/>
      <c r="D4217" s="308"/>
      <c r="E4217" s="309">
        <v>86600</v>
      </c>
      <c r="F4217" s="310">
        <f t="shared" si="130"/>
        <v>4330000</v>
      </c>
      <c r="G4217" s="310">
        <f t="shared" si="131"/>
        <v>1732000</v>
      </c>
    </row>
    <row r="4218" spans="1:7">
      <c r="A4218" s="307" t="s">
        <v>5130</v>
      </c>
      <c r="B4218" s="307" t="s">
        <v>5255</v>
      </c>
      <c r="C4218" s="308"/>
      <c r="D4218" s="308"/>
      <c r="E4218" s="309">
        <v>101000</v>
      </c>
      <c r="F4218" s="310">
        <f t="shared" si="130"/>
        <v>5050000</v>
      </c>
      <c r="G4218" s="310">
        <f t="shared" si="131"/>
        <v>2020000</v>
      </c>
    </row>
    <row r="4219" spans="1:7">
      <c r="A4219" s="311" t="s">
        <v>5130</v>
      </c>
      <c r="B4219" s="311" t="s">
        <v>5153</v>
      </c>
      <c r="C4219" s="311" t="s">
        <v>5256</v>
      </c>
      <c r="D4219" s="308"/>
      <c r="E4219" s="315">
        <v>45470</v>
      </c>
      <c r="F4219" s="310">
        <f t="shared" si="130"/>
        <v>2273500</v>
      </c>
      <c r="G4219" s="310">
        <f t="shared" si="131"/>
        <v>909400</v>
      </c>
    </row>
    <row r="4220" spans="1:7">
      <c r="A4220" s="311" t="s">
        <v>5130</v>
      </c>
      <c r="B4220" s="311" t="s">
        <v>5257</v>
      </c>
      <c r="C4220" s="311" t="s">
        <v>5258</v>
      </c>
      <c r="D4220" s="308"/>
      <c r="E4220" s="315">
        <v>34500</v>
      </c>
      <c r="F4220" s="310">
        <f t="shared" si="130"/>
        <v>1725000</v>
      </c>
      <c r="G4220" s="310">
        <f t="shared" si="131"/>
        <v>690000</v>
      </c>
    </row>
    <row r="4221" spans="1:7">
      <c r="A4221" s="311" t="s">
        <v>5130</v>
      </c>
      <c r="B4221" s="311" t="s">
        <v>5259</v>
      </c>
      <c r="C4221" s="311" t="s">
        <v>4218</v>
      </c>
      <c r="D4221" s="308"/>
      <c r="E4221" s="315">
        <v>50270</v>
      </c>
      <c r="F4221" s="310">
        <f t="shared" si="130"/>
        <v>2513500</v>
      </c>
      <c r="G4221" s="310">
        <f t="shared" si="131"/>
        <v>1005400</v>
      </c>
    </row>
    <row r="4222" spans="1:7">
      <c r="A4222" s="311" t="s">
        <v>5130</v>
      </c>
      <c r="B4222" s="311" t="s">
        <v>5259</v>
      </c>
      <c r="C4222" s="311" t="s">
        <v>5260</v>
      </c>
      <c r="D4222" s="308"/>
      <c r="E4222" s="315">
        <v>51630</v>
      </c>
      <c r="F4222" s="310">
        <f t="shared" si="130"/>
        <v>2581500</v>
      </c>
      <c r="G4222" s="310">
        <f t="shared" si="131"/>
        <v>1032599.9999999999</v>
      </c>
    </row>
    <row r="4223" spans="1:7">
      <c r="A4223" s="311" t="s">
        <v>5130</v>
      </c>
      <c r="B4223" s="311" t="s">
        <v>5261</v>
      </c>
      <c r="C4223" s="311" t="s">
        <v>5262</v>
      </c>
      <c r="D4223" s="308"/>
      <c r="E4223" s="315">
        <v>49800</v>
      </c>
      <c r="F4223" s="310">
        <f t="shared" si="130"/>
        <v>2490000</v>
      </c>
      <c r="G4223" s="310">
        <f t="shared" si="131"/>
        <v>996000</v>
      </c>
    </row>
    <row r="4224" spans="1:7">
      <c r="A4224" s="311" t="s">
        <v>5130</v>
      </c>
      <c r="B4224" s="311" t="s">
        <v>5261</v>
      </c>
      <c r="C4224" s="311" t="s">
        <v>5263</v>
      </c>
      <c r="D4224" s="308"/>
      <c r="E4224" s="315">
        <v>56900</v>
      </c>
      <c r="F4224" s="310">
        <f t="shared" si="130"/>
        <v>2845000</v>
      </c>
      <c r="G4224" s="310">
        <f t="shared" si="131"/>
        <v>1138000</v>
      </c>
    </row>
    <row r="4225" spans="1:7">
      <c r="A4225" s="311" t="s">
        <v>5130</v>
      </c>
      <c r="B4225" s="311" t="s">
        <v>5264</v>
      </c>
      <c r="C4225" s="311" t="s">
        <v>5265</v>
      </c>
      <c r="D4225" s="308"/>
      <c r="E4225" s="315">
        <v>53450</v>
      </c>
      <c r="F4225" s="310">
        <f t="shared" si="130"/>
        <v>2672500</v>
      </c>
      <c r="G4225" s="310">
        <f t="shared" si="131"/>
        <v>1069000</v>
      </c>
    </row>
    <row r="4226" spans="1:7">
      <c r="A4226" s="311" t="s">
        <v>5130</v>
      </c>
      <c r="B4226" s="311" t="s">
        <v>5264</v>
      </c>
      <c r="C4226" s="311" t="s">
        <v>5266</v>
      </c>
      <c r="D4226" s="308"/>
      <c r="E4226" s="315">
        <v>53450</v>
      </c>
      <c r="F4226" s="310">
        <f t="shared" si="130"/>
        <v>2672500</v>
      </c>
      <c r="G4226" s="310">
        <f t="shared" si="131"/>
        <v>1069000</v>
      </c>
    </row>
    <row r="4227" spans="1:7">
      <c r="A4227" s="311" t="s">
        <v>5130</v>
      </c>
      <c r="B4227" s="311" t="s">
        <v>5267</v>
      </c>
      <c r="C4227" s="311" t="s">
        <v>5268</v>
      </c>
      <c r="D4227" s="308"/>
      <c r="E4227" s="315">
        <v>50270</v>
      </c>
      <c r="F4227" s="310">
        <f t="shared" si="130"/>
        <v>2513500</v>
      </c>
      <c r="G4227" s="310">
        <f t="shared" si="131"/>
        <v>1005400</v>
      </c>
    </row>
    <row r="4228" spans="1:7">
      <c r="A4228" s="316" t="s">
        <v>5269</v>
      </c>
      <c r="B4228" s="316" t="s">
        <v>5270</v>
      </c>
      <c r="C4228" s="316" t="s">
        <v>5271</v>
      </c>
      <c r="D4228" s="308"/>
      <c r="E4228" s="317">
        <v>15140</v>
      </c>
      <c r="F4228" s="310">
        <f t="shared" ref="F4228:F4291" si="132">+E4228*5%*1000</f>
        <v>757000</v>
      </c>
      <c r="G4228" s="310">
        <f t="shared" ref="G4228:G4291" si="133">+E4228*2%*1000</f>
        <v>302800</v>
      </c>
    </row>
    <row r="4229" spans="1:7">
      <c r="A4229" s="311" t="s">
        <v>5130</v>
      </c>
      <c r="B4229" s="311" t="s">
        <v>5267</v>
      </c>
      <c r="C4229" s="311" t="s">
        <v>5272</v>
      </c>
      <c r="D4229" s="308"/>
      <c r="E4229" s="315">
        <v>54450</v>
      </c>
      <c r="F4229" s="310">
        <f t="shared" si="132"/>
        <v>2722500</v>
      </c>
      <c r="G4229" s="310">
        <f t="shared" si="133"/>
        <v>1089000</v>
      </c>
    </row>
    <row r="4230" spans="1:7">
      <c r="A4230" s="311" t="s">
        <v>5130</v>
      </c>
      <c r="B4230" s="311" t="s">
        <v>5267</v>
      </c>
      <c r="C4230" s="311" t="s">
        <v>5273</v>
      </c>
      <c r="D4230" s="308"/>
      <c r="E4230" s="315">
        <v>50270</v>
      </c>
      <c r="F4230" s="310">
        <f t="shared" si="132"/>
        <v>2513500</v>
      </c>
      <c r="G4230" s="310">
        <f t="shared" si="133"/>
        <v>1005400</v>
      </c>
    </row>
    <row r="4231" spans="1:7">
      <c r="A4231" s="311" t="s">
        <v>5130</v>
      </c>
      <c r="B4231" s="311" t="s">
        <v>5267</v>
      </c>
      <c r="C4231" s="311" t="s">
        <v>5274</v>
      </c>
      <c r="D4231" s="308"/>
      <c r="E4231" s="315">
        <v>50270</v>
      </c>
      <c r="F4231" s="310">
        <f t="shared" si="132"/>
        <v>2513500</v>
      </c>
      <c r="G4231" s="310">
        <f t="shared" si="133"/>
        <v>1005400</v>
      </c>
    </row>
    <row r="4232" spans="1:7">
      <c r="A4232" s="311" t="s">
        <v>5130</v>
      </c>
      <c r="B4232" s="311" t="s">
        <v>5275</v>
      </c>
      <c r="C4232" s="311" t="s">
        <v>5276</v>
      </c>
      <c r="D4232" s="308"/>
      <c r="E4232" s="315">
        <v>53000</v>
      </c>
      <c r="F4232" s="310">
        <f t="shared" si="132"/>
        <v>2650000</v>
      </c>
      <c r="G4232" s="310">
        <f t="shared" si="133"/>
        <v>1060000</v>
      </c>
    </row>
    <row r="4233" spans="1:7">
      <c r="A4233" s="311" t="s">
        <v>5130</v>
      </c>
      <c r="B4233" s="311" t="s">
        <v>5277</v>
      </c>
      <c r="C4233" s="311" t="s">
        <v>5278</v>
      </c>
      <c r="D4233" s="308"/>
      <c r="E4233" s="315">
        <v>49900</v>
      </c>
      <c r="F4233" s="310">
        <f t="shared" si="132"/>
        <v>2495000</v>
      </c>
      <c r="G4233" s="310">
        <f t="shared" si="133"/>
        <v>998000</v>
      </c>
    </row>
    <row r="4234" spans="1:7">
      <c r="A4234" s="311" t="s">
        <v>5130</v>
      </c>
      <c r="B4234" s="311" t="s">
        <v>5279</v>
      </c>
      <c r="C4234" s="311" t="s">
        <v>5276</v>
      </c>
      <c r="D4234" s="308"/>
      <c r="E4234" s="315">
        <v>48360</v>
      </c>
      <c r="F4234" s="310">
        <f t="shared" si="132"/>
        <v>2418000</v>
      </c>
      <c r="G4234" s="310">
        <f t="shared" si="133"/>
        <v>967200</v>
      </c>
    </row>
    <row r="4235" spans="1:7">
      <c r="A4235" s="311" t="s">
        <v>5130</v>
      </c>
      <c r="B4235" s="311" t="s">
        <v>5279</v>
      </c>
      <c r="C4235" s="311" t="s">
        <v>5280</v>
      </c>
      <c r="D4235" s="308"/>
      <c r="E4235" s="315">
        <v>62720</v>
      </c>
      <c r="F4235" s="310">
        <f t="shared" si="132"/>
        <v>3136000</v>
      </c>
      <c r="G4235" s="310">
        <f t="shared" si="133"/>
        <v>1254400</v>
      </c>
    </row>
    <row r="4236" spans="1:7">
      <c r="A4236" s="311" t="s">
        <v>5130</v>
      </c>
      <c r="B4236" s="311" t="s">
        <v>5279</v>
      </c>
      <c r="C4236" s="311" t="s">
        <v>5281</v>
      </c>
      <c r="D4236" s="308"/>
      <c r="E4236" s="315">
        <v>62360</v>
      </c>
      <c r="F4236" s="310">
        <f t="shared" si="132"/>
        <v>3118000</v>
      </c>
      <c r="G4236" s="310">
        <f t="shared" si="133"/>
        <v>1247200</v>
      </c>
    </row>
    <row r="4237" spans="1:7">
      <c r="A4237" s="311" t="s">
        <v>5130</v>
      </c>
      <c r="B4237" s="311" t="s">
        <v>5279</v>
      </c>
      <c r="C4237" s="311" t="s">
        <v>5279</v>
      </c>
      <c r="D4237" s="308"/>
      <c r="E4237" s="315">
        <v>62360</v>
      </c>
      <c r="F4237" s="310">
        <f t="shared" si="132"/>
        <v>3118000</v>
      </c>
      <c r="G4237" s="310">
        <f t="shared" si="133"/>
        <v>1247200</v>
      </c>
    </row>
    <row r="4238" spans="1:7">
      <c r="A4238" s="316" t="s">
        <v>5269</v>
      </c>
      <c r="B4238" s="316" t="s">
        <v>5282</v>
      </c>
      <c r="C4238" s="316" t="s">
        <v>5283</v>
      </c>
      <c r="D4238" s="308"/>
      <c r="E4238" s="317">
        <v>27780</v>
      </c>
      <c r="F4238" s="310">
        <f t="shared" si="132"/>
        <v>1389000</v>
      </c>
      <c r="G4238" s="310">
        <f t="shared" si="133"/>
        <v>555600</v>
      </c>
    </row>
    <row r="4239" spans="1:7">
      <c r="A4239" s="311" t="s">
        <v>5130</v>
      </c>
      <c r="B4239" s="311" t="s">
        <v>5284</v>
      </c>
      <c r="C4239" s="311" t="s">
        <v>5285</v>
      </c>
      <c r="D4239" s="308"/>
      <c r="E4239" s="315">
        <v>68240</v>
      </c>
      <c r="F4239" s="310">
        <f t="shared" si="132"/>
        <v>3412000</v>
      </c>
      <c r="G4239" s="310">
        <f t="shared" si="133"/>
        <v>1364800</v>
      </c>
    </row>
    <row r="4240" spans="1:7">
      <c r="A4240" s="311" t="s">
        <v>5130</v>
      </c>
      <c r="B4240" s="311" t="s">
        <v>5284</v>
      </c>
      <c r="C4240" s="311" t="s">
        <v>5286</v>
      </c>
      <c r="D4240" s="308"/>
      <c r="E4240" s="315">
        <v>71360</v>
      </c>
      <c r="F4240" s="310">
        <f t="shared" si="132"/>
        <v>3568000</v>
      </c>
      <c r="G4240" s="310">
        <f t="shared" si="133"/>
        <v>1427200</v>
      </c>
    </row>
    <row r="4241" spans="1:7">
      <c r="A4241" s="311" t="s">
        <v>5130</v>
      </c>
      <c r="B4241" s="311" t="s">
        <v>5284</v>
      </c>
      <c r="C4241" s="311" t="s">
        <v>5287</v>
      </c>
      <c r="D4241" s="308"/>
      <c r="E4241" s="315">
        <v>68900</v>
      </c>
      <c r="F4241" s="310">
        <f t="shared" si="132"/>
        <v>3445000</v>
      </c>
      <c r="G4241" s="310">
        <f t="shared" si="133"/>
        <v>1378000</v>
      </c>
    </row>
    <row r="4242" spans="1:7">
      <c r="A4242" s="311" t="s">
        <v>5130</v>
      </c>
      <c r="B4242" s="311" t="s">
        <v>5288</v>
      </c>
      <c r="C4242" s="311" t="s">
        <v>5285</v>
      </c>
      <c r="D4242" s="308"/>
      <c r="E4242" s="315">
        <v>68540</v>
      </c>
      <c r="F4242" s="310">
        <f t="shared" si="132"/>
        <v>3427000</v>
      </c>
      <c r="G4242" s="310">
        <f t="shared" si="133"/>
        <v>1370800</v>
      </c>
    </row>
    <row r="4243" spans="1:7">
      <c r="A4243" s="311" t="s">
        <v>5130</v>
      </c>
      <c r="B4243" s="311" t="s">
        <v>5289</v>
      </c>
      <c r="C4243" s="311" t="s">
        <v>5285</v>
      </c>
      <c r="D4243" s="308"/>
      <c r="E4243" s="315">
        <v>59540</v>
      </c>
      <c r="F4243" s="310">
        <f t="shared" si="132"/>
        <v>2977000</v>
      </c>
      <c r="G4243" s="310">
        <f t="shared" si="133"/>
        <v>1190800</v>
      </c>
    </row>
    <row r="4244" spans="1:7">
      <c r="A4244" s="311" t="s">
        <v>5130</v>
      </c>
      <c r="B4244" s="311" t="s">
        <v>5290</v>
      </c>
      <c r="C4244" s="311" t="s">
        <v>5291</v>
      </c>
      <c r="D4244" s="308"/>
      <c r="E4244" s="315">
        <v>73900</v>
      </c>
      <c r="F4244" s="310">
        <f t="shared" si="132"/>
        <v>3695000</v>
      </c>
      <c r="G4244" s="310">
        <f t="shared" si="133"/>
        <v>1478000</v>
      </c>
    </row>
    <row r="4245" spans="1:7">
      <c r="A4245" s="311" t="s">
        <v>5130</v>
      </c>
      <c r="B4245" s="311" t="s">
        <v>5131</v>
      </c>
      <c r="C4245" s="311" t="s">
        <v>5292</v>
      </c>
      <c r="D4245" s="308"/>
      <c r="E4245" s="315">
        <v>81360</v>
      </c>
      <c r="F4245" s="310">
        <f t="shared" si="132"/>
        <v>4068000</v>
      </c>
      <c r="G4245" s="310">
        <f t="shared" si="133"/>
        <v>1627200</v>
      </c>
    </row>
    <row r="4246" spans="1:7">
      <c r="A4246" s="311" t="s">
        <v>5130</v>
      </c>
      <c r="B4246" s="311" t="s">
        <v>5293</v>
      </c>
      <c r="C4246" s="311" t="s">
        <v>5132</v>
      </c>
      <c r="D4246" s="308"/>
      <c r="E4246" s="315">
        <v>69270</v>
      </c>
      <c r="F4246" s="310">
        <f t="shared" si="132"/>
        <v>3463500</v>
      </c>
      <c r="G4246" s="310">
        <f t="shared" si="133"/>
        <v>1385400</v>
      </c>
    </row>
    <row r="4247" spans="1:7">
      <c r="A4247" s="311" t="s">
        <v>5130</v>
      </c>
      <c r="B4247" s="311" t="s">
        <v>5294</v>
      </c>
      <c r="C4247" s="311" t="s">
        <v>5295</v>
      </c>
      <c r="D4247" s="308"/>
      <c r="E4247" s="315">
        <v>81360</v>
      </c>
      <c r="F4247" s="310">
        <f t="shared" si="132"/>
        <v>4068000</v>
      </c>
      <c r="G4247" s="310">
        <f t="shared" si="133"/>
        <v>1627200</v>
      </c>
    </row>
    <row r="4248" spans="1:7">
      <c r="A4248" s="311" t="s">
        <v>5130</v>
      </c>
      <c r="B4248" s="311" t="s">
        <v>5296</v>
      </c>
      <c r="C4248" s="311" t="s">
        <v>5297</v>
      </c>
      <c r="D4248" s="308"/>
      <c r="E4248" s="315">
        <v>79090</v>
      </c>
      <c r="F4248" s="310">
        <f t="shared" si="132"/>
        <v>3954500</v>
      </c>
      <c r="G4248" s="310">
        <f t="shared" si="133"/>
        <v>1581800</v>
      </c>
    </row>
    <row r="4249" spans="1:7">
      <c r="A4249" s="311" t="s">
        <v>5130</v>
      </c>
      <c r="B4249" s="311" t="s">
        <v>5298</v>
      </c>
      <c r="C4249" s="311" t="s">
        <v>5299</v>
      </c>
      <c r="D4249" s="308"/>
      <c r="E4249" s="315">
        <v>103450</v>
      </c>
      <c r="F4249" s="310">
        <f t="shared" si="132"/>
        <v>5172500</v>
      </c>
      <c r="G4249" s="310">
        <f t="shared" si="133"/>
        <v>2069000</v>
      </c>
    </row>
    <row r="4250" spans="1:7">
      <c r="A4250" s="311" t="s">
        <v>5130</v>
      </c>
      <c r="B4250" s="311" t="s">
        <v>5300</v>
      </c>
      <c r="C4250" s="311" t="s">
        <v>5301</v>
      </c>
      <c r="D4250" s="308"/>
      <c r="E4250" s="315">
        <v>59000</v>
      </c>
      <c r="F4250" s="310">
        <f t="shared" si="132"/>
        <v>2950000</v>
      </c>
      <c r="G4250" s="310">
        <f t="shared" si="133"/>
        <v>1180000</v>
      </c>
    </row>
    <row r="4251" spans="1:7">
      <c r="A4251" s="311" t="s">
        <v>5130</v>
      </c>
      <c r="B4251" s="311" t="s">
        <v>5302</v>
      </c>
      <c r="C4251" s="311" t="s">
        <v>5303</v>
      </c>
      <c r="D4251" s="308"/>
      <c r="E4251" s="315">
        <v>53630</v>
      </c>
      <c r="F4251" s="310">
        <f t="shared" si="132"/>
        <v>2681500</v>
      </c>
      <c r="G4251" s="310">
        <f t="shared" si="133"/>
        <v>1072600</v>
      </c>
    </row>
    <row r="4252" spans="1:7">
      <c r="A4252" s="311" t="s">
        <v>5130</v>
      </c>
      <c r="B4252" s="311" t="s">
        <v>5304</v>
      </c>
      <c r="C4252" s="311" t="s">
        <v>5305</v>
      </c>
      <c r="D4252" s="308"/>
      <c r="E4252" s="315">
        <v>34810</v>
      </c>
      <c r="F4252" s="310">
        <f t="shared" si="132"/>
        <v>1740500</v>
      </c>
      <c r="G4252" s="310">
        <f t="shared" si="133"/>
        <v>696200</v>
      </c>
    </row>
    <row r="4253" spans="1:7">
      <c r="A4253" s="311" t="s">
        <v>5130</v>
      </c>
      <c r="B4253" s="311" t="s">
        <v>5306</v>
      </c>
      <c r="C4253" s="311" t="s">
        <v>5307</v>
      </c>
      <c r="D4253" s="308"/>
      <c r="E4253" s="315">
        <v>43180</v>
      </c>
      <c r="F4253" s="310">
        <f t="shared" si="132"/>
        <v>2159000</v>
      </c>
      <c r="G4253" s="310">
        <f t="shared" si="133"/>
        <v>863600</v>
      </c>
    </row>
    <row r="4254" spans="1:7">
      <c r="A4254" s="311" t="s">
        <v>5130</v>
      </c>
      <c r="B4254" s="311" t="s">
        <v>5308</v>
      </c>
      <c r="C4254" s="311" t="s">
        <v>5309</v>
      </c>
      <c r="D4254" s="308"/>
      <c r="E4254" s="315">
        <v>38630</v>
      </c>
      <c r="F4254" s="310">
        <f t="shared" si="132"/>
        <v>1931500</v>
      </c>
      <c r="G4254" s="310">
        <f t="shared" si="133"/>
        <v>772600</v>
      </c>
    </row>
    <row r="4255" spans="1:7">
      <c r="A4255" s="311" t="s">
        <v>5130</v>
      </c>
      <c r="B4255" s="311" t="s">
        <v>5308</v>
      </c>
      <c r="C4255" s="311" t="s">
        <v>5310</v>
      </c>
      <c r="D4255" s="308"/>
      <c r="E4255" s="315">
        <v>41810</v>
      </c>
      <c r="F4255" s="310">
        <f t="shared" si="132"/>
        <v>2090500</v>
      </c>
      <c r="G4255" s="310">
        <f t="shared" si="133"/>
        <v>836200</v>
      </c>
    </row>
    <row r="4256" spans="1:7">
      <c r="A4256" s="311" t="s">
        <v>5130</v>
      </c>
      <c r="B4256" s="311" t="s">
        <v>5311</v>
      </c>
      <c r="C4256" s="311" t="s">
        <v>5309</v>
      </c>
      <c r="D4256" s="308"/>
      <c r="E4256" s="315">
        <v>59270</v>
      </c>
      <c r="F4256" s="310">
        <f t="shared" si="132"/>
        <v>2963500</v>
      </c>
      <c r="G4256" s="310">
        <f t="shared" si="133"/>
        <v>1185400</v>
      </c>
    </row>
    <row r="4257" spans="1:7">
      <c r="A4257" s="311" t="s">
        <v>5130</v>
      </c>
      <c r="B4257" s="311" t="s">
        <v>5312</v>
      </c>
      <c r="C4257" s="311" t="s">
        <v>5307</v>
      </c>
      <c r="D4257" s="308"/>
      <c r="E4257" s="315">
        <v>45630</v>
      </c>
      <c r="F4257" s="310">
        <f t="shared" si="132"/>
        <v>2281500</v>
      </c>
      <c r="G4257" s="310">
        <f t="shared" si="133"/>
        <v>912600</v>
      </c>
    </row>
    <row r="4258" spans="1:7">
      <c r="A4258" s="311" t="s">
        <v>5130</v>
      </c>
      <c r="B4258" s="311" t="s">
        <v>5313</v>
      </c>
      <c r="C4258" s="311" t="s">
        <v>5314</v>
      </c>
      <c r="D4258" s="308"/>
      <c r="E4258" s="315">
        <v>58000</v>
      </c>
      <c r="F4258" s="310">
        <f t="shared" si="132"/>
        <v>2900000</v>
      </c>
      <c r="G4258" s="310">
        <f t="shared" si="133"/>
        <v>1160000</v>
      </c>
    </row>
    <row r="4259" spans="1:7">
      <c r="A4259" s="311" t="s">
        <v>5130</v>
      </c>
      <c r="B4259" s="311" t="s">
        <v>5313</v>
      </c>
      <c r="C4259" s="311" t="s">
        <v>5313</v>
      </c>
      <c r="D4259" s="308"/>
      <c r="E4259" s="315">
        <v>48630</v>
      </c>
      <c r="F4259" s="310">
        <f t="shared" si="132"/>
        <v>2431500</v>
      </c>
      <c r="G4259" s="310">
        <f t="shared" si="133"/>
        <v>972600</v>
      </c>
    </row>
    <row r="4260" spans="1:7">
      <c r="A4260" s="311" t="s">
        <v>5130</v>
      </c>
      <c r="B4260" s="311" t="s">
        <v>5315</v>
      </c>
      <c r="C4260" s="311" t="s">
        <v>5316</v>
      </c>
      <c r="D4260" s="308"/>
      <c r="E4260" s="315">
        <v>79450</v>
      </c>
      <c r="F4260" s="310">
        <f t="shared" si="132"/>
        <v>3972500</v>
      </c>
      <c r="G4260" s="310">
        <f t="shared" si="133"/>
        <v>1589000</v>
      </c>
    </row>
    <row r="4261" spans="1:7">
      <c r="A4261" s="311" t="s">
        <v>5130</v>
      </c>
      <c r="B4261" s="311" t="s">
        <v>5317</v>
      </c>
      <c r="C4261" s="311" t="s">
        <v>5318</v>
      </c>
      <c r="D4261" s="308"/>
      <c r="E4261" s="315">
        <v>112490</v>
      </c>
      <c r="F4261" s="310">
        <f t="shared" si="132"/>
        <v>5624500</v>
      </c>
      <c r="G4261" s="310">
        <f t="shared" si="133"/>
        <v>2249800</v>
      </c>
    </row>
    <row r="4262" spans="1:7">
      <c r="A4262" s="311" t="s">
        <v>5130</v>
      </c>
      <c r="B4262" s="311" t="s">
        <v>5319</v>
      </c>
      <c r="C4262" s="311" t="s">
        <v>5320</v>
      </c>
      <c r="D4262" s="308"/>
      <c r="E4262" s="315">
        <v>119100</v>
      </c>
      <c r="F4262" s="310">
        <f t="shared" si="132"/>
        <v>5955000</v>
      </c>
      <c r="G4262" s="310">
        <f t="shared" si="133"/>
        <v>2382000</v>
      </c>
    </row>
    <row r="4263" spans="1:7">
      <c r="A4263" s="311" t="s">
        <v>5130</v>
      </c>
      <c r="B4263" s="311" t="s">
        <v>5321</v>
      </c>
      <c r="C4263" s="311" t="s">
        <v>5322</v>
      </c>
      <c r="D4263" s="308"/>
      <c r="E4263" s="315">
        <v>96000</v>
      </c>
      <c r="F4263" s="310">
        <f t="shared" si="132"/>
        <v>4800000</v>
      </c>
      <c r="G4263" s="310">
        <f t="shared" si="133"/>
        <v>1920000</v>
      </c>
    </row>
    <row r="4264" spans="1:7">
      <c r="A4264" s="316" t="s">
        <v>5269</v>
      </c>
      <c r="B4264" s="316" t="s">
        <v>5323</v>
      </c>
      <c r="C4264" s="316" t="s">
        <v>5324</v>
      </c>
      <c r="D4264" s="308"/>
      <c r="E4264" s="317">
        <v>3630</v>
      </c>
      <c r="F4264" s="310">
        <f t="shared" si="132"/>
        <v>181500</v>
      </c>
      <c r="G4264" s="310">
        <f t="shared" si="133"/>
        <v>72600.000000000015</v>
      </c>
    </row>
    <row r="4265" spans="1:7">
      <c r="A4265" s="316" t="s">
        <v>5269</v>
      </c>
      <c r="B4265" s="316" t="s">
        <v>5323</v>
      </c>
      <c r="C4265" s="316" t="s">
        <v>5325</v>
      </c>
      <c r="D4265" s="308"/>
      <c r="E4265" s="317">
        <v>5440</v>
      </c>
      <c r="F4265" s="310">
        <f t="shared" si="132"/>
        <v>272000</v>
      </c>
      <c r="G4265" s="310">
        <f t="shared" si="133"/>
        <v>108800</v>
      </c>
    </row>
    <row r="4266" spans="1:7">
      <c r="A4266" s="311" t="s">
        <v>5130</v>
      </c>
      <c r="B4266" s="311" t="s">
        <v>5326</v>
      </c>
      <c r="C4266" s="311" t="s">
        <v>5327</v>
      </c>
      <c r="D4266" s="308"/>
      <c r="E4266" s="315">
        <v>104270</v>
      </c>
      <c r="F4266" s="310">
        <f t="shared" si="132"/>
        <v>5213500</v>
      </c>
      <c r="G4266" s="310">
        <f t="shared" si="133"/>
        <v>2085400</v>
      </c>
    </row>
    <row r="4267" spans="1:7">
      <c r="A4267" s="311" t="s">
        <v>5130</v>
      </c>
      <c r="B4267" s="311" t="s">
        <v>5326</v>
      </c>
      <c r="C4267" s="311" t="s">
        <v>5328</v>
      </c>
      <c r="D4267" s="308"/>
      <c r="E4267" s="315">
        <v>97200</v>
      </c>
      <c r="F4267" s="310">
        <f t="shared" si="132"/>
        <v>4860000</v>
      </c>
      <c r="G4267" s="310">
        <f t="shared" si="133"/>
        <v>1944000</v>
      </c>
    </row>
    <row r="4268" spans="1:7">
      <c r="A4268" s="311" t="s">
        <v>5130</v>
      </c>
      <c r="B4268" s="311" t="s">
        <v>5326</v>
      </c>
      <c r="C4268" s="311" t="s">
        <v>5329</v>
      </c>
      <c r="D4268" s="308"/>
      <c r="E4268" s="315">
        <v>102000</v>
      </c>
      <c r="F4268" s="310">
        <f t="shared" si="132"/>
        <v>5100000</v>
      </c>
      <c r="G4268" s="310">
        <f t="shared" si="133"/>
        <v>2040000</v>
      </c>
    </row>
    <row r="4269" spans="1:7">
      <c r="A4269" s="311" t="s">
        <v>5130</v>
      </c>
      <c r="B4269" s="311" t="s">
        <v>5330</v>
      </c>
      <c r="C4269" s="311" t="s">
        <v>4194</v>
      </c>
      <c r="D4269" s="308"/>
      <c r="E4269" s="315">
        <v>101090</v>
      </c>
      <c r="F4269" s="310">
        <f t="shared" si="132"/>
        <v>5054500</v>
      </c>
      <c r="G4269" s="310">
        <f t="shared" si="133"/>
        <v>2021800</v>
      </c>
    </row>
    <row r="4270" spans="1:7">
      <c r="A4270" s="311" t="s">
        <v>5130</v>
      </c>
      <c r="B4270" s="311" t="s">
        <v>5330</v>
      </c>
      <c r="C4270" s="311" t="s">
        <v>5331</v>
      </c>
      <c r="D4270" s="308"/>
      <c r="E4270" s="315">
        <v>102630</v>
      </c>
      <c r="F4270" s="310">
        <f t="shared" si="132"/>
        <v>5131500</v>
      </c>
      <c r="G4270" s="310">
        <f t="shared" si="133"/>
        <v>2052600</v>
      </c>
    </row>
    <row r="4271" spans="1:7">
      <c r="A4271" s="311" t="s">
        <v>5130</v>
      </c>
      <c r="B4271" s="311" t="s">
        <v>5330</v>
      </c>
      <c r="C4271" s="311" t="s">
        <v>5332</v>
      </c>
      <c r="D4271" s="308"/>
      <c r="E4271" s="315">
        <v>96090</v>
      </c>
      <c r="F4271" s="310">
        <f t="shared" si="132"/>
        <v>4804500</v>
      </c>
      <c r="G4271" s="310">
        <f t="shared" si="133"/>
        <v>1921800</v>
      </c>
    </row>
    <row r="4272" spans="1:7">
      <c r="A4272" s="311" t="s">
        <v>5130</v>
      </c>
      <c r="B4272" s="311" t="s">
        <v>5330</v>
      </c>
      <c r="C4272" s="311" t="s">
        <v>5333</v>
      </c>
      <c r="D4272" s="308"/>
      <c r="E4272" s="315">
        <v>125630</v>
      </c>
      <c r="F4272" s="310">
        <f t="shared" si="132"/>
        <v>6281500</v>
      </c>
      <c r="G4272" s="310">
        <f t="shared" si="133"/>
        <v>2512600</v>
      </c>
    </row>
    <row r="4273" spans="1:7">
      <c r="A4273" s="311" t="s">
        <v>5130</v>
      </c>
      <c r="B4273" s="311" t="s">
        <v>5330</v>
      </c>
      <c r="C4273" s="311" t="s">
        <v>5334</v>
      </c>
      <c r="D4273" s="308"/>
      <c r="E4273" s="315">
        <v>105000</v>
      </c>
      <c r="F4273" s="310">
        <f t="shared" si="132"/>
        <v>5250000</v>
      </c>
      <c r="G4273" s="310">
        <f t="shared" si="133"/>
        <v>2100000</v>
      </c>
    </row>
    <row r="4274" spans="1:7">
      <c r="A4274" s="311" t="s">
        <v>5130</v>
      </c>
      <c r="B4274" s="311" t="s">
        <v>5330</v>
      </c>
      <c r="C4274" s="311" t="s">
        <v>5335</v>
      </c>
      <c r="D4274" s="308"/>
      <c r="E4274" s="315">
        <v>118180</v>
      </c>
      <c r="F4274" s="310">
        <f t="shared" si="132"/>
        <v>5909000</v>
      </c>
      <c r="G4274" s="310">
        <f t="shared" si="133"/>
        <v>2363600</v>
      </c>
    </row>
    <row r="4275" spans="1:7">
      <c r="A4275" s="311" t="s">
        <v>5130</v>
      </c>
      <c r="B4275" s="311" t="s">
        <v>5336</v>
      </c>
      <c r="C4275" s="311" t="s">
        <v>5334</v>
      </c>
      <c r="D4275" s="308"/>
      <c r="E4275" s="315">
        <v>105000</v>
      </c>
      <c r="F4275" s="310">
        <f t="shared" si="132"/>
        <v>5250000</v>
      </c>
      <c r="G4275" s="310">
        <f t="shared" si="133"/>
        <v>2100000</v>
      </c>
    </row>
    <row r="4276" spans="1:7">
      <c r="A4276" s="311" t="s">
        <v>5130</v>
      </c>
      <c r="B4276" s="311" t="s">
        <v>5337</v>
      </c>
      <c r="C4276" s="311" t="s">
        <v>5334</v>
      </c>
      <c r="D4276" s="308"/>
      <c r="E4276" s="315">
        <v>103180</v>
      </c>
      <c r="F4276" s="310">
        <f t="shared" si="132"/>
        <v>5159000</v>
      </c>
      <c r="G4276" s="310">
        <f t="shared" si="133"/>
        <v>2063600</v>
      </c>
    </row>
    <row r="4277" spans="1:7">
      <c r="A4277" s="311" t="s">
        <v>5130</v>
      </c>
      <c r="B4277" s="311" t="s">
        <v>5338</v>
      </c>
      <c r="C4277" s="311" t="s">
        <v>5339</v>
      </c>
      <c r="D4277" s="308"/>
      <c r="E4277" s="315">
        <v>111360</v>
      </c>
      <c r="F4277" s="310">
        <f t="shared" si="132"/>
        <v>5568000</v>
      </c>
      <c r="G4277" s="310">
        <f t="shared" si="133"/>
        <v>2227200.0000000005</v>
      </c>
    </row>
    <row r="4278" spans="1:7">
      <c r="A4278" s="311" t="s">
        <v>5130</v>
      </c>
      <c r="B4278" s="311" t="s">
        <v>5338</v>
      </c>
      <c r="C4278" s="311" t="s">
        <v>5330</v>
      </c>
      <c r="D4278" s="308"/>
      <c r="E4278" s="315">
        <v>122090</v>
      </c>
      <c r="F4278" s="310">
        <f t="shared" si="132"/>
        <v>6104500</v>
      </c>
      <c r="G4278" s="310">
        <f t="shared" si="133"/>
        <v>2441800</v>
      </c>
    </row>
    <row r="4279" spans="1:7">
      <c r="A4279" s="311" t="s">
        <v>5130</v>
      </c>
      <c r="B4279" s="311" t="s">
        <v>5338</v>
      </c>
      <c r="C4279" s="311" t="s">
        <v>5340</v>
      </c>
      <c r="D4279" s="308"/>
      <c r="E4279" s="315">
        <v>115450</v>
      </c>
      <c r="F4279" s="310">
        <f t="shared" si="132"/>
        <v>5772500</v>
      </c>
      <c r="G4279" s="310">
        <f t="shared" si="133"/>
        <v>2309000</v>
      </c>
    </row>
    <row r="4280" spans="1:7">
      <c r="A4280" s="311" t="s">
        <v>5130</v>
      </c>
      <c r="B4280" s="311" t="s">
        <v>5338</v>
      </c>
      <c r="C4280" s="311" t="s">
        <v>5341</v>
      </c>
      <c r="D4280" s="308"/>
      <c r="E4280" s="315">
        <v>113710</v>
      </c>
      <c r="F4280" s="310">
        <f t="shared" si="132"/>
        <v>5685500</v>
      </c>
      <c r="G4280" s="310">
        <f t="shared" si="133"/>
        <v>2274200.0000000005</v>
      </c>
    </row>
    <row r="4281" spans="1:7">
      <c r="A4281" s="311" t="s">
        <v>5130</v>
      </c>
      <c r="B4281" s="311" t="s">
        <v>5338</v>
      </c>
      <c r="C4281" s="311" t="s">
        <v>5332</v>
      </c>
      <c r="D4281" s="308"/>
      <c r="E4281" s="315">
        <v>102630</v>
      </c>
      <c r="F4281" s="310">
        <f t="shared" si="132"/>
        <v>5131500</v>
      </c>
      <c r="G4281" s="310">
        <f t="shared" si="133"/>
        <v>2052600</v>
      </c>
    </row>
    <row r="4282" spans="1:7">
      <c r="A4282" s="311" t="s">
        <v>5130</v>
      </c>
      <c r="B4282" s="311" t="s">
        <v>5338</v>
      </c>
      <c r="C4282" s="311" t="s">
        <v>5333</v>
      </c>
      <c r="D4282" s="308"/>
      <c r="E4282" s="315">
        <v>122900</v>
      </c>
      <c r="F4282" s="310">
        <f t="shared" si="132"/>
        <v>6145000</v>
      </c>
      <c r="G4282" s="310">
        <f t="shared" si="133"/>
        <v>2458000</v>
      </c>
    </row>
    <row r="4283" spans="1:7">
      <c r="A4283" s="311" t="s">
        <v>5130</v>
      </c>
      <c r="B4283" s="311" t="s">
        <v>5338</v>
      </c>
      <c r="C4283" s="311" t="s">
        <v>5342</v>
      </c>
      <c r="D4283" s="308"/>
      <c r="E4283" s="315">
        <v>130000</v>
      </c>
      <c r="F4283" s="310">
        <f t="shared" si="132"/>
        <v>6500000</v>
      </c>
      <c r="G4283" s="310">
        <f t="shared" si="133"/>
        <v>2600000</v>
      </c>
    </row>
    <row r="4284" spans="1:7">
      <c r="A4284" s="316" t="s">
        <v>5269</v>
      </c>
      <c r="B4284" s="316" t="s">
        <v>5343</v>
      </c>
      <c r="C4284" s="316" t="s">
        <v>5344</v>
      </c>
      <c r="D4284" s="308"/>
      <c r="E4284" s="317">
        <v>19600</v>
      </c>
      <c r="F4284" s="310">
        <f t="shared" si="132"/>
        <v>980000</v>
      </c>
      <c r="G4284" s="310">
        <f t="shared" si="133"/>
        <v>392000</v>
      </c>
    </row>
    <row r="4285" spans="1:7">
      <c r="A4285" s="311" t="s">
        <v>5130</v>
      </c>
      <c r="B4285" s="311" t="s">
        <v>5345</v>
      </c>
      <c r="C4285" s="311" t="s">
        <v>5346</v>
      </c>
      <c r="D4285" s="308"/>
      <c r="E4285" s="315">
        <v>105000</v>
      </c>
      <c r="F4285" s="310">
        <f t="shared" si="132"/>
        <v>5250000</v>
      </c>
      <c r="G4285" s="310">
        <f t="shared" si="133"/>
        <v>2100000</v>
      </c>
    </row>
    <row r="4286" spans="1:7">
      <c r="A4286" s="311" t="s">
        <v>5130</v>
      </c>
      <c r="B4286" s="311" t="s">
        <v>5347</v>
      </c>
      <c r="C4286" s="311" t="s">
        <v>5348</v>
      </c>
      <c r="D4286" s="308"/>
      <c r="E4286" s="315">
        <v>112000</v>
      </c>
      <c r="F4286" s="310">
        <f t="shared" si="132"/>
        <v>5600000</v>
      </c>
      <c r="G4286" s="310">
        <f t="shared" si="133"/>
        <v>2240000</v>
      </c>
    </row>
    <row r="4287" spans="1:7">
      <c r="A4287" s="311" t="s">
        <v>5130</v>
      </c>
      <c r="B4287" s="311" t="s">
        <v>5349</v>
      </c>
      <c r="C4287" s="311" t="s">
        <v>5350</v>
      </c>
      <c r="D4287" s="308"/>
      <c r="E4287" s="315">
        <v>121000</v>
      </c>
      <c r="F4287" s="310">
        <f t="shared" si="132"/>
        <v>6050000</v>
      </c>
      <c r="G4287" s="310">
        <f t="shared" si="133"/>
        <v>2420000</v>
      </c>
    </row>
    <row r="4288" spans="1:7">
      <c r="A4288" s="311" t="s">
        <v>5130</v>
      </c>
      <c r="B4288" s="311" t="s">
        <v>5351</v>
      </c>
      <c r="C4288" s="311" t="s">
        <v>5352</v>
      </c>
      <c r="D4288" s="308"/>
      <c r="E4288" s="315">
        <v>126000</v>
      </c>
      <c r="F4288" s="310">
        <f t="shared" si="132"/>
        <v>6300000</v>
      </c>
      <c r="G4288" s="310">
        <f t="shared" si="133"/>
        <v>2520000</v>
      </c>
    </row>
    <row r="4289" spans="1:7">
      <c r="A4289" s="311" t="s">
        <v>5130</v>
      </c>
      <c r="B4289" s="311" t="s">
        <v>5353</v>
      </c>
      <c r="C4289" s="311" t="s">
        <v>5354</v>
      </c>
      <c r="D4289" s="308"/>
      <c r="E4289" s="315">
        <v>139090</v>
      </c>
      <c r="F4289" s="310">
        <f t="shared" si="132"/>
        <v>6954500</v>
      </c>
      <c r="G4289" s="310">
        <f t="shared" si="133"/>
        <v>2781800</v>
      </c>
    </row>
    <row r="4290" spans="1:7">
      <c r="A4290" s="311" t="s">
        <v>5130</v>
      </c>
      <c r="B4290" s="311" t="s">
        <v>5355</v>
      </c>
      <c r="C4290" s="311" t="s">
        <v>5356</v>
      </c>
      <c r="D4290" s="308"/>
      <c r="E4290" s="315">
        <v>145270</v>
      </c>
      <c r="F4290" s="310">
        <f t="shared" si="132"/>
        <v>7263500</v>
      </c>
      <c r="G4290" s="310">
        <f t="shared" si="133"/>
        <v>2905400</v>
      </c>
    </row>
    <row r="4291" spans="1:7">
      <c r="A4291" s="316" t="s">
        <v>5269</v>
      </c>
      <c r="B4291" s="316" t="s">
        <v>5357</v>
      </c>
      <c r="C4291" s="316" t="s">
        <v>5358</v>
      </c>
      <c r="D4291" s="308"/>
      <c r="E4291" s="317">
        <v>147000</v>
      </c>
      <c r="F4291" s="310">
        <f t="shared" si="132"/>
        <v>7350000</v>
      </c>
      <c r="G4291" s="310">
        <f t="shared" si="133"/>
        <v>2940000</v>
      </c>
    </row>
    <row r="4292" spans="1:7">
      <c r="A4292" s="316" t="s">
        <v>5269</v>
      </c>
      <c r="B4292" s="316" t="s">
        <v>5357</v>
      </c>
      <c r="C4292" s="316" t="s">
        <v>5359</v>
      </c>
      <c r="D4292" s="308"/>
      <c r="E4292" s="317">
        <v>30730</v>
      </c>
      <c r="F4292" s="310">
        <f t="shared" ref="F4292:F4355" si="134">+E4292*5%*1000</f>
        <v>1536500</v>
      </c>
      <c r="G4292" s="310">
        <f t="shared" ref="G4292:G4355" si="135">+E4292*2%*1000</f>
        <v>614600</v>
      </c>
    </row>
    <row r="4293" spans="1:7">
      <c r="A4293" s="311" t="s">
        <v>5130</v>
      </c>
      <c r="B4293" s="311" t="s">
        <v>5360</v>
      </c>
      <c r="C4293" s="311" t="s">
        <v>5361</v>
      </c>
      <c r="D4293" s="308"/>
      <c r="E4293" s="315">
        <v>145450</v>
      </c>
      <c r="F4293" s="310">
        <f t="shared" si="134"/>
        <v>7272500</v>
      </c>
      <c r="G4293" s="310">
        <f t="shared" si="135"/>
        <v>2909000</v>
      </c>
    </row>
    <row r="4294" spans="1:7">
      <c r="A4294" s="311" t="s">
        <v>5130</v>
      </c>
      <c r="B4294" s="311" t="s">
        <v>5362</v>
      </c>
      <c r="C4294" s="311" t="s">
        <v>5363</v>
      </c>
      <c r="D4294" s="308"/>
      <c r="E4294" s="315">
        <v>49810</v>
      </c>
      <c r="F4294" s="310">
        <f t="shared" si="134"/>
        <v>2490500</v>
      </c>
      <c r="G4294" s="310">
        <f t="shared" si="135"/>
        <v>996200</v>
      </c>
    </row>
    <row r="4295" spans="1:7">
      <c r="A4295" s="311" t="s">
        <v>5130</v>
      </c>
      <c r="B4295" s="311" t="s">
        <v>5364</v>
      </c>
      <c r="C4295" s="311" t="s">
        <v>5363</v>
      </c>
      <c r="D4295" s="308"/>
      <c r="E4295" s="315">
        <v>49720</v>
      </c>
      <c r="F4295" s="310">
        <f t="shared" si="134"/>
        <v>2486000</v>
      </c>
      <c r="G4295" s="310">
        <f t="shared" si="135"/>
        <v>994400</v>
      </c>
    </row>
    <row r="4296" spans="1:7">
      <c r="A4296" s="311" t="s">
        <v>5130</v>
      </c>
      <c r="B4296" s="311" t="s">
        <v>5365</v>
      </c>
      <c r="C4296" s="311" t="s">
        <v>5366</v>
      </c>
      <c r="D4296" s="308"/>
      <c r="E4296" s="315">
        <v>51000</v>
      </c>
      <c r="F4296" s="310">
        <f t="shared" si="134"/>
        <v>2550000</v>
      </c>
      <c r="G4296" s="310">
        <f t="shared" si="135"/>
        <v>1020000</v>
      </c>
    </row>
    <row r="4297" spans="1:7">
      <c r="A4297" s="311" t="s">
        <v>5130</v>
      </c>
      <c r="B4297" s="311" t="s">
        <v>5367</v>
      </c>
      <c r="C4297" s="311" t="s">
        <v>5368</v>
      </c>
      <c r="D4297" s="308"/>
      <c r="E4297" s="315">
        <v>62720</v>
      </c>
      <c r="F4297" s="310">
        <f t="shared" si="134"/>
        <v>3136000</v>
      </c>
      <c r="G4297" s="310">
        <f t="shared" si="135"/>
        <v>1254400</v>
      </c>
    </row>
    <row r="4298" spans="1:7">
      <c r="A4298" s="311" t="s">
        <v>5130</v>
      </c>
      <c r="B4298" s="311" t="s">
        <v>5229</v>
      </c>
      <c r="C4298" s="311" t="s">
        <v>5368</v>
      </c>
      <c r="D4298" s="308"/>
      <c r="E4298" s="315">
        <v>58740</v>
      </c>
      <c r="F4298" s="310">
        <f t="shared" si="134"/>
        <v>2937000</v>
      </c>
      <c r="G4298" s="310">
        <f t="shared" si="135"/>
        <v>1174800</v>
      </c>
    </row>
    <row r="4299" spans="1:7">
      <c r="A4299" s="311" t="s">
        <v>5130</v>
      </c>
      <c r="B4299" s="311" t="s">
        <v>5369</v>
      </c>
      <c r="C4299" s="311" t="s">
        <v>5370</v>
      </c>
      <c r="D4299" s="308"/>
      <c r="E4299" s="315">
        <v>72720</v>
      </c>
      <c r="F4299" s="310">
        <f t="shared" si="134"/>
        <v>3636000</v>
      </c>
      <c r="G4299" s="310">
        <f t="shared" si="135"/>
        <v>1454400</v>
      </c>
    </row>
    <row r="4300" spans="1:7">
      <c r="A4300" s="311" t="s">
        <v>5130</v>
      </c>
      <c r="B4300" s="311" t="s">
        <v>5371</v>
      </c>
      <c r="C4300" s="311" t="s">
        <v>5372</v>
      </c>
      <c r="D4300" s="308"/>
      <c r="E4300" s="315">
        <v>105900</v>
      </c>
      <c r="F4300" s="310">
        <f t="shared" si="134"/>
        <v>5295000</v>
      </c>
      <c r="G4300" s="310">
        <f t="shared" si="135"/>
        <v>2118000</v>
      </c>
    </row>
    <row r="4301" spans="1:7">
      <c r="A4301" s="311" t="s">
        <v>5130</v>
      </c>
      <c r="B4301" s="311" t="s">
        <v>5373</v>
      </c>
      <c r="C4301" s="311" t="s">
        <v>5374</v>
      </c>
      <c r="D4301" s="308"/>
      <c r="E4301" s="315">
        <v>59810</v>
      </c>
      <c r="F4301" s="310">
        <f t="shared" si="134"/>
        <v>2990500</v>
      </c>
      <c r="G4301" s="310">
        <f t="shared" si="135"/>
        <v>1196200</v>
      </c>
    </row>
    <row r="4302" spans="1:7">
      <c r="A4302" s="311" t="s">
        <v>5130</v>
      </c>
      <c r="B4302" s="311" t="s">
        <v>5373</v>
      </c>
      <c r="C4302" s="311" t="s">
        <v>5375</v>
      </c>
      <c r="D4302" s="308"/>
      <c r="E4302" s="315">
        <v>59810</v>
      </c>
      <c r="F4302" s="310">
        <f t="shared" si="134"/>
        <v>2990500</v>
      </c>
      <c r="G4302" s="310">
        <f t="shared" si="135"/>
        <v>1196200</v>
      </c>
    </row>
    <row r="4303" spans="1:7">
      <c r="A4303" s="311" t="s">
        <v>5130</v>
      </c>
      <c r="B4303" s="311" t="s">
        <v>5376</v>
      </c>
      <c r="C4303" s="311" t="s">
        <v>5377</v>
      </c>
      <c r="D4303" s="308"/>
      <c r="E4303" s="315">
        <v>61810</v>
      </c>
      <c r="F4303" s="310">
        <f t="shared" si="134"/>
        <v>3090500</v>
      </c>
      <c r="G4303" s="310">
        <f t="shared" si="135"/>
        <v>1236200</v>
      </c>
    </row>
    <row r="4304" spans="1:7">
      <c r="A4304" s="311" t="s">
        <v>5130</v>
      </c>
      <c r="B4304" s="311" t="s">
        <v>5376</v>
      </c>
      <c r="C4304" s="311" t="s">
        <v>5376</v>
      </c>
      <c r="D4304" s="308"/>
      <c r="E4304" s="315">
        <v>61810</v>
      </c>
      <c r="F4304" s="310">
        <f t="shared" si="134"/>
        <v>3090500</v>
      </c>
      <c r="G4304" s="310">
        <f t="shared" si="135"/>
        <v>1236200</v>
      </c>
    </row>
    <row r="4305" spans="1:7">
      <c r="A4305" s="311" t="s">
        <v>5130</v>
      </c>
      <c r="B4305" s="311" t="s">
        <v>5378</v>
      </c>
      <c r="C4305" s="311" t="s">
        <v>5379</v>
      </c>
      <c r="D4305" s="308"/>
      <c r="E4305" s="315">
        <v>34620</v>
      </c>
      <c r="F4305" s="310">
        <f t="shared" si="134"/>
        <v>1731000</v>
      </c>
      <c r="G4305" s="310">
        <f t="shared" si="135"/>
        <v>692400</v>
      </c>
    </row>
    <row r="4306" spans="1:7">
      <c r="A4306" s="311" t="s">
        <v>5130</v>
      </c>
      <c r="B4306" s="311" t="s">
        <v>5378</v>
      </c>
      <c r="C4306" s="311" t="s">
        <v>5380</v>
      </c>
      <c r="D4306" s="308"/>
      <c r="E4306" s="315">
        <v>55090</v>
      </c>
      <c r="F4306" s="310">
        <f t="shared" si="134"/>
        <v>2754500</v>
      </c>
      <c r="G4306" s="310">
        <f t="shared" si="135"/>
        <v>1101800</v>
      </c>
    </row>
    <row r="4307" spans="1:7">
      <c r="A4307" s="311" t="s">
        <v>5130</v>
      </c>
      <c r="B4307" s="311" t="s">
        <v>5378</v>
      </c>
      <c r="C4307" s="311" t="s">
        <v>5381</v>
      </c>
      <c r="D4307" s="308"/>
      <c r="E4307" s="315">
        <v>73360</v>
      </c>
      <c r="F4307" s="310">
        <f t="shared" si="134"/>
        <v>3668000</v>
      </c>
      <c r="G4307" s="310">
        <f t="shared" si="135"/>
        <v>1467200</v>
      </c>
    </row>
    <row r="4308" spans="1:7">
      <c r="A4308" s="311" t="s">
        <v>5130</v>
      </c>
      <c r="B4308" s="311" t="s">
        <v>5378</v>
      </c>
      <c r="C4308" s="311" t="s">
        <v>5382</v>
      </c>
      <c r="D4308" s="308"/>
      <c r="E4308" s="315">
        <v>62720</v>
      </c>
      <c r="F4308" s="310">
        <f t="shared" si="134"/>
        <v>3136000</v>
      </c>
      <c r="G4308" s="310">
        <f t="shared" si="135"/>
        <v>1254400</v>
      </c>
    </row>
    <row r="4309" spans="1:7">
      <c r="A4309" s="311" t="s">
        <v>5130</v>
      </c>
      <c r="B4309" s="311" t="s">
        <v>5378</v>
      </c>
      <c r="C4309" s="311" t="s">
        <v>5383</v>
      </c>
      <c r="D4309" s="308"/>
      <c r="E4309" s="315">
        <v>62720</v>
      </c>
      <c r="F4309" s="310">
        <f t="shared" si="134"/>
        <v>3136000</v>
      </c>
      <c r="G4309" s="310">
        <f t="shared" si="135"/>
        <v>1254400</v>
      </c>
    </row>
    <row r="4310" spans="1:7">
      <c r="A4310" s="316" t="s">
        <v>5269</v>
      </c>
      <c r="B4310" s="316" t="s">
        <v>5384</v>
      </c>
      <c r="C4310" s="316" t="s">
        <v>5385</v>
      </c>
      <c r="D4310" s="308"/>
      <c r="E4310" s="317">
        <v>26990</v>
      </c>
      <c r="F4310" s="310">
        <f t="shared" si="134"/>
        <v>1349500</v>
      </c>
      <c r="G4310" s="310">
        <f t="shared" si="135"/>
        <v>539800</v>
      </c>
    </row>
    <row r="4311" spans="1:7">
      <c r="A4311" s="311" t="s">
        <v>5130</v>
      </c>
      <c r="B4311" s="311" t="s">
        <v>5386</v>
      </c>
      <c r="C4311" s="311" t="s">
        <v>5387</v>
      </c>
      <c r="D4311" s="308"/>
      <c r="E4311" s="315">
        <v>72720</v>
      </c>
      <c r="F4311" s="310">
        <f t="shared" si="134"/>
        <v>3636000</v>
      </c>
      <c r="G4311" s="310">
        <f t="shared" si="135"/>
        <v>1454400</v>
      </c>
    </row>
    <row r="4312" spans="1:7">
      <c r="A4312" s="311" t="s">
        <v>5130</v>
      </c>
      <c r="B4312" s="311" t="s">
        <v>5388</v>
      </c>
      <c r="C4312" s="311" t="s">
        <v>5389</v>
      </c>
      <c r="D4312" s="308"/>
      <c r="E4312" s="315">
        <v>72720</v>
      </c>
      <c r="F4312" s="310">
        <f t="shared" si="134"/>
        <v>3636000</v>
      </c>
      <c r="G4312" s="310">
        <f t="shared" si="135"/>
        <v>1454400</v>
      </c>
    </row>
    <row r="4313" spans="1:7">
      <c r="A4313" s="311" t="s">
        <v>5130</v>
      </c>
      <c r="B4313" s="311" t="s">
        <v>5390</v>
      </c>
      <c r="C4313" s="311" t="s">
        <v>5391</v>
      </c>
      <c r="D4313" s="308"/>
      <c r="E4313" s="315">
        <v>28160</v>
      </c>
      <c r="F4313" s="310">
        <f t="shared" si="134"/>
        <v>1408000</v>
      </c>
      <c r="G4313" s="310">
        <f t="shared" si="135"/>
        <v>563200</v>
      </c>
    </row>
    <row r="4314" spans="1:7">
      <c r="A4314" s="311" t="s">
        <v>5130</v>
      </c>
      <c r="B4314" s="311" t="s">
        <v>5390</v>
      </c>
      <c r="C4314" s="311" t="s">
        <v>5392</v>
      </c>
      <c r="D4314" s="308"/>
      <c r="E4314" s="315">
        <v>72810</v>
      </c>
      <c r="F4314" s="310">
        <f t="shared" si="134"/>
        <v>3640500</v>
      </c>
      <c r="G4314" s="310">
        <f t="shared" si="135"/>
        <v>1456200</v>
      </c>
    </row>
    <row r="4315" spans="1:7">
      <c r="A4315" s="311" t="s">
        <v>5130</v>
      </c>
      <c r="B4315" s="311" t="s">
        <v>5390</v>
      </c>
      <c r="C4315" s="311" t="s">
        <v>5393</v>
      </c>
      <c r="D4315" s="308"/>
      <c r="E4315" s="315">
        <v>76700</v>
      </c>
      <c r="F4315" s="310">
        <f t="shared" si="134"/>
        <v>3835000</v>
      </c>
      <c r="G4315" s="310">
        <f t="shared" si="135"/>
        <v>1534000</v>
      </c>
    </row>
    <row r="4316" spans="1:7">
      <c r="A4316" s="311" t="s">
        <v>5130</v>
      </c>
      <c r="B4316" s="311" t="s">
        <v>5254</v>
      </c>
      <c r="C4316" s="311" t="s">
        <v>5394</v>
      </c>
      <c r="D4316" s="308"/>
      <c r="E4316" s="315">
        <v>64040</v>
      </c>
      <c r="F4316" s="310">
        <f t="shared" si="134"/>
        <v>3202000</v>
      </c>
      <c r="G4316" s="310">
        <f t="shared" si="135"/>
        <v>1280800</v>
      </c>
    </row>
    <row r="4317" spans="1:7">
      <c r="A4317" s="311" t="s">
        <v>5130</v>
      </c>
      <c r="B4317" s="311" t="s">
        <v>5395</v>
      </c>
      <c r="C4317" s="311" t="s">
        <v>5396</v>
      </c>
      <c r="D4317" s="308"/>
      <c r="E4317" s="315">
        <v>101000</v>
      </c>
      <c r="F4317" s="310">
        <f t="shared" si="134"/>
        <v>5050000</v>
      </c>
      <c r="G4317" s="310">
        <f t="shared" si="135"/>
        <v>2020000</v>
      </c>
    </row>
    <row r="4318" spans="1:7">
      <c r="A4318" s="311" t="s">
        <v>5130</v>
      </c>
      <c r="B4318" s="311" t="s">
        <v>5395</v>
      </c>
      <c r="C4318" s="311" t="s">
        <v>5395</v>
      </c>
      <c r="D4318" s="308"/>
      <c r="E4318" s="315">
        <v>101000</v>
      </c>
      <c r="F4318" s="310">
        <f t="shared" si="134"/>
        <v>5050000</v>
      </c>
      <c r="G4318" s="310">
        <f t="shared" si="135"/>
        <v>2020000</v>
      </c>
    </row>
    <row r="4319" spans="1:7">
      <c r="A4319" s="311" t="s">
        <v>5130</v>
      </c>
      <c r="B4319" s="311" t="s">
        <v>5395</v>
      </c>
      <c r="C4319" s="311" t="s">
        <v>5397</v>
      </c>
      <c r="D4319" s="308"/>
      <c r="E4319" s="315">
        <v>101000</v>
      </c>
      <c r="F4319" s="310">
        <f t="shared" si="134"/>
        <v>5050000</v>
      </c>
      <c r="G4319" s="310">
        <f t="shared" si="135"/>
        <v>2020000</v>
      </c>
    </row>
    <row r="4320" spans="1:7">
      <c r="A4320" s="311" t="s">
        <v>5130</v>
      </c>
      <c r="B4320" s="311" t="s">
        <v>5398</v>
      </c>
      <c r="C4320" s="311" t="s">
        <v>5399</v>
      </c>
      <c r="D4320" s="308"/>
      <c r="E4320" s="315">
        <v>41000</v>
      </c>
      <c r="F4320" s="310">
        <f t="shared" si="134"/>
        <v>2050000</v>
      </c>
      <c r="G4320" s="310">
        <f t="shared" si="135"/>
        <v>820000</v>
      </c>
    </row>
    <row r="4321" spans="1:7">
      <c r="A4321" s="311" t="s">
        <v>5130</v>
      </c>
      <c r="B4321" s="311" t="s">
        <v>5400</v>
      </c>
      <c r="C4321" s="311" t="s">
        <v>5401</v>
      </c>
      <c r="D4321" s="308"/>
      <c r="E4321" s="315">
        <v>49100</v>
      </c>
      <c r="F4321" s="310">
        <f t="shared" si="134"/>
        <v>2455000</v>
      </c>
      <c r="G4321" s="310">
        <f t="shared" si="135"/>
        <v>982000</v>
      </c>
    </row>
    <row r="4322" spans="1:7">
      <c r="A4322" s="307" t="s">
        <v>5402</v>
      </c>
      <c r="B4322" s="307" t="s">
        <v>5403</v>
      </c>
      <c r="C4322" s="308"/>
      <c r="D4322" s="308"/>
      <c r="E4322" s="309">
        <v>65450</v>
      </c>
      <c r="F4322" s="310">
        <f t="shared" si="134"/>
        <v>3272500</v>
      </c>
      <c r="G4322" s="310">
        <f t="shared" si="135"/>
        <v>1309000</v>
      </c>
    </row>
    <row r="4323" spans="1:7">
      <c r="A4323" s="307" t="s">
        <v>5402</v>
      </c>
      <c r="B4323" s="307" t="s">
        <v>5404</v>
      </c>
      <c r="C4323" s="308"/>
      <c r="D4323" s="308"/>
      <c r="E4323" s="309">
        <v>75900</v>
      </c>
      <c r="F4323" s="310">
        <f t="shared" si="134"/>
        <v>3795000</v>
      </c>
      <c r="G4323" s="310">
        <f t="shared" si="135"/>
        <v>1518000</v>
      </c>
    </row>
    <row r="4324" spans="1:7">
      <c r="A4324" s="307" t="s">
        <v>5402</v>
      </c>
      <c r="B4324" s="307" t="s">
        <v>5405</v>
      </c>
      <c r="C4324" s="308"/>
      <c r="D4324" s="308"/>
      <c r="E4324" s="309">
        <v>75900</v>
      </c>
      <c r="F4324" s="310">
        <f t="shared" si="134"/>
        <v>3795000</v>
      </c>
      <c r="G4324" s="310">
        <f t="shared" si="135"/>
        <v>1518000</v>
      </c>
    </row>
    <row r="4325" spans="1:7">
      <c r="A4325" s="307" t="s">
        <v>5402</v>
      </c>
      <c r="B4325" s="307" t="s">
        <v>5406</v>
      </c>
      <c r="C4325" s="308"/>
      <c r="D4325" s="308"/>
      <c r="E4325" s="309">
        <v>113540</v>
      </c>
      <c r="F4325" s="310">
        <f t="shared" si="134"/>
        <v>5677000</v>
      </c>
      <c r="G4325" s="310">
        <f t="shared" si="135"/>
        <v>2270800</v>
      </c>
    </row>
    <row r="4326" spans="1:7">
      <c r="A4326" s="307" t="s">
        <v>5402</v>
      </c>
      <c r="B4326" s="307" t="s">
        <v>5407</v>
      </c>
      <c r="C4326" s="308"/>
      <c r="D4326" s="308"/>
      <c r="E4326" s="309">
        <v>133540</v>
      </c>
      <c r="F4326" s="310">
        <f t="shared" si="134"/>
        <v>6677000</v>
      </c>
      <c r="G4326" s="310">
        <f t="shared" si="135"/>
        <v>2670800</v>
      </c>
    </row>
    <row r="4327" spans="1:7">
      <c r="A4327" s="307" t="s">
        <v>5402</v>
      </c>
      <c r="B4327" s="307" t="s">
        <v>5408</v>
      </c>
      <c r="C4327" s="308"/>
      <c r="D4327" s="308"/>
      <c r="E4327" s="309">
        <v>111810</v>
      </c>
      <c r="F4327" s="310">
        <f t="shared" si="134"/>
        <v>5590500</v>
      </c>
      <c r="G4327" s="310">
        <f t="shared" si="135"/>
        <v>2236200.0000000005</v>
      </c>
    </row>
    <row r="4328" spans="1:7">
      <c r="A4328" s="307" t="s">
        <v>5402</v>
      </c>
      <c r="B4328" s="307" t="s">
        <v>5409</v>
      </c>
      <c r="C4328" s="308"/>
      <c r="D4328" s="308"/>
      <c r="E4328" s="309">
        <v>114540</v>
      </c>
      <c r="F4328" s="310">
        <f t="shared" si="134"/>
        <v>5727000</v>
      </c>
      <c r="G4328" s="310">
        <f t="shared" si="135"/>
        <v>2290800</v>
      </c>
    </row>
    <row r="4329" spans="1:7">
      <c r="A4329" s="311" t="s">
        <v>5410</v>
      </c>
      <c r="B4329" s="311" t="s">
        <v>5411</v>
      </c>
      <c r="C4329" s="311" t="s">
        <v>5412</v>
      </c>
      <c r="D4329" s="308"/>
      <c r="E4329" s="315">
        <v>109030</v>
      </c>
      <c r="F4329" s="310">
        <f t="shared" si="134"/>
        <v>5451500</v>
      </c>
      <c r="G4329" s="310">
        <f t="shared" si="135"/>
        <v>2180600</v>
      </c>
    </row>
    <row r="4330" spans="1:7">
      <c r="A4330" s="311" t="s">
        <v>5402</v>
      </c>
      <c r="B4330" s="311" t="s">
        <v>5413</v>
      </c>
      <c r="C4330" s="311" t="s">
        <v>5414</v>
      </c>
      <c r="D4330" s="308"/>
      <c r="E4330" s="315">
        <v>53450</v>
      </c>
      <c r="F4330" s="310">
        <f t="shared" si="134"/>
        <v>2672500</v>
      </c>
      <c r="G4330" s="310">
        <f t="shared" si="135"/>
        <v>1069000</v>
      </c>
    </row>
    <row r="4331" spans="1:7">
      <c r="A4331" s="311" t="s">
        <v>5402</v>
      </c>
      <c r="B4331" s="311" t="s">
        <v>5413</v>
      </c>
      <c r="C4331" s="311" t="s">
        <v>5415</v>
      </c>
      <c r="D4331" s="308"/>
      <c r="E4331" s="315">
        <v>60900</v>
      </c>
      <c r="F4331" s="310">
        <f t="shared" si="134"/>
        <v>3045000</v>
      </c>
      <c r="G4331" s="310">
        <f t="shared" si="135"/>
        <v>1218000</v>
      </c>
    </row>
    <row r="4332" spans="1:7">
      <c r="A4332" s="311" t="s">
        <v>5402</v>
      </c>
      <c r="B4332" s="311" t="s">
        <v>5416</v>
      </c>
      <c r="C4332" s="311" t="s">
        <v>5417</v>
      </c>
      <c r="D4332" s="308"/>
      <c r="E4332" s="315">
        <v>65450</v>
      </c>
      <c r="F4332" s="310">
        <f t="shared" si="134"/>
        <v>3272500</v>
      </c>
      <c r="G4332" s="310">
        <f t="shared" si="135"/>
        <v>1309000</v>
      </c>
    </row>
    <row r="4333" spans="1:7">
      <c r="A4333" s="311" t="s">
        <v>5402</v>
      </c>
      <c r="B4333" s="311" t="s">
        <v>5404</v>
      </c>
      <c r="C4333" s="311" t="s">
        <v>5418</v>
      </c>
      <c r="D4333" s="308"/>
      <c r="E4333" s="315">
        <v>75900</v>
      </c>
      <c r="F4333" s="310">
        <f t="shared" si="134"/>
        <v>3795000</v>
      </c>
      <c r="G4333" s="310">
        <f t="shared" si="135"/>
        <v>1518000</v>
      </c>
    </row>
    <row r="4334" spans="1:7">
      <c r="A4334" s="311" t="s">
        <v>5402</v>
      </c>
      <c r="B4334" s="311" t="s">
        <v>5404</v>
      </c>
      <c r="C4334" s="311" t="s">
        <v>5419</v>
      </c>
      <c r="D4334" s="308"/>
      <c r="E4334" s="315">
        <v>72400</v>
      </c>
      <c r="F4334" s="310">
        <f t="shared" si="134"/>
        <v>3620000</v>
      </c>
      <c r="G4334" s="310">
        <f t="shared" si="135"/>
        <v>1448000</v>
      </c>
    </row>
    <row r="4335" spans="1:7">
      <c r="A4335" s="311" t="s">
        <v>5402</v>
      </c>
      <c r="B4335" s="311" t="s">
        <v>5404</v>
      </c>
      <c r="C4335" s="311" t="s">
        <v>5420</v>
      </c>
      <c r="D4335" s="308"/>
      <c r="E4335" s="315">
        <v>67000</v>
      </c>
      <c r="F4335" s="310">
        <f t="shared" si="134"/>
        <v>3350000</v>
      </c>
      <c r="G4335" s="310">
        <f t="shared" si="135"/>
        <v>1340000</v>
      </c>
    </row>
    <row r="4336" spans="1:7">
      <c r="A4336" s="311" t="s">
        <v>5410</v>
      </c>
      <c r="B4336" s="311" t="s">
        <v>5421</v>
      </c>
      <c r="C4336" s="311" t="s">
        <v>5422</v>
      </c>
      <c r="D4336" s="308"/>
      <c r="E4336" s="315">
        <v>69350</v>
      </c>
      <c r="F4336" s="310">
        <f t="shared" si="134"/>
        <v>3467500</v>
      </c>
      <c r="G4336" s="310">
        <f t="shared" si="135"/>
        <v>1387000</v>
      </c>
    </row>
    <row r="4337" spans="1:7">
      <c r="A4337" s="311" t="s">
        <v>5402</v>
      </c>
      <c r="B4337" s="311" t="s">
        <v>5423</v>
      </c>
      <c r="C4337" s="311" t="s">
        <v>5424</v>
      </c>
      <c r="D4337" s="308"/>
      <c r="E4337" s="315">
        <v>75810</v>
      </c>
      <c r="F4337" s="310">
        <f t="shared" si="134"/>
        <v>3790500</v>
      </c>
      <c r="G4337" s="310">
        <f t="shared" si="135"/>
        <v>1516200</v>
      </c>
    </row>
    <row r="4338" spans="1:7">
      <c r="A4338" s="311" t="s">
        <v>5402</v>
      </c>
      <c r="B4338" s="311" t="s">
        <v>5423</v>
      </c>
      <c r="C4338" s="311" t="s">
        <v>5425</v>
      </c>
      <c r="D4338" s="308"/>
      <c r="E4338" s="315">
        <v>75810</v>
      </c>
      <c r="F4338" s="310">
        <f t="shared" si="134"/>
        <v>3790500</v>
      </c>
      <c r="G4338" s="310">
        <f t="shared" si="135"/>
        <v>1516200</v>
      </c>
    </row>
    <row r="4339" spans="1:7">
      <c r="A4339" s="311" t="s">
        <v>5402</v>
      </c>
      <c r="B4339" s="311" t="s">
        <v>5423</v>
      </c>
      <c r="C4339" s="311" t="s">
        <v>5426</v>
      </c>
      <c r="D4339" s="308"/>
      <c r="E4339" s="315">
        <v>80900</v>
      </c>
      <c r="F4339" s="310">
        <f t="shared" si="134"/>
        <v>4045000</v>
      </c>
      <c r="G4339" s="310">
        <f t="shared" si="135"/>
        <v>1618000</v>
      </c>
    </row>
    <row r="4340" spans="1:7">
      <c r="A4340" s="316" t="s">
        <v>5410</v>
      </c>
      <c r="B4340" s="316" t="s">
        <v>5427</v>
      </c>
      <c r="C4340" s="316" t="s">
        <v>5428</v>
      </c>
      <c r="D4340" s="308"/>
      <c r="E4340" s="317">
        <v>61680</v>
      </c>
      <c r="F4340" s="310">
        <f t="shared" si="134"/>
        <v>3084000</v>
      </c>
      <c r="G4340" s="310">
        <f t="shared" si="135"/>
        <v>1233600.0000000002</v>
      </c>
    </row>
    <row r="4341" spans="1:7">
      <c r="A4341" s="311" t="s">
        <v>5402</v>
      </c>
      <c r="B4341" s="311" t="s">
        <v>5429</v>
      </c>
      <c r="C4341" s="311" t="s">
        <v>5430</v>
      </c>
      <c r="D4341" s="308"/>
      <c r="E4341" s="315">
        <v>63450</v>
      </c>
      <c r="F4341" s="310">
        <f t="shared" si="134"/>
        <v>3172500</v>
      </c>
      <c r="G4341" s="310">
        <f t="shared" si="135"/>
        <v>1269000</v>
      </c>
    </row>
    <row r="4342" spans="1:7">
      <c r="A4342" s="311" t="s">
        <v>5402</v>
      </c>
      <c r="B4342" s="311" t="s">
        <v>5406</v>
      </c>
      <c r="C4342" s="311" t="s">
        <v>5431</v>
      </c>
      <c r="D4342" s="308"/>
      <c r="E4342" s="315">
        <v>113540</v>
      </c>
      <c r="F4342" s="310">
        <f t="shared" si="134"/>
        <v>5677000</v>
      </c>
      <c r="G4342" s="310">
        <f t="shared" si="135"/>
        <v>2270800</v>
      </c>
    </row>
    <row r="4343" spans="1:7">
      <c r="A4343" s="311" t="s">
        <v>5402</v>
      </c>
      <c r="B4343" s="311" t="s">
        <v>5432</v>
      </c>
      <c r="C4343" s="311" t="s">
        <v>5433</v>
      </c>
      <c r="D4343" s="308"/>
      <c r="E4343" s="315">
        <v>150900</v>
      </c>
      <c r="F4343" s="310">
        <f t="shared" si="134"/>
        <v>7545000</v>
      </c>
      <c r="G4343" s="310">
        <f t="shared" si="135"/>
        <v>3018000</v>
      </c>
    </row>
    <row r="4344" spans="1:7">
      <c r="A4344" s="311" t="s">
        <v>5402</v>
      </c>
      <c r="B4344" s="311" t="s">
        <v>5407</v>
      </c>
      <c r="C4344" s="311" t="s">
        <v>5434</v>
      </c>
      <c r="D4344" s="308"/>
      <c r="E4344" s="315">
        <v>133540</v>
      </c>
      <c r="F4344" s="310">
        <f t="shared" si="134"/>
        <v>6677000</v>
      </c>
      <c r="G4344" s="310">
        <f t="shared" si="135"/>
        <v>2670800</v>
      </c>
    </row>
    <row r="4345" spans="1:7">
      <c r="A4345" s="311" t="s">
        <v>5410</v>
      </c>
      <c r="B4345" s="316" t="s">
        <v>5435</v>
      </c>
      <c r="C4345" s="311" t="s">
        <v>5436</v>
      </c>
      <c r="D4345" s="308"/>
      <c r="E4345" s="315">
        <v>136360</v>
      </c>
      <c r="F4345" s="310">
        <f t="shared" si="134"/>
        <v>6818000</v>
      </c>
      <c r="G4345" s="310">
        <f t="shared" si="135"/>
        <v>2727200.0000000005</v>
      </c>
    </row>
    <row r="4346" spans="1:7">
      <c r="A4346" s="311" t="s">
        <v>5410</v>
      </c>
      <c r="B4346" s="316" t="s">
        <v>5435</v>
      </c>
      <c r="C4346" s="316" t="s">
        <v>5437</v>
      </c>
      <c r="D4346" s="308"/>
      <c r="E4346" s="317">
        <v>98000</v>
      </c>
      <c r="F4346" s="310">
        <f t="shared" si="134"/>
        <v>4900000</v>
      </c>
      <c r="G4346" s="310">
        <f t="shared" si="135"/>
        <v>1960000</v>
      </c>
    </row>
    <row r="4347" spans="1:7">
      <c r="A4347" s="316" t="s">
        <v>5410</v>
      </c>
      <c r="B4347" s="316" t="s">
        <v>5435</v>
      </c>
      <c r="C4347" s="316" t="s">
        <v>5438</v>
      </c>
      <c r="D4347" s="308"/>
      <c r="E4347" s="317">
        <v>65480</v>
      </c>
      <c r="F4347" s="310">
        <f t="shared" si="134"/>
        <v>3274000</v>
      </c>
      <c r="G4347" s="310">
        <f t="shared" si="135"/>
        <v>1309600.0000000002</v>
      </c>
    </row>
    <row r="4348" spans="1:7">
      <c r="A4348" s="311" t="s">
        <v>5402</v>
      </c>
      <c r="B4348" s="311" t="s">
        <v>5439</v>
      </c>
      <c r="C4348" s="311" t="s">
        <v>5440</v>
      </c>
      <c r="D4348" s="308"/>
      <c r="E4348" s="315">
        <v>90900</v>
      </c>
      <c r="F4348" s="310">
        <f t="shared" si="134"/>
        <v>4545000</v>
      </c>
      <c r="G4348" s="310">
        <f t="shared" si="135"/>
        <v>1818000</v>
      </c>
    </row>
    <row r="4349" spans="1:7">
      <c r="A4349" s="311" t="s">
        <v>5402</v>
      </c>
      <c r="B4349" s="311" t="s">
        <v>5441</v>
      </c>
      <c r="C4349" s="311" t="s">
        <v>5442</v>
      </c>
      <c r="D4349" s="308"/>
      <c r="E4349" s="315">
        <v>120380</v>
      </c>
      <c r="F4349" s="310">
        <f t="shared" si="134"/>
        <v>6019000</v>
      </c>
      <c r="G4349" s="310">
        <f t="shared" si="135"/>
        <v>2407600</v>
      </c>
    </row>
    <row r="4350" spans="1:7">
      <c r="A4350" s="311" t="s">
        <v>5402</v>
      </c>
      <c r="B4350" s="311" t="s">
        <v>5443</v>
      </c>
      <c r="C4350" s="311" t="s">
        <v>5444</v>
      </c>
      <c r="D4350" s="308"/>
      <c r="E4350" s="315">
        <v>85450</v>
      </c>
      <c r="F4350" s="310">
        <f t="shared" si="134"/>
        <v>4272500</v>
      </c>
      <c r="G4350" s="310">
        <f t="shared" si="135"/>
        <v>1709000</v>
      </c>
    </row>
    <row r="4351" spans="1:7">
      <c r="A4351" s="311" t="s">
        <v>5402</v>
      </c>
      <c r="B4351" s="311" t="s">
        <v>5443</v>
      </c>
      <c r="C4351" s="311" t="s">
        <v>5445</v>
      </c>
      <c r="D4351" s="308"/>
      <c r="E4351" s="315">
        <v>90900</v>
      </c>
      <c r="F4351" s="310">
        <f t="shared" si="134"/>
        <v>4545000</v>
      </c>
      <c r="G4351" s="310">
        <f t="shared" si="135"/>
        <v>1818000</v>
      </c>
    </row>
    <row r="4352" spans="1:7">
      <c r="A4352" s="307" t="s">
        <v>353</v>
      </c>
      <c r="B4352" s="307" t="s">
        <v>3478</v>
      </c>
      <c r="C4352" s="308"/>
      <c r="D4352" s="308"/>
      <c r="E4352" s="309">
        <v>160900</v>
      </c>
      <c r="F4352" s="310">
        <f t="shared" si="134"/>
        <v>8045000</v>
      </c>
      <c r="G4352" s="310">
        <f t="shared" si="135"/>
        <v>3218000</v>
      </c>
    </row>
    <row r="4353" spans="1:7">
      <c r="A4353" s="307" t="s">
        <v>353</v>
      </c>
      <c r="B4353" s="307" t="s">
        <v>5446</v>
      </c>
      <c r="C4353" s="308"/>
      <c r="D4353" s="308"/>
      <c r="E4353" s="309">
        <v>231090</v>
      </c>
      <c r="F4353" s="310">
        <f t="shared" si="134"/>
        <v>11554500</v>
      </c>
      <c r="G4353" s="310">
        <f t="shared" si="135"/>
        <v>4621800</v>
      </c>
    </row>
    <row r="4354" spans="1:7">
      <c r="A4354" s="307" t="s">
        <v>353</v>
      </c>
      <c r="B4354" s="307" t="s">
        <v>5447</v>
      </c>
      <c r="C4354" s="308"/>
      <c r="D4354" s="308"/>
      <c r="E4354" s="309">
        <v>219810</v>
      </c>
      <c r="F4354" s="310">
        <f t="shared" si="134"/>
        <v>10990500</v>
      </c>
      <c r="G4354" s="310">
        <f t="shared" si="135"/>
        <v>4396200</v>
      </c>
    </row>
    <row r="4355" spans="1:7">
      <c r="A4355" s="307" t="s">
        <v>353</v>
      </c>
      <c r="B4355" s="307" t="s">
        <v>5448</v>
      </c>
      <c r="C4355" s="308"/>
      <c r="D4355" s="308"/>
      <c r="E4355" s="309">
        <v>96540</v>
      </c>
      <c r="F4355" s="310">
        <f t="shared" si="134"/>
        <v>4827000</v>
      </c>
      <c r="G4355" s="310">
        <f t="shared" si="135"/>
        <v>1930800</v>
      </c>
    </row>
    <row r="4356" spans="1:7">
      <c r="A4356" s="307" t="s">
        <v>353</v>
      </c>
      <c r="B4356" s="311" t="s">
        <v>5449</v>
      </c>
      <c r="C4356" s="308"/>
      <c r="D4356" s="308"/>
      <c r="E4356" s="309">
        <v>107260</v>
      </c>
      <c r="F4356" s="310">
        <f t="shared" ref="F4356:F4419" si="136">+E4356*5%*1000</f>
        <v>5363000</v>
      </c>
      <c r="G4356" s="310">
        <f t="shared" ref="G4356:G4419" si="137">+E4356*2%*1000</f>
        <v>2145200</v>
      </c>
    </row>
    <row r="4357" spans="1:7">
      <c r="A4357" s="307" t="s">
        <v>353</v>
      </c>
      <c r="B4357" s="307" t="s">
        <v>5450</v>
      </c>
      <c r="C4357" s="308"/>
      <c r="D4357" s="308"/>
      <c r="E4357" s="309">
        <v>96270</v>
      </c>
      <c r="F4357" s="310">
        <f t="shared" si="136"/>
        <v>4813500</v>
      </c>
      <c r="G4357" s="310">
        <f t="shared" si="137"/>
        <v>1925400</v>
      </c>
    </row>
    <row r="4358" spans="1:7">
      <c r="A4358" s="307" t="s">
        <v>353</v>
      </c>
      <c r="B4358" s="307" t="s">
        <v>5451</v>
      </c>
      <c r="C4358" s="308"/>
      <c r="D4358" s="308"/>
      <c r="E4358" s="309">
        <v>111000</v>
      </c>
      <c r="F4358" s="310">
        <f t="shared" si="136"/>
        <v>5550000</v>
      </c>
      <c r="G4358" s="310">
        <f t="shared" si="137"/>
        <v>2220000</v>
      </c>
    </row>
    <row r="4359" spans="1:7">
      <c r="A4359" s="307" t="s">
        <v>353</v>
      </c>
      <c r="B4359" s="307" t="s">
        <v>5452</v>
      </c>
      <c r="C4359" s="308"/>
      <c r="D4359" s="308"/>
      <c r="E4359" s="309">
        <v>226450</v>
      </c>
      <c r="F4359" s="310">
        <f t="shared" si="136"/>
        <v>11322500</v>
      </c>
      <c r="G4359" s="310">
        <f t="shared" si="137"/>
        <v>4529000</v>
      </c>
    </row>
    <row r="4360" spans="1:7">
      <c r="A4360" s="307" t="s">
        <v>353</v>
      </c>
      <c r="B4360" s="307" t="s">
        <v>5453</v>
      </c>
      <c r="C4360" s="308"/>
      <c r="D4360" s="308"/>
      <c r="E4360" s="309">
        <v>215630</v>
      </c>
      <c r="F4360" s="310">
        <f t="shared" si="136"/>
        <v>10781500</v>
      </c>
      <c r="G4360" s="310">
        <f t="shared" si="137"/>
        <v>4312600</v>
      </c>
    </row>
    <row r="4361" spans="1:7">
      <c r="A4361" s="307" t="s">
        <v>353</v>
      </c>
      <c r="B4361" s="307" t="s">
        <v>5454</v>
      </c>
      <c r="C4361" s="308"/>
      <c r="D4361" s="308"/>
      <c r="E4361" s="309">
        <v>166180</v>
      </c>
      <c r="F4361" s="310">
        <f t="shared" si="136"/>
        <v>8309000</v>
      </c>
      <c r="G4361" s="310">
        <f t="shared" si="137"/>
        <v>3323600</v>
      </c>
    </row>
    <row r="4362" spans="1:7">
      <c r="A4362" s="307" t="s">
        <v>353</v>
      </c>
      <c r="B4362" s="307" t="s">
        <v>5455</v>
      </c>
      <c r="C4362" s="308"/>
      <c r="D4362" s="308"/>
      <c r="E4362" s="309">
        <v>213810</v>
      </c>
      <c r="F4362" s="310">
        <f t="shared" si="136"/>
        <v>10690500</v>
      </c>
      <c r="G4362" s="310">
        <f t="shared" si="137"/>
        <v>4276200</v>
      </c>
    </row>
    <row r="4363" spans="1:7">
      <c r="A4363" s="307" t="s">
        <v>353</v>
      </c>
      <c r="B4363" s="307" t="s">
        <v>5456</v>
      </c>
      <c r="C4363" s="308"/>
      <c r="D4363" s="308"/>
      <c r="E4363" s="309">
        <v>216360</v>
      </c>
      <c r="F4363" s="310">
        <f t="shared" si="136"/>
        <v>10818000</v>
      </c>
      <c r="G4363" s="310">
        <f t="shared" si="137"/>
        <v>4327200</v>
      </c>
    </row>
    <row r="4364" spans="1:7">
      <c r="A4364" s="307" t="s">
        <v>353</v>
      </c>
      <c r="B4364" s="307" t="s">
        <v>5457</v>
      </c>
      <c r="C4364" s="308"/>
      <c r="D4364" s="308"/>
      <c r="E4364" s="309">
        <v>195810</v>
      </c>
      <c r="F4364" s="310">
        <f t="shared" si="136"/>
        <v>9790500</v>
      </c>
      <c r="G4364" s="310">
        <f t="shared" si="137"/>
        <v>3916200.0000000005</v>
      </c>
    </row>
    <row r="4365" spans="1:7">
      <c r="A4365" s="307" t="s">
        <v>353</v>
      </c>
      <c r="B4365" s="311" t="s">
        <v>5458</v>
      </c>
      <c r="C4365" s="308"/>
      <c r="D4365" s="308"/>
      <c r="E4365" s="309">
        <v>117260</v>
      </c>
      <c r="F4365" s="310">
        <f t="shared" si="136"/>
        <v>5863000</v>
      </c>
      <c r="G4365" s="310">
        <f t="shared" si="137"/>
        <v>2345200.0000000005</v>
      </c>
    </row>
    <row r="4366" spans="1:7">
      <c r="A4366" s="307" t="s">
        <v>353</v>
      </c>
      <c r="B4366" s="311" t="s">
        <v>5459</v>
      </c>
      <c r="C4366" s="308"/>
      <c r="D4366" s="308"/>
      <c r="E4366" s="309">
        <v>203430</v>
      </c>
      <c r="F4366" s="310">
        <f t="shared" si="136"/>
        <v>10171500</v>
      </c>
      <c r="G4366" s="310">
        <f t="shared" si="137"/>
        <v>4068600</v>
      </c>
    </row>
    <row r="4367" spans="1:7">
      <c r="A4367" s="307" t="s">
        <v>353</v>
      </c>
      <c r="B4367" s="307" t="s">
        <v>5460</v>
      </c>
      <c r="C4367" s="308"/>
      <c r="D4367" s="308"/>
      <c r="E4367" s="309">
        <v>154540</v>
      </c>
      <c r="F4367" s="310">
        <f t="shared" si="136"/>
        <v>7727000</v>
      </c>
      <c r="G4367" s="310">
        <f t="shared" si="137"/>
        <v>3090800</v>
      </c>
    </row>
    <row r="4368" spans="1:7">
      <c r="A4368" s="307" t="s">
        <v>353</v>
      </c>
      <c r="B4368" s="307" t="s">
        <v>5461</v>
      </c>
      <c r="C4368" s="308"/>
      <c r="D4368" s="308"/>
      <c r="E4368" s="309">
        <v>136720</v>
      </c>
      <c r="F4368" s="310">
        <f t="shared" si="136"/>
        <v>6836000</v>
      </c>
      <c r="G4368" s="310">
        <f t="shared" si="137"/>
        <v>2734400</v>
      </c>
    </row>
    <row r="4369" spans="1:7">
      <c r="A4369" s="307" t="s">
        <v>353</v>
      </c>
      <c r="B4369" s="307" t="s">
        <v>5462</v>
      </c>
      <c r="C4369" s="308"/>
      <c r="D4369" s="308"/>
      <c r="E4369" s="309">
        <v>125000</v>
      </c>
      <c r="F4369" s="310">
        <f t="shared" si="136"/>
        <v>6250000</v>
      </c>
      <c r="G4369" s="310">
        <f t="shared" si="137"/>
        <v>2500000</v>
      </c>
    </row>
    <row r="4370" spans="1:7">
      <c r="A4370" s="307" t="s">
        <v>353</v>
      </c>
      <c r="B4370" s="307" t="s">
        <v>5463</v>
      </c>
      <c r="C4370" s="308"/>
      <c r="D4370" s="308"/>
      <c r="E4370" s="309">
        <v>218630</v>
      </c>
      <c r="F4370" s="310">
        <f t="shared" si="136"/>
        <v>10931500</v>
      </c>
      <c r="G4370" s="310">
        <f t="shared" si="137"/>
        <v>4372600</v>
      </c>
    </row>
    <row r="4371" spans="1:7">
      <c r="A4371" s="307" t="s">
        <v>353</v>
      </c>
      <c r="B4371" s="307" t="s">
        <v>5464</v>
      </c>
      <c r="C4371" s="308"/>
      <c r="D4371" s="308"/>
      <c r="E4371" s="309">
        <v>191000</v>
      </c>
      <c r="F4371" s="310">
        <f t="shared" si="136"/>
        <v>9550000</v>
      </c>
      <c r="G4371" s="310">
        <f t="shared" si="137"/>
        <v>3820000</v>
      </c>
    </row>
    <row r="4372" spans="1:7">
      <c r="A4372" s="307" t="s">
        <v>353</v>
      </c>
      <c r="B4372" s="307" t="s">
        <v>5465</v>
      </c>
      <c r="C4372" s="308"/>
      <c r="D4372" s="308"/>
      <c r="E4372" s="309">
        <v>151090</v>
      </c>
      <c r="F4372" s="310">
        <f t="shared" si="136"/>
        <v>7554500</v>
      </c>
      <c r="G4372" s="310">
        <f t="shared" si="137"/>
        <v>3021800</v>
      </c>
    </row>
    <row r="4373" spans="1:7">
      <c r="A4373" s="307" t="s">
        <v>353</v>
      </c>
      <c r="B4373" s="307" t="s">
        <v>5466</v>
      </c>
      <c r="C4373" s="308"/>
      <c r="D4373" s="308"/>
      <c r="E4373" s="309">
        <v>181360</v>
      </c>
      <c r="F4373" s="310">
        <f t="shared" si="136"/>
        <v>9068000</v>
      </c>
      <c r="G4373" s="310">
        <f t="shared" si="137"/>
        <v>3627200.0000000005</v>
      </c>
    </row>
    <row r="4374" spans="1:7">
      <c r="A4374" s="307" t="s">
        <v>353</v>
      </c>
      <c r="B4374" s="311" t="s">
        <v>5467</v>
      </c>
      <c r="C4374" s="308"/>
      <c r="D4374" s="308"/>
      <c r="E4374" s="309">
        <v>145440</v>
      </c>
      <c r="F4374" s="310">
        <f t="shared" si="136"/>
        <v>7272000</v>
      </c>
      <c r="G4374" s="310">
        <f t="shared" si="137"/>
        <v>2908800</v>
      </c>
    </row>
    <row r="4375" spans="1:7">
      <c r="A4375" s="307" t="s">
        <v>353</v>
      </c>
      <c r="B4375" s="307" t="s">
        <v>5468</v>
      </c>
      <c r="C4375" s="308"/>
      <c r="D4375" s="308"/>
      <c r="E4375" s="309">
        <v>173630</v>
      </c>
      <c r="F4375" s="310">
        <f t="shared" si="136"/>
        <v>8681500</v>
      </c>
      <c r="G4375" s="310">
        <f t="shared" si="137"/>
        <v>3472600</v>
      </c>
    </row>
    <row r="4376" spans="1:7">
      <c r="A4376" s="316" t="s">
        <v>5469</v>
      </c>
      <c r="B4376" s="311" t="s">
        <v>5448</v>
      </c>
      <c r="C4376" s="316" t="s">
        <v>5470</v>
      </c>
      <c r="D4376" s="308"/>
      <c r="E4376" s="317">
        <v>29240</v>
      </c>
      <c r="F4376" s="310">
        <f t="shared" si="136"/>
        <v>1462000</v>
      </c>
      <c r="G4376" s="310">
        <f t="shared" si="137"/>
        <v>584800.00000000012</v>
      </c>
    </row>
    <row r="4377" spans="1:7">
      <c r="A4377" s="316" t="s">
        <v>5469</v>
      </c>
      <c r="B4377" s="311" t="s">
        <v>5448</v>
      </c>
      <c r="C4377" s="316" t="s">
        <v>5471</v>
      </c>
      <c r="D4377" s="308"/>
      <c r="E4377" s="317">
        <v>19040</v>
      </c>
      <c r="F4377" s="310">
        <f t="shared" si="136"/>
        <v>952000</v>
      </c>
      <c r="G4377" s="310">
        <f t="shared" si="137"/>
        <v>380800</v>
      </c>
    </row>
    <row r="4378" spans="1:7">
      <c r="A4378" s="316" t="s">
        <v>5469</v>
      </c>
      <c r="B4378" s="311" t="s">
        <v>5448</v>
      </c>
      <c r="C4378" s="316" t="s">
        <v>5472</v>
      </c>
      <c r="D4378" s="308"/>
      <c r="E4378" s="317">
        <v>26880</v>
      </c>
      <c r="F4378" s="310">
        <f t="shared" si="136"/>
        <v>1344000</v>
      </c>
      <c r="G4378" s="310">
        <f t="shared" si="137"/>
        <v>537600</v>
      </c>
    </row>
    <row r="4379" spans="1:7">
      <c r="A4379" s="311" t="s">
        <v>353</v>
      </c>
      <c r="B4379" s="311" t="s">
        <v>5448</v>
      </c>
      <c r="C4379" s="311" t="s">
        <v>5473</v>
      </c>
      <c r="D4379" s="308"/>
      <c r="E4379" s="315">
        <v>99900</v>
      </c>
      <c r="F4379" s="310">
        <f t="shared" si="136"/>
        <v>4995000</v>
      </c>
      <c r="G4379" s="310">
        <f t="shared" si="137"/>
        <v>1998000</v>
      </c>
    </row>
    <row r="4380" spans="1:7">
      <c r="A4380" s="311" t="s">
        <v>353</v>
      </c>
      <c r="B4380" s="311" t="s">
        <v>5448</v>
      </c>
      <c r="C4380" s="311" t="s">
        <v>5474</v>
      </c>
      <c r="D4380" s="308"/>
      <c r="E4380" s="315">
        <v>99900</v>
      </c>
      <c r="F4380" s="310">
        <f t="shared" si="136"/>
        <v>4995000</v>
      </c>
      <c r="G4380" s="310">
        <f t="shared" si="137"/>
        <v>1998000</v>
      </c>
    </row>
    <row r="4381" spans="1:7">
      <c r="A4381" s="311" t="s">
        <v>353</v>
      </c>
      <c r="B4381" s="311" t="s">
        <v>5448</v>
      </c>
      <c r="C4381" s="311" t="s">
        <v>5475</v>
      </c>
      <c r="D4381" s="308"/>
      <c r="E4381" s="315">
        <v>94810</v>
      </c>
      <c r="F4381" s="310">
        <f t="shared" si="136"/>
        <v>4740500</v>
      </c>
      <c r="G4381" s="310">
        <f t="shared" si="137"/>
        <v>1896200</v>
      </c>
    </row>
    <row r="4382" spans="1:7">
      <c r="A4382" s="311" t="s">
        <v>353</v>
      </c>
      <c r="B4382" s="311" t="s">
        <v>5449</v>
      </c>
      <c r="C4382" s="311" t="s">
        <v>5476</v>
      </c>
      <c r="D4382" s="308"/>
      <c r="E4382" s="315">
        <v>93400</v>
      </c>
      <c r="F4382" s="310">
        <f t="shared" si="136"/>
        <v>4670000</v>
      </c>
      <c r="G4382" s="310">
        <f t="shared" si="137"/>
        <v>1868000</v>
      </c>
    </row>
    <row r="4383" spans="1:7">
      <c r="A4383" s="311" t="s">
        <v>353</v>
      </c>
      <c r="B4383" s="311" t="s">
        <v>5449</v>
      </c>
      <c r="C4383" s="311" t="s">
        <v>5477</v>
      </c>
      <c r="D4383" s="308"/>
      <c r="E4383" s="315">
        <v>92740</v>
      </c>
      <c r="F4383" s="310">
        <f t="shared" si="136"/>
        <v>4637000</v>
      </c>
      <c r="G4383" s="310">
        <f t="shared" si="137"/>
        <v>1854800</v>
      </c>
    </row>
    <row r="4384" spans="1:7">
      <c r="A4384" s="316" t="s">
        <v>5469</v>
      </c>
      <c r="B4384" s="316" t="s">
        <v>5478</v>
      </c>
      <c r="C4384" s="316" t="s">
        <v>5479</v>
      </c>
      <c r="D4384" s="308"/>
      <c r="E4384" s="317">
        <v>29990</v>
      </c>
      <c r="F4384" s="310">
        <f t="shared" si="136"/>
        <v>1499500</v>
      </c>
      <c r="G4384" s="310">
        <f t="shared" si="137"/>
        <v>599800.00000000012</v>
      </c>
    </row>
    <row r="4385" spans="1:7">
      <c r="A4385" s="311" t="s">
        <v>353</v>
      </c>
      <c r="B4385" s="311" t="s">
        <v>5451</v>
      </c>
      <c r="C4385" s="311" t="s">
        <v>5473</v>
      </c>
      <c r="D4385" s="308"/>
      <c r="E4385" s="315">
        <v>111000</v>
      </c>
      <c r="F4385" s="310">
        <f t="shared" si="136"/>
        <v>5550000</v>
      </c>
      <c r="G4385" s="310">
        <f t="shared" si="137"/>
        <v>2220000</v>
      </c>
    </row>
    <row r="4386" spans="1:7">
      <c r="A4386" s="311" t="s">
        <v>353</v>
      </c>
      <c r="B4386" s="311" t="s">
        <v>5451</v>
      </c>
      <c r="C4386" s="311" t="s">
        <v>5480</v>
      </c>
      <c r="D4386" s="308"/>
      <c r="E4386" s="315">
        <v>104000</v>
      </c>
      <c r="F4386" s="310">
        <f t="shared" si="136"/>
        <v>5200000</v>
      </c>
      <c r="G4386" s="310">
        <f t="shared" si="137"/>
        <v>2080000</v>
      </c>
    </row>
    <row r="4387" spans="1:7">
      <c r="A4387" s="316" t="s">
        <v>5469</v>
      </c>
      <c r="B4387" s="316" t="s">
        <v>5481</v>
      </c>
      <c r="C4387" s="316" t="s">
        <v>5482</v>
      </c>
      <c r="D4387" s="308"/>
      <c r="E4387" s="317">
        <v>106950</v>
      </c>
      <c r="F4387" s="310">
        <f t="shared" si="136"/>
        <v>5347500</v>
      </c>
      <c r="G4387" s="310">
        <f t="shared" si="137"/>
        <v>2139000</v>
      </c>
    </row>
    <row r="4388" spans="1:7">
      <c r="A4388" s="311" t="s">
        <v>353</v>
      </c>
      <c r="B4388" s="311" t="s">
        <v>5481</v>
      </c>
      <c r="C4388" s="311" t="s">
        <v>5483</v>
      </c>
      <c r="D4388" s="308"/>
      <c r="E4388" s="315">
        <v>204540</v>
      </c>
      <c r="F4388" s="310">
        <f t="shared" si="136"/>
        <v>10227000</v>
      </c>
      <c r="G4388" s="310">
        <f t="shared" si="137"/>
        <v>4090800</v>
      </c>
    </row>
    <row r="4389" spans="1:7">
      <c r="A4389" s="311" t="s">
        <v>353</v>
      </c>
      <c r="B4389" s="311" t="s">
        <v>5481</v>
      </c>
      <c r="C4389" s="311" t="s">
        <v>5484</v>
      </c>
      <c r="D4389" s="308"/>
      <c r="E4389" s="315">
        <v>188540</v>
      </c>
      <c r="F4389" s="310">
        <f t="shared" si="136"/>
        <v>9427000</v>
      </c>
      <c r="G4389" s="310">
        <f t="shared" si="137"/>
        <v>3770800</v>
      </c>
    </row>
    <row r="4390" spans="1:7">
      <c r="A4390" s="311" t="s">
        <v>353</v>
      </c>
      <c r="B4390" s="311" t="s">
        <v>5481</v>
      </c>
      <c r="C4390" s="311" t="s">
        <v>5485</v>
      </c>
      <c r="D4390" s="308"/>
      <c r="E4390" s="315">
        <v>190900</v>
      </c>
      <c r="F4390" s="310">
        <f t="shared" si="136"/>
        <v>9545000</v>
      </c>
      <c r="G4390" s="310">
        <f t="shared" si="137"/>
        <v>3818000</v>
      </c>
    </row>
    <row r="4391" spans="1:7">
      <c r="A4391" s="311" t="s">
        <v>353</v>
      </c>
      <c r="B4391" s="311" t="s">
        <v>5455</v>
      </c>
      <c r="C4391" s="311" t="s">
        <v>5486</v>
      </c>
      <c r="D4391" s="308"/>
      <c r="E4391" s="315">
        <v>212670</v>
      </c>
      <c r="F4391" s="310">
        <f t="shared" si="136"/>
        <v>10633500</v>
      </c>
      <c r="G4391" s="310">
        <f t="shared" si="137"/>
        <v>4253400</v>
      </c>
    </row>
    <row r="4392" spans="1:7">
      <c r="A4392" s="311" t="s">
        <v>353</v>
      </c>
      <c r="B4392" s="311" t="s">
        <v>5487</v>
      </c>
      <c r="C4392" s="311" t="s">
        <v>5488</v>
      </c>
      <c r="D4392" s="308"/>
      <c r="E4392" s="315">
        <v>210490</v>
      </c>
      <c r="F4392" s="310">
        <f t="shared" si="136"/>
        <v>10524500</v>
      </c>
      <c r="G4392" s="310">
        <f t="shared" si="137"/>
        <v>4209800</v>
      </c>
    </row>
    <row r="4393" spans="1:7">
      <c r="A4393" s="311" t="s">
        <v>353</v>
      </c>
      <c r="B4393" s="311" t="s">
        <v>5487</v>
      </c>
      <c r="C4393" s="311" t="s">
        <v>5489</v>
      </c>
      <c r="D4393" s="308"/>
      <c r="E4393" s="315">
        <v>197900</v>
      </c>
      <c r="F4393" s="310">
        <f t="shared" si="136"/>
        <v>9895000</v>
      </c>
      <c r="G4393" s="310">
        <f t="shared" si="137"/>
        <v>3958000</v>
      </c>
    </row>
    <row r="4394" spans="1:7">
      <c r="A4394" s="311" t="s">
        <v>353</v>
      </c>
      <c r="B4394" s="311" t="s">
        <v>5490</v>
      </c>
      <c r="C4394" s="311" t="s">
        <v>5491</v>
      </c>
      <c r="D4394" s="308"/>
      <c r="E4394" s="315">
        <v>207270</v>
      </c>
      <c r="F4394" s="310">
        <f t="shared" si="136"/>
        <v>10363500</v>
      </c>
      <c r="G4394" s="310">
        <f t="shared" si="137"/>
        <v>4145399.9999999995</v>
      </c>
    </row>
    <row r="4395" spans="1:7">
      <c r="A4395" s="316" t="s">
        <v>5469</v>
      </c>
      <c r="B4395" s="316" t="s">
        <v>5490</v>
      </c>
      <c r="C4395" s="316" t="s">
        <v>5492</v>
      </c>
      <c r="D4395" s="308"/>
      <c r="E4395" s="317">
        <v>88200</v>
      </c>
      <c r="F4395" s="310">
        <f t="shared" si="136"/>
        <v>4410000</v>
      </c>
      <c r="G4395" s="310">
        <f t="shared" si="137"/>
        <v>1764000</v>
      </c>
    </row>
    <row r="4396" spans="1:7">
      <c r="A4396" s="311" t="s">
        <v>353</v>
      </c>
      <c r="B4396" s="311" t="s">
        <v>5493</v>
      </c>
      <c r="C4396" s="311" t="s">
        <v>5494</v>
      </c>
      <c r="D4396" s="308"/>
      <c r="E4396" s="315">
        <v>232000</v>
      </c>
      <c r="F4396" s="310">
        <f t="shared" si="136"/>
        <v>11600000</v>
      </c>
      <c r="G4396" s="310">
        <f t="shared" si="137"/>
        <v>4640000</v>
      </c>
    </row>
    <row r="4397" spans="1:7">
      <c r="A4397" s="311" t="s">
        <v>353</v>
      </c>
      <c r="B4397" s="311" t="s">
        <v>5495</v>
      </c>
      <c r="C4397" s="311" t="s">
        <v>5496</v>
      </c>
      <c r="D4397" s="308"/>
      <c r="E4397" s="315">
        <v>219810</v>
      </c>
      <c r="F4397" s="310">
        <f t="shared" si="136"/>
        <v>10990500</v>
      </c>
      <c r="G4397" s="310">
        <f t="shared" si="137"/>
        <v>4396200</v>
      </c>
    </row>
    <row r="4398" spans="1:7">
      <c r="A4398" s="311" t="s">
        <v>353</v>
      </c>
      <c r="B4398" s="311" t="s">
        <v>5497</v>
      </c>
      <c r="C4398" s="311" t="s">
        <v>5498</v>
      </c>
      <c r="D4398" s="308"/>
      <c r="E4398" s="315">
        <v>123000</v>
      </c>
      <c r="F4398" s="310">
        <f t="shared" si="136"/>
        <v>6150000</v>
      </c>
      <c r="G4398" s="310">
        <f t="shared" si="137"/>
        <v>2460000</v>
      </c>
    </row>
    <row r="4399" spans="1:7">
      <c r="A4399" s="316" t="s">
        <v>5469</v>
      </c>
      <c r="B4399" s="316" t="s">
        <v>5499</v>
      </c>
      <c r="C4399" s="316" t="s">
        <v>5500</v>
      </c>
      <c r="D4399" s="308"/>
      <c r="E4399" s="317">
        <v>13720</v>
      </c>
      <c r="F4399" s="310">
        <f t="shared" si="136"/>
        <v>686000</v>
      </c>
      <c r="G4399" s="310">
        <f t="shared" si="137"/>
        <v>274400.00000000006</v>
      </c>
    </row>
    <row r="4400" spans="1:7">
      <c r="A4400" s="311" t="s">
        <v>353</v>
      </c>
      <c r="B4400" s="311" t="s">
        <v>5458</v>
      </c>
      <c r="C4400" s="311" t="s">
        <v>5501</v>
      </c>
      <c r="D4400" s="308"/>
      <c r="E4400" s="315">
        <v>118000</v>
      </c>
      <c r="F4400" s="310">
        <f t="shared" si="136"/>
        <v>5900000</v>
      </c>
      <c r="G4400" s="310">
        <f t="shared" si="137"/>
        <v>2360000</v>
      </c>
    </row>
    <row r="4401" spans="1:7">
      <c r="A4401" s="311" t="s">
        <v>353</v>
      </c>
      <c r="B4401" s="311" t="s">
        <v>5458</v>
      </c>
      <c r="C4401" s="311" t="s">
        <v>5502</v>
      </c>
      <c r="D4401" s="308"/>
      <c r="E4401" s="315">
        <v>105240</v>
      </c>
      <c r="F4401" s="310">
        <f t="shared" si="136"/>
        <v>5262000</v>
      </c>
      <c r="G4401" s="310">
        <f t="shared" si="137"/>
        <v>2104800</v>
      </c>
    </row>
    <row r="4402" spans="1:7">
      <c r="A4402" s="311" t="s">
        <v>353</v>
      </c>
      <c r="B4402" s="311" t="s">
        <v>5503</v>
      </c>
      <c r="C4402" s="311" t="s">
        <v>5504</v>
      </c>
      <c r="D4402" s="308"/>
      <c r="E4402" s="315">
        <v>167700</v>
      </c>
      <c r="F4402" s="310">
        <f t="shared" si="136"/>
        <v>8385000</v>
      </c>
      <c r="G4402" s="310">
        <f t="shared" si="137"/>
        <v>3354000</v>
      </c>
    </row>
    <row r="4403" spans="1:7">
      <c r="A4403" s="316" t="s">
        <v>5469</v>
      </c>
      <c r="B4403" s="316" t="s">
        <v>5505</v>
      </c>
      <c r="C4403" s="316" t="s">
        <v>5506</v>
      </c>
      <c r="D4403" s="308"/>
      <c r="E4403" s="317">
        <v>48070</v>
      </c>
      <c r="F4403" s="310">
        <f t="shared" si="136"/>
        <v>2403500</v>
      </c>
      <c r="G4403" s="310">
        <f t="shared" si="137"/>
        <v>961400</v>
      </c>
    </row>
    <row r="4404" spans="1:7">
      <c r="A4404" s="311" t="s">
        <v>353</v>
      </c>
      <c r="B4404" s="311" t="s">
        <v>5507</v>
      </c>
      <c r="C4404" s="311" t="s">
        <v>5508</v>
      </c>
      <c r="D4404" s="308"/>
      <c r="E4404" s="315">
        <v>153000</v>
      </c>
      <c r="F4404" s="310">
        <f t="shared" si="136"/>
        <v>7650000</v>
      </c>
      <c r="G4404" s="310">
        <f t="shared" si="137"/>
        <v>3060000</v>
      </c>
    </row>
    <row r="4405" spans="1:7">
      <c r="A4405" s="316" t="s">
        <v>5469</v>
      </c>
      <c r="B4405" s="316" t="s">
        <v>5505</v>
      </c>
      <c r="C4405" s="316" t="s">
        <v>5509</v>
      </c>
      <c r="D4405" s="308"/>
      <c r="E4405" s="317">
        <v>53900</v>
      </c>
      <c r="F4405" s="310">
        <f t="shared" si="136"/>
        <v>2695000</v>
      </c>
      <c r="G4405" s="310">
        <f t="shared" si="137"/>
        <v>1078000</v>
      </c>
    </row>
    <row r="4406" spans="1:7">
      <c r="A4406" s="311" t="s">
        <v>353</v>
      </c>
      <c r="B4406" s="311" t="s">
        <v>5459</v>
      </c>
      <c r="C4406" s="311" t="s">
        <v>5510</v>
      </c>
      <c r="D4406" s="308"/>
      <c r="E4406" s="315">
        <v>191450</v>
      </c>
      <c r="F4406" s="310">
        <f t="shared" si="136"/>
        <v>9572500</v>
      </c>
      <c r="G4406" s="310">
        <f t="shared" si="137"/>
        <v>3829000</v>
      </c>
    </row>
    <row r="4407" spans="1:7">
      <c r="A4407" s="316" t="s">
        <v>5469</v>
      </c>
      <c r="B4407" s="316" t="s">
        <v>5511</v>
      </c>
      <c r="C4407" s="316" t="s">
        <v>5512</v>
      </c>
      <c r="D4407" s="308"/>
      <c r="E4407" s="317">
        <v>41580</v>
      </c>
      <c r="F4407" s="310">
        <f t="shared" si="136"/>
        <v>2079000</v>
      </c>
      <c r="G4407" s="310">
        <f t="shared" si="137"/>
        <v>831600</v>
      </c>
    </row>
    <row r="4408" spans="1:7">
      <c r="A4408" s="311" t="s">
        <v>353</v>
      </c>
      <c r="B4408" s="311" t="s">
        <v>5511</v>
      </c>
      <c r="C4408" s="311" t="s">
        <v>5513</v>
      </c>
      <c r="D4408" s="308"/>
      <c r="E4408" s="315">
        <v>145450</v>
      </c>
      <c r="F4408" s="310">
        <f t="shared" si="136"/>
        <v>7272500</v>
      </c>
      <c r="G4408" s="310">
        <f t="shared" si="137"/>
        <v>2909000</v>
      </c>
    </row>
    <row r="4409" spans="1:7">
      <c r="A4409" s="311" t="s">
        <v>353</v>
      </c>
      <c r="B4409" s="311" t="s">
        <v>5511</v>
      </c>
      <c r="C4409" s="311" t="s">
        <v>5514</v>
      </c>
      <c r="D4409" s="308"/>
      <c r="E4409" s="315">
        <v>118180</v>
      </c>
      <c r="F4409" s="310">
        <f t="shared" si="136"/>
        <v>5909000</v>
      </c>
      <c r="G4409" s="310">
        <f t="shared" si="137"/>
        <v>2363600</v>
      </c>
    </row>
    <row r="4410" spans="1:7">
      <c r="A4410" s="311" t="s">
        <v>353</v>
      </c>
      <c r="B4410" s="311" t="s">
        <v>5511</v>
      </c>
      <c r="C4410" s="311" t="s">
        <v>5515</v>
      </c>
      <c r="D4410" s="308"/>
      <c r="E4410" s="315">
        <v>181360</v>
      </c>
      <c r="F4410" s="310">
        <f t="shared" si="136"/>
        <v>9068000</v>
      </c>
      <c r="G4410" s="310">
        <f t="shared" si="137"/>
        <v>3627200.0000000005</v>
      </c>
    </row>
    <row r="4411" spans="1:7">
      <c r="A4411" s="311" t="s">
        <v>353</v>
      </c>
      <c r="B4411" s="311" t="s">
        <v>5511</v>
      </c>
      <c r="C4411" s="311" t="s">
        <v>5516</v>
      </c>
      <c r="D4411" s="308"/>
      <c r="E4411" s="315">
        <v>195450</v>
      </c>
      <c r="F4411" s="310">
        <f t="shared" si="136"/>
        <v>9772500</v>
      </c>
      <c r="G4411" s="310">
        <f t="shared" si="137"/>
        <v>3909000</v>
      </c>
    </row>
    <row r="4412" spans="1:7">
      <c r="A4412" s="311" t="s">
        <v>353</v>
      </c>
      <c r="B4412" s="311" t="s">
        <v>5511</v>
      </c>
      <c r="C4412" s="311" t="s">
        <v>5517</v>
      </c>
      <c r="D4412" s="308"/>
      <c r="E4412" s="315">
        <v>190900</v>
      </c>
      <c r="F4412" s="310">
        <f t="shared" si="136"/>
        <v>9545000</v>
      </c>
      <c r="G4412" s="310">
        <f t="shared" si="137"/>
        <v>3818000</v>
      </c>
    </row>
    <row r="4413" spans="1:7">
      <c r="A4413" s="311" t="s">
        <v>353</v>
      </c>
      <c r="B4413" s="311" t="s">
        <v>5511</v>
      </c>
      <c r="C4413" s="311" t="s">
        <v>5518</v>
      </c>
      <c r="D4413" s="308"/>
      <c r="E4413" s="315">
        <v>181810</v>
      </c>
      <c r="F4413" s="310">
        <f t="shared" si="136"/>
        <v>9090500</v>
      </c>
      <c r="G4413" s="310">
        <f t="shared" si="137"/>
        <v>3636200.0000000005</v>
      </c>
    </row>
    <row r="4414" spans="1:7">
      <c r="A4414" s="311" t="s">
        <v>353</v>
      </c>
      <c r="B4414" s="311" t="s">
        <v>5511</v>
      </c>
      <c r="C4414" s="311" t="s">
        <v>5519</v>
      </c>
      <c r="D4414" s="308"/>
      <c r="E4414" s="315">
        <v>154090</v>
      </c>
      <c r="F4414" s="310">
        <f t="shared" si="136"/>
        <v>7704500</v>
      </c>
      <c r="G4414" s="310">
        <f t="shared" si="137"/>
        <v>3081800</v>
      </c>
    </row>
    <row r="4415" spans="1:7">
      <c r="A4415" s="311" t="s">
        <v>353</v>
      </c>
      <c r="B4415" s="311" t="s">
        <v>5520</v>
      </c>
      <c r="C4415" s="311" t="s">
        <v>5521</v>
      </c>
      <c r="D4415" s="308"/>
      <c r="E4415" s="315">
        <v>121000</v>
      </c>
      <c r="F4415" s="310">
        <f t="shared" si="136"/>
        <v>6050000</v>
      </c>
      <c r="G4415" s="310">
        <f t="shared" si="137"/>
        <v>2420000</v>
      </c>
    </row>
    <row r="4416" spans="1:7">
      <c r="A4416" s="311" t="s">
        <v>353</v>
      </c>
      <c r="B4416" s="311" t="s">
        <v>5520</v>
      </c>
      <c r="C4416" s="311" t="s">
        <v>5522</v>
      </c>
      <c r="D4416" s="308"/>
      <c r="E4416" s="315">
        <v>122000</v>
      </c>
      <c r="F4416" s="310">
        <f t="shared" si="136"/>
        <v>6100000</v>
      </c>
      <c r="G4416" s="310">
        <f t="shared" si="137"/>
        <v>2440000</v>
      </c>
    </row>
    <row r="4417" spans="1:7">
      <c r="A4417" s="311" t="s">
        <v>353</v>
      </c>
      <c r="B4417" s="311" t="s">
        <v>5467</v>
      </c>
      <c r="C4417" s="311" t="s">
        <v>5523</v>
      </c>
      <c r="D4417" s="308"/>
      <c r="E4417" s="315">
        <v>125000</v>
      </c>
      <c r="F4417" s="310">
        <f t="shared" si="136"/>
        <v>6250000</v>
      </c>
      <c r="G4417" s="310">
        <f t="shared" si="137"/>
        <v>2500000</v>
      </c>
    </row>
    <row r="4418" spans="1:7">
      <c r="A4418" s="311" t="s">
        <v>353</v>
      </c>
      <c r="B4418" s="311" t="s">
        <v>5467</v>
      </c>
      <c r="C4418" s="311" t="s">
        <v>5524</v>
      </c>
      <c r="D4418" s="308"/>
      <c r="E4418" s="315">
        <v>119140</v>
      </c>
      <c r="F4418" s="310">
        <f t="shared" si="136"/>
        <v>5957000</v>
      </c>
      <c r="G4418" s="310">
        <f t="shared" si="137"/>
        <v>2382800</v>
      </c>
    </row>
    <row r="4419" spans="1:7">
      <c r="A4419" s="311" t="s">
        <v>353</v>
      </c>
      <c r="B4419" s="311" t="s">
        <v>5525</v>
      </c>
      <c r="C4419" s="311" t="s">
        <v>5526</v>
      </c>
      <c r="D4419" s="308"/>
      <c r="E4419" s="315">
        <v>191000</v>
      </c>
      <c r="F4419" s="310">
        <f t="shared" si="136"/>
        <v>9550000</v>
      </c>
      <c r="G4419" s="310">
        <f t="shared" si="137"/>
        <v>3820000</v>
      </c>
    </row>
    <row r="4420" spans="1:7">
      <c r="A4420" s="311" t="s">
        <v>353</v>
      </c>
      <c r="B4420" s="311" t="s">
        <v>5527</v>
      </c>
      <c r="C4420" s="311" t="s">
        <v>5528</v>
      </c>
      <c r="D4420" s="308"/>
      <c r="E4420" s="315">
        <v>186360</v>
      </c>
      <c r="F4420" s="310">
        <f t="shared" ref="F4420:F4483" si="138">+E4420*5%*1000</f>
        <v>9318000</v>
      </c>
      <c r="G4420" s="310">
        <f t="shared" ref="G4420:G4483" si="139">+E4420*2%*1000</f>
        <v>3727200.0000000005</v>
      </c>
    </row>
    <row r="4421" spans="1:7">
      <c r="A4421" s="311" t="s">
        <v>353</v>
      </c>
      <c r="B4421" s="311" t="s">
        <v>5529</v>
      </c>
      <c r="C4421" s="311" t="s">
        <v>5530</v>
      </c>
      <c r="D4421" s="308"/>
      <c r="E4421" s="315">
        <v>202810</v>
      </c>
      <c r="F4421" s="310">
        <f t="shared" si="138"/>
        <v>10140500</v>
      </c>
      <c r="G4421" s="310">
        <f t="shared" si="139"/>
        <v>4056200.0000000005</v>
      </c>
    </row>
    <row r="4422" spans="1:7">
      <c r="A4422" s="311" t="s">
        <v>353</v>
      </c>
      <c r="B4422" s="311" t="s">
        <v>5531</v>
      </c>
      <c r="C4422" s="311" t="s">
        <v>5519</v>
      </c>
      <c r="D4422" s="308"/>
      <c r="E4422" s="315">
        <v>154090</v>
      </c>
      <c r="F4422" s="310">
        <f t="shared" si="138"/>
        <v>7704500</v>
      </c>
      <c r="G4422" s="310">
        <f t="shared" si="139"/>
        <v>3081800</v>
      </c>
    </row>
    <row r="4423" spans="1:7">
      <c r="A4423" s="311" t="s">
        <v>353</v>
      </c>
      <c r="B4423" s="311" t="s">
        <v>5532</v>
      </c>
      <c r="C4423" s="311" t="s">
        <v>5519</v>
      </c>
      <c r="D4423" s="308"/>
      <c r="E4423" s="315">
        <v>149900</v>
      </c>
      <c r="F4423" s="310">
        <f t="shared" si="138"/>
        <v>7495000</v>
      </c>
      <c r="G4423" s="310">
        <f t="shared" si="139"/>
        <v>2998000</v>
      </c>
    </row>
    <row r="4424" spans="1:7">
      <c r="A4424" s="311" t="s">
        <v>353</v>
      </c>
      <c r="B4424" s="311" t="s">
        <v>5532</v>
      </c>
      <c r="C4424" s="311" t="s">
        <v>5533</v>
      </c>
      <c r="D4424" s="308"/>
      <c r="E4424" s="315">
        <v>144590</v>
      </c>
      <c r="F4424" s="310">
        <f t="shared" si="138"/>
        <v>7229500</v>
      </c>
      <c r="G4424" s="310">
        <f t="shared" si="139"/>
        <v>2891800</v>
      </c>
    </row>
    <row r="4425" spans="1:7">
      <c r="A4425" s="307" t="s">
        <v>5534</v>
      </c>
      <c r="B4425" s="307" t="s">
        <v>5535</v>
      </c>
      <c r="C4425" s="308"/>
      <c r="D4425" s="308"/>
      <c r="E4425" s="309">
        <v>15540</v>
      </c>
      <c r="F4425" s="310">
        <f t="shared" si="138"/>
        <v>777000</v>
      </c>
      <c r="G4425" s="310">
        <f t="shared" si="139"/>
        <v>310800</v>
      </c>
    </row>
    <row r="4426" spans="1:7">
      <c r="A4426" s="307" t="s">
        <v>5534</v>
      </c>
      <c r="B4426" s="307" t="s">
        <v>5536</v>
      </c>
      <c r="C4426" s="308"/>
      <c r="D4426" s="308"/>
      <c r="E4426" s="309">
        <v>9260</v>
      </c>
      <c r="F4426" s="310">
        <f t="shared" si="138"/>
        <v>463000</v>
      </c>
      <c r="G4426" s="310">
        <f t="shared" si="139"/>
        <v>185200.00000000003</v>
      </c>
    </row>
    <row r="4427" spans="1:7">
      <c r="A4427" s="307" t="s">
        <v>5534</v>
      </c>
      <c r="B4427" s="307" t="s">
        <v>5537</v>
      </c>
      <c r="C4427" s="308"/>
      <c r="D4427" s="308"/>
      <c r="E4427" s="309">
        <v>9290</v>
      </c>
      <c r="F4427" s="310">
        <f t="shared" si="138"/>
        <v>464500</v>
      </c>
      <c r="G4427" s="310">
        <f t="shared" si="139"/>
        <v>185800</v>
      </c>
    </row>
    <row r="4428" spans="1:7">
      <c r="A4428" s="307" t="s">
        <v>5534</v>
      </c>
      <c r="B4428" s="307" t="s">
        <v>5538</v>
      </c>
      <c r="C4428" s="308"/>
      <c r="D4428" s="308"/>
      <c r="E4428" s="309">
        <v>28930</v>
      </c>
      <c r="F4428" s="310">
        <f t="shared" si="138"/>
        <v>1446500</v>
      </c>
      <c r="G4428" s="310">
        <f t="shared" si="139"/>
        <v>578600</v>
      </c>
    </row>
    <row r="4429" spans="1:7">
      <c r="A4429" s="311" t="s">
        <v>5534</v>
      </c>
      <c r="B4429" s="311" t="s">
        <v>5539</v>
      </c>
      <c r="C4429" s="311" t="s">
        <v>5540</v>
      </c>
      <c r="D4429" s="308"/>
      <c r="E4429" s="315">
        <v>14540</v>
      </c>
      <c r="F4429" s="310">
        <f t="shared" si="138"/>
        <v>727000</v>
      </c>
      <c r="G4429" s="310">
        <f t="shared" si="139"/>
        <v>290800</v>
      </c>
    </row>
    <row r="4430" spans="1:7">
      <c r="A4430" s="316" t="s">
        <v>5534</v>
      </c>
      <c r="B4430" s="316" t="s">
        <v>5541</v>
      </c>
      <c r="C4430" s="316" t="s">
        <v>5542</v>
      </c>
      <c r="D4430" s="308"/>
      <c r="E4430" s="317">
        <v>34660</v>
      </c>
      <c r="F4430" s="310">
        <f t="shared" si="138"/>
        <v>1733000</v>
      </c>
      <c r="G4430" s="310">
        <f t="shared" si="139"/>
        <v>693200</v>
      </c>
    </row>
    <row r="4431" spans="1:7">
      <c r="A4431" s="311" t="s">
        <v>5534</v>
      </c>
      <c r="B4431" s="311" t="s">
        <v>5543</v>
      </c>
      <c r="C4431" s="311" t="s">
        <v>5544</v>
      </c>
      <c r="D4431" s="308"/>
      <c r="E4431" s="315">
        <v>25670</v>
      </c>
      <c r="F4431" s="310">
        <f t="shared" si="138"/>
        <v>1283500</v>
      </c>
      <c r="G4431" s="310">
        <f t="shared" si="139"/>
        <v>513400</v>
      </c>
    </row>
    <row r="4432" spans="1:7">
      <c r="A4432" s="311" t="s">
        <v>5534</v>
      </c>
      <c r="B4432" s="311" t="s">
        <v>5543</v>
      </c>
      <c r="C4432" s="311" t="s">
        <v>5545</v>
      </c>
      <c r="D4432" s="308"/>
      <c r="E4432" s="315">
        <v>40000</v>
      </c>
      <c r="F4432" s="310">
        <f t="shared" si="138"/>
        <v>2000000</v>
      </c>
      <c r="G4432" s="310">
        <f t="shared" si="139"/>
        <v>800000</v>
      </c>
    </row>
    <row r="4433" spans="1:7">
      <c r="A4433" s="316" t="s">
        <v>5534</v>
      </c>
      <c r="B4433" s="316" t="s">
        <v>5546</v>
      </c>
      <c r="C4433" s="316" t="s">
        <v>5547</v>
      </c>
      <c r="D4433" s="308"/>
      <c r="E4433" s="317">
        <v>61470</v>
      </c>
      <c r="F4433" s="310">
        <f t="shared" si="138"/>
        <v>3073500</v>
      </c>
      <c r="G4433" s="310">
        <f t="shared" si="139"/>
        <v>1229400</v>
      </c>
    </row>
    <row r="4434" spans="1:7">
      <c r="A4434" s="311" t="s">
        <v>5534</v>
      </c>
      <c r="B4434" s="311" t="s">
        <v>5543</v>
      </c>
      <c r="C4434" s="311" t="s">
        <v>5548</v>
      </c>
      <c r="D4434" s="308"/>
      <c r="E4434" s="315">
        <v>39900</v>
      </c>
      <c r="F4434" s="310">
        <f t="shared" si="138"/>
        <v>1995000</v>
      </c>
      <c r="G4434" s="310">
        <f t="shared" si="139"/>
        <v>798000</v>
      </c>
    </row>
    <row r="4435" spans="1:7">
      <c r="A4435" s="311" t="s">
        <v>5534</v>
      </c>
      <c r="B4435" s="311" t="s">
        <v>5543</v>
      </c>
      <c r="C4435" s="311" t="s">
        <v>5549</v>
      </c>
      <c r="D4435" s="308"/>
      <c r="E4435" s="315">
        <v>39900</v>
      </c>
      <c r="F4435" s="310">
        <f t="shared" si="138"/>
        <v>1995000</v>
      </c>
      <c r="G4435" s="310">
        <f t="shared" si="139"/>
        <v>798000</v>
      </c>
    </row>
    <row r="4436" spans="1:7">
      <c r="A4436" s="316" t="s">
        <v>5534</v>
      </c>
      <c r="B4436" s="316" t="s">
        <v>5546</v>
      </c>
      <c r="C4436" s="316" t="s">
        <v>5550</v>
      </c>
      <c r="D4436" s="308"/>
      <c r="E4436" s="317">
        <v>39200</v>
      </c>
      <c r="F4436" s="310">
        <f t="shared" si="138"/>
        <v>1960000</v>
      </c>
      <c r="G4436" s="310">
        <f t="shared" si="139"/>
        <v>784000</v>
      </c>
    </row>
    <row r="4437" spans="1:7">
      <c r="A4437" s="311" t="s">
        <v>5534</v>
      </c>
      <c r="B4437" s="311" t="s">
        <v>5543</v>
      </c>
      <c r="C4437" s="311" t="s">
        <v>5551</v>
      </c>
      <c r="D4437" s="308"/>
      <c r="E4437" s="315">
        <v>49900</v>
      </c>
      <c r="F4437" s="310">
        <f t="shared" si="138"/>
        <v>2495000</v>
      </c>
      <c r="G4437" s="310">
        <f t="shared" si="139"/>
        <v>998000</v>
      </c>
    </row>
    <row r="4438" spans="1:7">
      <c r="A4438" s="311" t="s">
        <v>5534</v>
      </c>
      <c r="B4438" s="311" t="s">
        <v>5552</v>
      </c>
      <c r="C4438" s="311" t="s">
        <v>5553</v>
      </c>
      <c r="D4438" s="308"/>
      <c r="E4438" s="315">
        <v>26360</v>
      </c>
      <c r="F4438" s="310">
        <f t="shared" si="138"/>
        <v>1318000</v>
      </c>
      <c r="G4438" s="310">
        <f t="shared" si="139"/>
        <v>527200</v>
      </c>
    </row>
    <row r="4439" spans="1:7">
      <c r="A4439" s="316" t="s">
        <v>5534</v>
      </c>
      <c r="B4439" s="316" t="s">
        <v>5554</v>
      </c>
      <c r="C4439" s="316" t="s">
        <v>5555</v>
      </c>
      <c r="D4439" s="308"/>
      <c r="E4439" s="317">
        <v>45440</v>
      </c>
      <c r="F4439" s="310">
        <f t="shared" si="138"/>
        <v>2272000</v>
      </c>
      <c r="G4439" s="310">
        <f t="shared" si="139"/>
        <v>908800.00000000012</v>
      </c>
    </row>
    <row r="4440" spans="1:7">
      <c r="A4440" s="311" t="s">
        <v>5534</v>
      </c>
      <c r="B4440" s="311" t="s">
        <v>5556</v>
      </c>
      <c r="C4440" s="311" t="s">
        <v>5557</v>
      </c>
      <c r="D4440" s="308"/>
      <c r="E4440" s="315">
        <v>19000</v>
      </c>
      <c r="F4440" s="310">
        <f t="shared" si="138"/>
        <v>950000</v>
      </c>
      <c r="G4440" s="310">
        <f t="shared" si="139"/>
        <v>380000</v>
      </c>
    </row>
    <row r="4441" spans="1:7">
      <c r="A4441" s="311" t="s">
        <v>5534</v>
      </c>
      <c r="B4441" s="311" t="s">
        <v>5558</v>
      </c>
      <c r="C4441" s="311" t="s">
        <v>5559</v>
      </c>
      <c r="D4441" s="308"/>
      <c r="E4441" s="315">
        <v>26130</v>
      </c>
      <c r="F4441" s="310">
        <f t="shared" si="138"/>
        <v>1306500</v>
      </c>
      <c r="G4441" s="310">
        <f t="shared" si="139"/>
        <v>522600</v>
      </c>
    </row>
    <row r="4442" spans="1:7">
      <c r="A4442" s="311" t="s">
        <v>5534</v>
      </c>
      <c r="B4442" s="311" t="s">
        <v>5558</v>
      </c>
      <c r="C4442" s="311" t="s">
        <v>5560</v>
      </c>
      <c r="D4442" s="308"/>
      <c r="E4442" s="315">
        <v>26130</v>
      </c>
      <c r="F4442" s="310">
        <f t="shared" si="138"/>
        <v>1306500</v>
      </c>
      <c r="G4442" s="310">
        <f t="shared" si="139"/>
        <v>522600</v>
      </c>
    </row>
    <row r="4443" spans="1:7">
      <c r="A4443" s="311" t="s">
        <v>5561</v>
      </c>
      <c r="B4443" s="311" t="s">
        <v>5562</v>
      </c>
      <c r="C4443" s="308"/>
      <c r="D4443" s="308"/>
      <c r="E4443" s="309">
        <v>269970</v>
      </c>
      <c r="F4443" s="310">
        <f t="shared" si="138"/>
        <v>13498500</v>
      </c>
      <c r="G4443" s="310">
        <f t="shared" si="139"/>
        <v>5399400.0000000009</v>
      </c>
    </row>
    <row r="4444" spans="1:7">
      <c r="A4444" s="311" t="s">
        <v>5563</v>
      </c>
      <c r="B4444" s="311" t="s">
        <v>5564</v>
      </c>
      <c r="C4444" s="311" t="s">
        <v>5565</v>
      </c>
      <c r="D4444" s="308"/>
      <c r="E4444" s="315">
        <v>248990</v>
      </c>
      <c r="F4444" s="310">
        <f t="shared" si="138"/>
        <v>12449500</v>
      </c>
      <c r="G4444" s="310">
        <f t="shared" si="139"/>
        <v>4979800</v>
      </c>
    </row>
    <row r="4445" spans="1:7">
      <c r="A4445" s="311" t="s">
        <v>5563</v>
      </c>
      <c r="B4445" s="311" t="s">
        <v>5566</v>
      </c>
      <c r="C4445" s="311" t="s">
        <v>5565</v>
      </c>
      <c r="D4445" s="308"/>
      <c r="E4445" s="315">
        <v>218180</v>
      </c>
      <c r="F4445" s="310">
        <f t="shared" si="138"/>
        <v>10909000</v>
      </c>
      <c r="G4445" s="310">
        <f t="shared" si="139"/>
        <v>4363600</v>
      </c>
    </row>
    <row r="4446" spans="1:7">
      <c r="A4446" s="311" t="s">
        <v>5563</v>
      </c>
      <c r="B4446" s="311" t="s">
        <v>5567</v>
      </c>
      <c r="C4446" s="311" t="s">
        <v>5565</v>
      </c>
      <c r="D4446" s="308"/>
      <c r="E4446" s="315">
        <v>266380</v>
      </c>
      <c r="F4446" s="310">
        <f t="shared" si="138"/>
        <v>13319000</v>
      </c>
      <c r="G4446" s="310">
        <f t="shared" si="139"/>
        <v>5327600</v>
      </c>
    </row>
    <row r="4447" spans="1:7">
      <c r="A4447" s="311" t="s">
        <v>5563</v>
      </c>
      <c r="B4447" s="311" t="s">
        <v>5568</v>
      </c>
      <c r="C4447" s="311" t="s">
        <v>5565</v>
      </c>
      <c r="D4447" s="308"/>
      <c r="E4447" s="315">
        <v>315510</v>
      </c>
      <c r="F4447" s="310">
        <f t="shared" si="138"/>
        <v>15775500</v>
      </c>
      <c r="G4447" s="310">
        <f t="shared" si="139"/>
        <v>6310200</v>
      </c>
    </row>
    <row r="4448" spans="1:7">
      <c r="A4448" s="311" t="s">
        <v>5563</v>
      </c>
      <c r="B4448" s="311" t="s">
        <v>5569</v>
      </c>
      <c r="C4448" s="311" t="s">
        <v>5565</v>
      </c>
      <c r="D4448" s="308"/>
      <c r="E4448" s="315">
        <v>337050</v>
      </c>
      <c r="F4448" s="310">
        <f t="shared" si="138"/>
        <v>16852500</v>
      </c>
      <c r="G4448" s="310">
        <f t="shared" si="139"/>
        <v>6741000</v>
      </c>
    </row>
    <row r="4449" spans="1:7">
      <c r="A4449" s="311" t="s">
        <v>5563</v>
      </c>
      <c r="B4449" s="311" t="s">
        <v>5570</v>
      </c>
      <c r="C4449" s="311" t="s">
        <v>5571</v>
      </c>
      <c r="D4449" s="308"/>
      <c r="E4449" s="315">
        <v>368180</v>
      </c>
      <c r="F4449" s="310">
        <f t="shared" si="138"/>
        <v>18409000</v>
      </c>
      <c r="G4449" s="310">
        <f t="shared" si="139"/>
        <v>7363600</v>
      </c>
    </row>
    <row r="4450" spans="1:7">
      <c r="A4450" s="311" t="s">
        <v>5563</v>
      </c>
      <c r="B4450" s="311" t="s">
        <v>5572</v>
      </c>
      <c r="C4450" s="311" t="s">
        <v>5573</v>
      </c>
      <c r="D4450" s="308"/>
      <c r="E4450" s="315">
        <v>321580</v>
      </c>
      <c r="F4450" s="310">
        <f t="shared" si="138"/>
        <v>16079000</v>
      </c>
      <c r="G4450" s="310">
        <f t="shared" si="139"/>
        <v>6431600</v>
      </c>
    </row>
    <row r="4451" spans="1:7">
      <c r="A4451" s="311" t="s">
        <v>5563</v>
      </c>
      <c r="B4451" s="311" t="s">
        <v>5574</v>
      </c>
      <c r="C4451" s="311" t="s">
        <v>5571</v>
      </c>
      <c r="D4451" s="308"/>
      <c r="E4451" s="315">
        <v>336360</v>
      </c>
      <c r="F4451" s="310">
        <f t="shared" si="138"/>
        <v>16818000</v>
      </c>
      <c r="G4451" s="310">
        <f t="shared" si="139"/>
        <v>6727200</v>
      </c>
    </row>
    <row r="4452" spans="1:7">
      <c r="A4452" s="311" t="s">
        <v>5563</v>
      </c>
      <c r="B4452" s="311" t="s">
        <v>5574</v>
      </c>
      <c r="C4452" s="311" t="s">
        <v>5573</v>
      </c>
      <c r="D4452" s="308"/>
      <c r="E4452" s="315">
        <v>362720</v>
      </c>
      <c r="F4452" s="310">
        <f t="shared" si="138"/>
        <v>18136000</v>
      </c>
      <c r="G4452" s="310">
        <f t="shared" si="139"/>
        <v>7254400.0000000009</v>
      </c>
    </row>
    <row r="4453" spans="1:7">
      <c r="A4453" s="311" t="s">
        <v>5563</v>
      </c>
      <c r="B4453" s="311" t="s">
        <v>5575</v>
      </c>
      <c r="C4453" s="311" t="s">
        <v>5576</v>
      </c>
      <c r="D4453" s="308"/>
      <c r="E4453" s="315">
        <v>435130</v>
      </c>
      <c r="F4453" s="310">
        <f t="shared" si="138"/>
        <v>21756500</v>
      </c>
      <c r="G4453" s="310">
        <f t="shared" si="139"/>
        <v>8702600</v>
      </c>
    </row>
    <row r="4454" spans="1:7">
      <c r="A4454" s="311" t="s">
        <v>5563</v>
      </c>
      <c r="B4454" s="311" t="s">
        <v>5577</v>
      </c>
      <c r="C4454" s="311" t="s">
        <v>5576</v>
      </c>
      <c r="D4454" s="308"/>
      <c r="E4454" s="315">
        <v>473000</v>
      </c>
      <c r="F4454" s="310">
        <f t="shared" si="138"/>
        <v>23650000</v>
      </c>
      <c r="G4454" s="310">
        <f t="shared" si="139"/>
        <v>9460000</v>
      </c>
    </row>
    <row r="4455" spans="1:7">
      <c r="A4455" s="311" t="s">
        <v>5563</v>
      </c>
      <c r="B4455" s="311" t="s">
        <v>5578</v>
      </c>
      <c r="C4455" s="311" t="s">
        <v>5565</v>
      </c>
      <c r="D4455" s="308"/>
      <c r="E4455" s="315">
        <v>335450</v>
      </c>
      <c r="F4455" s="310">
        <f t="shared" si="138"/>
        <v>16772500</v>
      </c>
      <c r="G4455" s="310">
        <f t="shared" si="139"/>
        <v>6709000</v>
      </c>
    </row>
    <row r="4456" spans="1:7">
      <c r="A4456" s="311" t="s">
        <v>5563</v>
      </c>
      <c r="B4456" s="311" t="s">
        <v>5579</v>
      </c>
      <c r="C4456" s="311" t="s">
        <v>5565</v>
      </c>
      <c r="D4456" s="308"/>
      <c r="E4456" s="315">
        <v>389990</v>
      </c>
      <c r="F4456" s="310">
        <f t="shared" si="138"/>
        <v>19499500</v>
      </c>
      <c r="G4456" s="310">
        <f t="shared" si="139"/>
        <v>7799800</v>
      </c>
    </row>
    <row r="4457" spans="1:7">
      <c r="A4457" s="311" t="s">
        <v>5561</v>
      </c>
      <c r="B4457" s="311" t="s">
        <v>5562</v>
      </c>
      <c r="C4457" s="311" t="s">
        <v>5565</v>
      </c>
      <c r="D4457" s="308"/>
      <c r="E4457" s="315">
        <v>269970</v>
      </c>
      <c r="F4457" s="310">
        <f t="shared" si="138"/>
        <v>13498500</v>
      </c>
      <c r="G4457" s="310">
        <f t="shared" si="139"/>
        <v>5399400.0000000009</v>
      </c>
    </row>
    <row r="4458" spans="1:7">
      <c r="A4458" s="311" t="s">
        <v>5561</v>
      </c>
      <c r="B4458" s="311" t="s">
        <v>5580</v>
      </c>
      <c r="C4458" s="311" t="s">
        <v>5565</v>
      </c>
      <c r="D4458" s="308"/>
      <c r="E4458" s="315">
        <v>1450000</v>
      </c>
      <c r="F4458" s="310">
        <f t="shared" si="138"/>
        <v>72500000</v>
      </c>
      <c r="G4458" s="310">
        <f t="shared" si="139"/>
        <v>29000000</v>
      </c>
    </row>
    <row r="4459" spans="1:7">
      <c r="A4459" s="318" t="s">
        <v>5581</v>
      </c>
      <c r="B4459" s="318" t="s">
        <v>5582</v>
      </c>
      <c r="C4459" s="318" t="s">
        <v>5583</v>
      </c>
      <c r="D4459" s="318" t="s">
        <v>747</v>
      </c>
      <c r="E4459" s="319">
        <v>110330</v>
      </c>
      <c r="F4459" s="310">
        <f t="shared" si="138"/>
        <v>5516500</v>
      </c>
      <c r="G4459" s="310">
        <f t="shared" si="139"/>
        <v>2206600</v>
      </c>
    </row>
    <row r="4460" spans="1:7">
      <c r="A4460" s="318" t="s">
        <v>5581</v>
      </c>
      <c r="B4460" s="318" t="s">
        <v>5584</v>
      </c>
      <c r="C4460" s="318" t="s">
        <v>5585</v>
      </c>
      <c r="D4460" s="318" t="s">
        <v>747</v>
      </c>
      <c r="E4460" s="319">
        <v>128260</v>
      </c>
      <c r="F4460" s="310">
        <f t="shared" si="138"/>
        <v>6413000</v>
      </c>
      <c r="G4460" s="310">
        <f t="shared" si="139"/>
        <v>2565200.0000000005</v>
      </c>
    </row>
    <row r="4461" spans="1:7">
      <c r="A4461" s="318" t="s">
        <v>5581</v>
      </c>
      <c r="B4461" s="318" t="s">
        <v>5586</v>
      </c>
      <c r="C4461" s="318" t="s">
        <v>5587</v>
      </c>
      <c r="D4461" s="318" t="s">
        <v>747</v>
      </c>
      <c r="E4461" s="319">
        <v>160000</v>
      </c>
      <c r="F4461" s="310">
        <f t="shared" si="138"/>
        <v>8000000</v>
      </c>
      <c r="G4461" s="310">
        <f t="shared" si="139"/>
        <v>3200000</v>
      </c>
    </row>
    <row r="4462" spans="1:7">
      <c r="A4462" s="318" t="s">
        <v>5581</v>
      </c>
      <c r="B4462" s="318" t="s">
        <v>5588</v>
      </c>
      <c r="C4462" s="318" t="s">
        <v>5589</v>
      </c>
      <c r="D4462" s="318" t="s">
        <v>747</v>
      </c>
      <c r="E4462" s="319">
        <v>52660</v>
      </c>
      <c r="F4462" s="310">
        <f t="shared" si="138"/>
        <v>2633000</v>
      </c>
      <c r="G4462" s="310">
        <f t="shared" si="139"/>
        <v>1053200</v>
      </c>
    </row>
    <row r="4463" spans="1:7">
      <c r="A4463" s="311" t="s">
        <v>5581</v>
      </c>
      <c r="B4463" s="311" t="s">
        <v>5590</v>
      </c>
      <c r="C4463" s="311" t="s">
        <v>5591</v>
      </c>
      <c r="D4463" s="311" t="s">
        <v>747</v>
      </c>
      <c r="E4463" s="315">
        <v>41650</v>
      </c>
      <c r="F4463" s="310">
        <f t="shared" si="138"/>
        <v>2082500</v>
      </c>
      <c r="G4463" s="310">
        <f t="shared" si="139"/>
        <v>833000</v>
      </c>
    </row>
    <row r="4464" spans="1:7">
      <c r="A4464" s="318" t="s">
        <v>5581</v>
      </c>
      <c r="B4464" s="318" t="s">
        <v>5592</v>
      </c>
      <c r="C4464" s="318" t="s">
        <v>5593</v>
      </c>
      <c r="D4464" s="318" t="s">
        <v>747</v>
      </c>
      <c r="E4464" s="319">
        <v>60420</v>
      </c>
      <c r="F4464" s="310">
        <f t="shared" si="138"/>
        <v>3021000</v>
      </c>
      <c r="G4464" s="310">
        <f t="shared" si="139"/>
        <v>1208400</v>
      </c>
    </row>
    <row r="4465" spans="1:7">
      <c r="A4465" s="318" t="s">
        <v>5581</v>
      </c>
      <c r="B4465" s="318" t="s">
        <v>5594</v>
      </c>
      <c r="C4465" s="318" t="s">
        <v>5595</v>
      </c>
      <c r="D4465" s="318" t="s">
        <v>747</v>
      </c>
      <c r="E4465" s="319">
        <v>56910</v>
      </c>
      <c r="F4465" s="310">
        <f t="shared" si="138"/>
        <v>2845500</v>
      </c>
      <c r="G4465" s="310">
        <f t="shared" si="139"/>
        <v>1138200</v>
      </c>
    </row>
    <row r="4466" spans="1:7">
      <c r="A4466" s="311" t="s">
        <v>5581</v>
      </c>
      <c r="B4466" s="311" t="s">
        <v>5596</v>
      </c>
      <c r="C4466" s="311">
        <v>205047</v>
      </c>
      <c r="D4466" s="311" t="s">
        <v>747</v>
      </c>
      <c r="E4466" s="315">
        <v>48950</v>
      </c>
      <c r="F4466" s="310">
        <f t="shared" si="138"/>
        <v>2447500</v>
      </c>
      <c r="G4466" s="310">
        <f t="shared" si="139"/>
        <v>979000</v>
      </c>
    </row>
    <row r="4467" spans="1:7">
      <c r="A4467" s="311" t="s">
        <v>5581</v>
      </c>
      <c r="B4467" s="311" t="s">
        <v>5597</v>
      </c>
      <c r="C4467" s="311" t="s">
        <v>5598</v>
      </c>
      <c r="D4467" s="311" t="s">
        <v>747</v>
      </c>
      <c r="E4467" s="315">
        <v>80680</v>
      </c>
      <c r="F4467" s="310">
        <f t="shared" si="138"/>
        <v>4034000</v>
      </c>
      <c r="G4467" s="310">
        <f t="shared" si="139"/>
        <v>1613600.0000000002</v>
      </c>
    </row>
    <row r="4468" spans="1:7">
      <c r="A4468" s="311" t="s">
        <v>5581</v>
      </c>
      <c r="B4468" s="311" t="s">
        <v>5599</v>
      </c>
      <c r="C4468" s="311" t="s">
        <v>5600</v>
      </c>
      <c r="D4468" s="311" t="s">
        <v>747</v>
      </c>
      <c r="E4468" s="315">
        <v>242630</v>
      </c>
      <c r="F4468" s="310">
        <f t="shared" si="138"/>
        <v>12131500</v>
      </c>
      <c r="G4468" s="310">
        <f t="shared" si="139"/>
        <v>4852600</v>
      </c>
    </row>
    <row r="4469" spans="1:7">
      <c r="A4469" s="311" t="s">
        <v>5581</v>
      </c>
      <c r="B4469" s="311" t="s">
        <v>5601</v>
      </c>
      <c r="C4469" s="311" t="s">
        <v>5602</v>
      </c>
      <c r="D4469" s="311" t="s">
        <v>747</v>
      </c>
      <c r="E4469" s="315">
        <v>35500</v>
      </c>
      <c r="F4469" s="310">
        <f t="shared" si="138"/>
        <v>1775000</v>
      </c>
      <c r="G4469" s="310">
        <f t="shared" si="139"/>
        <v>710000</v>
      </c>
    </row>
    <row r="4470" spans="1:7">
      <c r="A4470" s="311" t="s">
        <v>5581</v>
      </c>
      <c r="B4470" s="311" t="s">
        <v>5603</v>
      </c>
      <c r="C4470" s="311" t="s">
        <v>5602</v>
      </c>
      <c r="D4470" s="311" t="s">
        <v>747</v>
      </c>
      <c r="E4470" s="315">
        <v>46000</v>
      </c>
      <c r="F4470" s="310">
        <f t="shared" si="138"/>
        <v>2300000</v>
      </c>
      <c r="G4470" s="310">
        <f t="shared" si="139"/>
        <v>920000</v>
      </c>
    </row>
    <row r="4471" spans="1:7">
      <c r="A4471" s="311" t="s">
        <v>5581</v>
      </c>
      <c r="B4471" s="311" t="s">
        <v>5604</v>
      </c>
      <c r="C4471" s="311" t="s">
        <v>5602</v>
      </c>
      <c r="D4471" s="311" t="s">
        <v>747</v>
      </c>
      <c r="E4471" s="315">
        <v>46720</v>
      </c>
      <c r="F4471" s="310">
        <f t="shared" si="138"/>
        <v>2336000</v>
      </c>
      <c r="G4471" s="310">
        <f t="shared" si="139"/>
        <v>934400</v>
      </c>
    </row>
    <row r="4472" spans="1:7">
      <c r="A4472" s="311" t="s">
        <v>5581</v>
      </c>
      <c r="B4472" s="311" t="s">
        <v>5605</v>
      </c>
      <c r="C4472" s="311" t="s">
        <v>5606</v>
      </c>
      <c r="D4472" s="311" t="s">
        <v>747</v>
      </c>
      <c r="E4472" s="315">
        <v>43270</v>
      </c>
      <c r="F4472" s="310">
        <f t="shared" si="138"/>
        <v>2163500</v>
      </c>
      <c r="G4472" s="310">
        <f t="shared" si="139"/>
        <v>865400</v>
      </c>
    </row>
    <row r="4473" spans="1:7">
      <c r="A4473" s="311" t="s">
        <v>5581</v>
      </c>
      <c r="B4473" s="311" t="s">
        <v>5607</v>
      </c>
      <c r="C4473" s="311" t="s">
        <v>5608</v>
      </c>
      <c r="D4473" s="311" t="s">
        <v>747</v>
      </c>
      <c r="E4473" s="315">
        <v>41970</v>
      </c>
      <c r="F4473" s="310">
        <f t="shared" si="138"/>
        <v>2098500</v>
      </c>
      <c r="G4473" s="310">
        <f t="shared" si="139"/>
        <v>839400</v>
      </c>
    </row>
    <row r="4474" spans="1:7">
      <c r="A4474" s="311" t="s">
        <v>5581</v>
      </c>
      <c r="B4474" s="311" t="s">
        <v>5609</v>
      </c>
      <c r="C4474" s="311" t="s">
        <v>5610</v>
      </c>
      <c r="D4474" s="311" t="s">
        <v>747</v>
      </c>
      <c r="E4474" s="315">
        <v>75670</v>
      </c>
      <c r="F4474" s="310">
        <f t="shared" si="138"/>
        <v>3783500</v>
      </c>
      <c r="G4474" s="310">
        <f t="shared" si="139"/>
        <v>1513400</v>
      </c>
    </row>
    <row r="4475" spans="1:7">
      <c r="A4475" s="311" t="s">
        <v>5581</v>
      </c>
      <c r="B4475" s="311" t="s">
        <v>5609</v>
      </c>
      <c r="C4475" s="311" t="s">
        <v>5611</v>
      </c>
      <c r="D4475" s="311" t="s">
        <v>747</v>
      </c>
      <c r="E4475" s="315">
        <v>67180</v>
      </c>
      <c r="F4475" s="310">
        <f t="shared" si="138"/>
        <v>3359000</v>
      </c>
      <c r="G4475" s="310">
        <f t="shared" si="139"/>
        <v>1343600.0000000002</v>
      </c>
    </row>
    <row r="4476" spans="1:7">
      <c r="A4476" s="311" t="s">
        <v>5581</v>
      </c>
      <c r="B4476" s="311" t="s">
        <v>5612</v>
      </c>
      <c r="C4476" s="311">
        <v>257359</v>
      </c>
      <c r="D4476" s="311" t="s">
        <v>747</v>
      </c>
      <c r="E4476" s="315">
        <v>96240</v>
      </c>
      <c r="F4476" s="310">
        <f t="shared" si="138"/>
        <v>4812000</v>
      </c>
      <c r="G4476" s="310">
        <f t="shared" si="139"/>
        <v>1924800</v>
      </c>
    </row>
    <row r="4477" spans="1:7">
      <c r="A4477" s="311" t="s">
        <v>5581</v>
      </c>
      <c r="B4477" s="311" t="s">
        <v>5613</v>
      </c>
      <c r="C4477" s="311" t="s">
        <v>5614</v>
      </c>
      <c r="D4477" s="311" t="s">
        <v>747</v>
      </c>
      <c r="E4477" s="315">
        <v>113000</v>
      </c>
      <c r="F4477" s="310">
        <f t="shared" si="138"/>
        <v>5650000</v>
      </c>
      <c r="G4477" s="310">
        <f t="shared" si="139"/>
        <v>2260000</v>
      </c>
    </row>
    <row r="4478" spans="1:7">
      <c r="A4478" s="311" t="s">
        <v>5581</v>
      </c>
      <c r="B4478" s="311" t="s">
        <v>5615</v>
      </c>
      <c r="C4478" s="311" t="s">
        <v>5616</v>
      </c>
      <c r="D4478" s="311" t="s">
        <v>747</v>
      </c>
      <c r="E4478" s="315">
        <v>159630</v>
      </c>
      <c r="F4478" s="310">
        <f t="shared" si="138"/>
        <v>7981500</v>
      </c>
      <c r="G4478" s="310">
        <f t="shared" si="139"/>
        <v>3192600</v>
      </c>
    </row>
    <row r="4479" spans="1:7">
      <c r="A4479" s="311" t="s">
        <v>5581</v>
      </c>
      <c r="B4479" s="311" t="s">
        <v>5617</v>
      </c>
      <c r="C4479" s="311" t="s">
        <v>5618</v>
      </c>
      <c r="D4479" s="311" t="s">
        <v>747</v>
      </c>
      <c r="E4479" s="315">
        <v>41500</v>
      </c>
      <c r="F4479" s="310">
        <f t="shared" si="138"/>
        <v>2075000</v>
      </c>
      <c r="G4479" s="310">
        <f t="shared" si="139"/>
        <v>830000</v>
      </c>
    </row>
    <row r="4480" spans="1:7">
      <c r="A4480" s="311" t="s">
        <v>5581</v>
      </c>
      <c r="B4480" s="311" t="s">
        <v>5619</v>
      </c>
      <c r="C4480" s="311" t="s">
        <v>5620</v>
      </c>
      <c r="D4480" s="311" t="s">
        <v>747</v>
      </c>
      <c r="E4480" s="315">
        <v>74710</v>
      </c>
      <c r="F4480" s="310">
        <f t="shared" si="138"/>
        <v>3735500</v>
      </c>
      <c r="G4480" s="310">
        <f t="shared" si="139"/>
        <v>1494200</v>
      </c>
    </row>
    <row r="4481" spans="1:7">
      <c r="A4481" s="311" t="s">
        <v>5581</v>
      </c>
      <c r="B4481" s="311" t="s">
        <v>5621</v>
      </c>
      <c r="C4481" s="311" t="s">
        <v>5614</v>
      </c>
      <c r="D4481" s="311" t="s">
        <v>747</v>
      </c>
      <c r="E4481" s="315">
        <v>118180</v>
      </c>
      <c r="F4481" s="310">
        <f t="shared" si="138"/>
        <v>5909000</v>
      </c>
      <c r="G4481" s="310">
        <f t="shared" si="139"/>
        <v>2363600</v>
      </c>
    </row>
    <row r="4482" spans="1:7">
      <c r="A4482" s="311" t="s">
        <v>5581</v>
      </c>
      <c r="B4482" s="311" t="s">
        <v>5622</v>
      </c>
      <c r="C4482" s="311" t="s">
        <v>5623</v>
      </c>
      <c r="D4482" s="311" t="s">
        <v>747</v>
      </c>
      <c r="E4482" s="315">
        <v>135920</v>
      </c>
      <c r="F4482" s="310">
        <f t="shared" si="138"/>
        <v>6796000</v>
      </c>
      <c r="G4482" s="310">
        <f t="shared" si="139"/>
        <v>2718400</v>
      </c>
    </row>
    <row r="4483" spans="1:7">
      <c r="A4483" s="311" t="s">
        <v>5581</v>
      </c>
      <c r="B4483" s="311" t="s">
        <v>5624</v>
      </c>
      <c r="C4483" s="311" t="s">
        <v>5625</v>
      </c>
      <c r="D4483" s="311" t="s">
        <v>747</v>
      </c>
      <c r="E4483" s="315">
        <v>142200</v>
      </c>
      <c r="F4483" s="310">
        <f t="shared" si="138"/>
        <v>7110000</v>
      </c>
      <c r="G4483" s="310">
        <f t="shared" si="139"/>
        <v>2844000</v>
      </c>
    </row>
    <row r="4484" spans="1:7">
      <c r="A4484" s="311" t="s">
        <v>5581</v>
      </c>
      <c r="B4484" s="311" t="s">
        <v>5626</v>
      </c>
      <c r="C4484" s="311" t="s">
        <v>5627</v>
      </c>
      <c r="D4484" s="311" t="s">
        <v>747</v>
      </c>
      <c r="E4484" s="315">
        <v>53180</v>
      </c>
      <c r="F4484" s="310">
        <f t="shared" ref="F4484:F4547" si="140">+E4484*5%*1000</f>
        <v>2659000</v>
      </c>
      <c r="G4484" s="310">
        <f t="shared" ref="G4484:G4547" si="141">+E4484*2%*1000</f>
        <v>1063600</v>
      </c>
    </row>
    <row r="4485" spans="1:7">
      <c r="A4485" s="311" t="s">
        <v>5581</v>
      </c>
      <c r="B4485" s="311" t="s">
        <v>5626</v>
      </c>
      <c r="C4485" s="311" t="s">
        <v>5628</v>
      </c>
      <c r="D4485" s="311" t="s">
        <v>747</v>
      </c>
      <c r="E4485" s="315">
        <v>52000</v>
      </c>
      <c r="F4485" s="310">
        <f t="shared" si="140"/>
        <v>2600000</v>
      </c>
      <c r="G4485" s="310">
        <f t="shared" si="141"/>
        <v>1040000</v>
      </c>
    </row>
    <row r="4486" spans="1:7">
      <c r="A4486" s="311" t="s">
        <v>5581</v>
      </c>
      <c r="B4486" s="311" t="s">
        <v>5629</v>
      </c>
      <c r="C4486" s="311" t="s">
        <v>5630</v>
      </c>
      <c r="D4486" s="311" t="s">
        <v>747</v>
      </c>
      <c r="E4486" s="315">
        <v>59900</v>
      </c>
      <c r="F4486" s="310">
        <f t="shared" si="140"/>
        <v>2995000</v>
      </c>
      <c r="G4486" s="310">
        <f t="shared" si="141"/>
        <v>1198000</v>
      </c>
    </row>
    <row r="4487" spans="1:7">
      <c r="A4487" s="311" t="s">
        <v>5581</v>
      </c>
      <c r="B4487" s="311" t="s">
        <v>5631</v>
      </c>
      <c r="C4487" s="311" t="s">
        <v>5632</v>
      </c>
      <c r="D4487" s="311" t="s">
        <v>747</v>
      </c>
      <c r="E4487" s="315">
        <v>57630</v>
      </c>
      <c r="F4487" s="310">
        <f t="shared" si="140"/>
        <v>2881500</v>
      </c>
      <c r="G4487" s="310">
        <f t="shared" si="141"/>
        <v>1152600.0000000002</v>
      </c>
    </row>
    <row r="4488" spans="1:7">
      <c r="A4488" s="311" t="s">
        <v>5581</v>
      </c>
      <c r="B4488" s="311" t="s">
        <v>5633</v>
      </c>
      <c r="C4488" s="311" t="s">
        <v>5634</v>
      </c>
      <c r="D4488" s="311" t="s">
        <v>747</v>
      </c>
      <c r="E4488" s="315">
        <v>61540</v>
      </c>
      <c r="F4488" s="310">
        <f t="shared" si="140"/>
        <v>3077000</v>
      </c>
      <c r="G4488" s="310">
        <f t="shared" si="141"/>
        <v>1230800</v>
      </c>
    </row>
    <row r="4489" spans="1:7">
      <c r="A4489" s="311" t="s">
        <v>5581</v>
      </c>
      <c r="B4489" s="311" t="s">
        <v>5633</v>
      </c>
      <c r="C4489" s="311" t="s">
        <v>5635</v>
      </c>
      <c r="D4489" s="311" t="s">
        <v>747</v>
      </c>
      <c r="E4489" s="315">
        <v>56270</v>
      </c>
      <c r="F4489" s="310">
        <f t="shared" si="140"/>
        <v>2813500</v>
      </c>
      <c r="G4489" s="310">
        <f t="shared" si="141"/>
        <v>1125400</v>
      </c>
    </row>
    <row r="4490" spans="1:7">
      <c r="A4490" s="311" t="s">
        <v>5581</v>
      </c>
      <c r="B4490" s="311" t="s">
        <v>5636</v>
      </c>
      <c r="C4490" s="311" t="s">
        <v>5637</v>
      </c>
      <c r="D4490" s="311" t="s">
        <v>747</v>
      </c>
      <c r="E4490" s="315">
        <v>56630</v>
      </c>
      <c r="F4490" s="310">
        <f t="shared" si="140"/>
        <v>2831500</v>
      </c>
      <c r="G4490" s="310">
        <f t="shared" si="141"/>
        <v>1132600.0000000002</v>
      </c>
    </row>
    <row r="4491" spans="1:7">
      <c r="A4491" s="311" t="s">
        <v>5581</v>
      </c>
      <c r="B4491" s="311" t="s">
        <v>5638</v>
      </c>
      <c r="C4491" s="311" t="s">
        <v>5639</v>
      </c>
      <c r="D4491" s="311" t="s">
        <v>747</v>
      </c>
      <c r="E4491" s="315">
        <v>60960</v>
      </c>
      <c r="F4491" s="310">
        <f t="shared" si="140"/>
        <v>3048000</v>
      </c>
      <c r="G4491" s="310">
        <f t="shared" si="141"/>
        <v>1219200</v>
      </c>
    </row>
    <row r="4492" spans="1:7">
      <c r="A4492" s="311" t="s">
        <v>5581</v>
      </c>
      <c r="B4492" s="311" t="s">
        <v>5640</v>
      </c>
      <c r="C4492" s="311" t="s">
        <v>5641</v>
      </c>
      <c r="D4492" s="311" t="s">
        <v>747</v>
      </c>
      <c r="E4492" s="315">
        <v>73810</v>
      </c>
      <c r="F4492" s="310">
        <f t="shared" si="140"/>
        <v>3690500</v>
      </c>
      <c r="G4492" s="310">
        <f t="shared" si="141"/>
        <v>1476200</v>
      </c>
    </row>
    <row r="4493" spans="1:7">
      <c r="A4493" s="318" t="s">
        <v>5581</v>
      </c>
      <c r="B4493" s="318" t="s">
        <v>5642</v>
      </c>
      <c r="C4493" s="318" t="s">
        <v>5643</v>
      </c>
      <c r="D4493" s="318" t="s">
        <v>747</v>
      </c>
      <c r="E4493" s="319">
        <v>63820</v>
      </c>
      <c r="F4493" s="310">
        <f t="shared" si="140"/>
        <v>3191000</v>
      </c>
      <c r="G4493" s="310">
        <f t="shared" si="141"/>
        <v>1276400</v>
      </c>
    </row>
    <row r="4494" spans="1:7">
      <c r="A4494" s="311" t="s">
        <v>5581</v>
      </c>
      <c r="B4494" s="311" t="s">
        <v>5644</v>
      </c>
      <c r="C4494" s="311">
        <v>213054</v>
      </c>
      <c r="D4494" s="311" t="s">
        <v>747</v>
      </c>
      <c r="E4494" s="315">
        <v>72470</v>
      </c>
      <c r="F4494" s="310">
        <f t="shared" si="140"/>
        <v>3623500</v>
      </c>
      <c r="G4494" s="310">
        <f t="shared" si="141"/>
        <v>1449400</v>
      </c>
    </row>
    <row r="4495" spans="1:7">
      <c r="A4495" s="311" t="s">
        <v>5581</v>
      </c>
      <c r="B4495" s="311" t="s">
        <v>5645</v>
      </c>
      <c r="C4495" s="311" t="s">
        <v>5646</v>
      </c>
      <c r="D4495" s="311" t="s">
        <v>747</v>
      </c>
      <c r="E4495" s="315">
        <v>68630</v>
      </c>
      <c r="F4495" s="310">
        <f t="shared" si="140"/>
        <v>3431500</v>
      </c>
      <c r="G4495" s="310">
        <f t="shared" si="141"/>
        <v>1372600.0000000002</v>
      </c>
    </row>
    <row r="4496" spans="1:7">
      <c r="A4496" s="318" t="s">
        <v>5581</v>
      </c>
      <c r="B4496" s="318" t="s">
        <v>5647</v>
      </c>
      <c r="C4496" s="318" t="s">
        <v>5648</v>
      </c>
      <c r="D4496" s="318" t="s">
        <v>747</v>
      </c>
      <c r="E4496" s="319">
        <v>92520</v>
      </c>
      <c r="F4496" s="310">
        <f t="shared" si="140"/>
        <v>4626000</v>
      </c>
      <c r="G4496" s="310">
        <f t="shared" si="141"/>
        <v>1850400</v>
      </c>
    </row>
    <row r="4497" spans="1:7">
      <c r="A4497" s="318" t="s">
        <v>5581</v>
      </c>
      <c r="B4497" s="318" t="s">
        <v>5649</v>
      </c>
      <c r="C4497" s="318" t="s">
        <v>5650</v>
      </c>
      <c r="D4497" s="318" t="s">
        <v>747</v>
      </c>
      <c r="E4497" s="319">
        <v>93620</v>
      </c>
      <c r="F4497" s="310">
        <f t="shared" si="140"/>
        <v>4681000</v>
      </c>
      <c r="G4497" s="310">
        <f t="shared" si="141"/>
        <v>1872400</v>
      </c>
    </row>
    <row r="4498" spans="1:7">
      <c r="A4498" s="318" t="s">
        <v>5581</v>
      </c>
      <c r="B4498" s="318" t="s">
        <v>5651</v>
      </c>
      <c r="C4498" s="318" t="s">
        <v>5652</v>
      </c>
      <c r="D4498" s="318" t="s">
        <v>747</v>
      </c>
      <c r="E4498" s="319">
        <v>85340</v>
      </c>
      <c r="F4498" s="310">
        <f t="shared" si="140"/>
        <v>4267000</v>
      </c>
      <c r="G4498" s="310">
        <f t="shared" si="141"/>
        <v>1706800</v>
      </c>
    </row>
    <row r="4499" spans="1:7">
      <c r="A4499" s="318" t="s">
        <v>5581</v>
      </c>
      <c r="B4499" s="318" t="s">
        <v>5653</v>
      </c>
      <c r="C4499" s="318" t="s">
        <v>5654</v>
      </c>
      <c r="D4499" s="318" t="s">
        <v>1297</v>
      </c>
      <c r="E4499" s="319">
        <v>56640</v>
      </c>
      <c r="F4499" s="310">
        <f t="shared" si="140"/>
        <v>2832000</v>
      </c>
      <c r="G4499" s="310">
        <f t="shared" si="141"/>
        <v>1132800</v>
      </c>
    </row>
    <row r="4500" spans="1:7">
      <c r="A4500" s="311" t="s">
        <v>5581</v>
      </c>
      <c r="B4500" s="311" t="s">
        <v>252</v>
      </c>
      <c r="C4500" s="311">
        <v>293890</v>
      </c>
      <c r="D4500" s="311" t="s">
        <v>1297</v>
      </c>
      <c r="E4500" s="315">
        <v>71770</v>
      </c>
      <c r="F4500" s="310">
        <f t="shared" si="140"/>
        <v>3588500</v>
      </c>
      <c r="G4500" s="310">
        <f t="shared" si="141"/>
        <v>1435400</v>
      </c>
    </row>
    <row r="4501" spans="1:7">
      <c r="A4501" s="318" t="s">
        <v>5581</v>
      </c>
      <c r="B4501" s="318" t="s">
        <v>5655</v>
      </c>
      <c r="C4501" s="318" t="s">
        <v>5656</v>
      </c>
      <c r="D4501" s="318" t="s">
        <v>747</v>
      </c>
      <c r="E4501" s="319">
        <v>66030</v>
      </c>
      <c r="F4501" s="310">
        <f t="shared" si="140"/>
        <v>3301500</v>
      </c>
      <c r="G4501" s="310">
        <f t="shared" si="141"/>
        <v>1320600.0000000002</v>
      </c>
    </row>
    <row r="4502" spans="1:7">
      <c r="A4502" s="318" t="s">
        <v>5581</v>
      </c>
      <c r="B4502" s="318" t="s">
        <v>5657</v>
      </c>
      <c r="C4502" s="318" t="s">
        <v>5658</v>
      </c>
      <c r="D4502" s="318" t="s">
        <v>747</v>
      </c>
      <c r="E4502" s="319">
        <v>70130</v>
      </c>
      <c r="F4502" s="310">
        <f t="shared" si="140"/>
        <v>3506500</v>
      </c>
      <c r="G4502" s="310">
        <f t="shared" si="141"/>
        <v>1402600.0000000002</v>
      </c>
    </row>
    <row r="4503" spans="1:7">
      <c r="A4503" s="318" t="s">
        <v>5581</v>
      </c>
      <c r="B4503" s="318" t="s">
        <v>5659</v>
      </c>
      <c r="C4503" s="318" t="s">
        <v>5660</v>
      </c>
      <c r="D4503" s="318" t="s">
        <v>747</v>
      </c>
      <c r="E4503" s="319">
        <v>63340</v>
      </c>
      <c r="F4503" s="310">
        <f t="shared" si="140"/>
        <v>3167000</v>
      </c>
      <c r="G4503" s="310">
        <f t="shared" si="141"/>
        <v>1266800</v>
      </c>
    </row>
    <row r="4504" spans="1:7">
      <c r="A4504" s="318" t="s">
        <v>5581</v>
      </c>
      <c r="B4504" s="318" t="s">
        <v>478</v>
      </c>
      <c r="C4504" s="318" t="s">
        <v>5661</v>
      </c>
      <c r="D4504" s="318" t="s">
        <v>747</v>
      </c>
      <c r="E4504" s="319">
        <v>104860</v>
      </c>
      <c r="F4504" s="310">
        <f t="shared" si="140"/>
        <v>5243000</v>
      </c>
      <c r="G4504" s="310">
        <f t="shared" si="141"/>
        <v>2097200</v>
      </c>
    </row>
    <row r="4505" spans="1:7">
      <c r="A4505" s="318" t="s">
        <v>5581</v>
      </c>
      <c r="B4505" s="318" t="s">
        <v>5662</v>
      </c>
      <c r="C4505" s="318" t="s">
        <v>5663</v>
      </c>
      <c r="D4505" s="318" t="s">
        <v>747</v>
      </c>
      <c r="E4505" s="319">
        <v>89990</v>
      </c>
      <c r="F4505" s="310">
        <f t="shared" si="140"/>
        <v>4499500</v>
      </c>
      <c r="G4505" s="310">
        <f t="shared" si="141"/>
        <v>1799800</v>
      </c>
    </row>
    <row r="4506" spans="1:7">
      <c r="A4506" s="318" t="s">
        <v>5581</v>
      </c>
      <c r="B4506" s="318" t="s">
        <v>5664</v>
      </c>
      <c r="C4506" s="318" t="s">
        <v>5665</v>
      </c>
      <c r="D4506" s="318" t="s">
        <v>747</v>
      </c>
      <c r="E4506" s="319">
        <v>101770</v>
      </c>
      <c r="F4506" s="310">
        <f t="shared" si="140"/>
        <v>5088500</v>
      </c>
      <c r="G4506" s="310">
        <f t="shared" si="141"/>
        <v>2035400</v>
      </c>
    </row>
    <row r="4507" spans="1:7">
      <c r="A4507" s="318" t="s">
        <v>5581</v>
      </c>
      <c r="B4507" s="318" t="s">
        <v>5666</v>
      </c>
      <c r="C4507" s="318" t="s">
        <v>5667</v>
      </c>
      <c r="D4507" s="318" t="s">
        <v>747</v>
      </c>
      <c r="E4507" s="319">
        <v>104180</v>
      </c>
      <c r="F4507" s="310">
        <f t="shared" si="140"/>
        <v>5209000</v>
      </c>
      <c r="G4507" s="310">
        <f t="shared" si="141"/>
        <v>2083600</v>
      </c>
    </row>
    <row r="4508" spans="1:7">
      <c r="A4508" s="318" t="s">
        <v>5581</v>
      </c>
      <c r="B4508" s="318" t="s">
        <v>5668</v>
      </c>
      <c r="C4508" s="318" t="s">
        <v>5669</v>
      </c>
      <c r="D4508" s="318" t="s">
        <v>747</v>
      </c>
      <c r="E4508" s="319">
        <v>148610</v>
      </c>
      <c r="F4508" s="310">
        <f t="shared" si="140"/>
        <v>7430500</v>
      </c>
      <c r="G4508" s="310">
        <f t="shared" si="141"/>
        <v>2972200.0000000005</v>
      </c>
    </row>
    <row r="4509" spans="1:7">
      <c r="A4509" s="318" t="s">
        <v>5581</v>
      </c>
      <c r="B4509" s="318" t="s">
        <v>5670</v>
      </c>
      <c r="C4509" s="318" t="s">
        <v>5671</v>
      </c>
      <c r="D4509" s="318" t="s">
        <v>747</v>
      </c>
      <c r="E4509" s="319">
        <v>232040</v>
      </c>
      <c r="F4509" s="310">
        <f t="shared" si="140"/>
        <v>11602000</v>
      </c>
      <c r="G4509" s="310">
        <f t="shared" si="141"/>
        <v>4640800</v>
      </c>
    </row>
    <row r="4510" spans="1:7">
      <c r="A4510" s="318" t="s">
        <v>5581</v>
      </c>
      <c r="B4510" s="318" t="s">
        <v>5672</v>
      </c>
      <c r="C4510" s="318" t="s">
        <v>5673</v>
      </c>
      <c r="D4510" s="318" t="s">
        <v>747</v>
      </c>
      <c r="E4510" s="319">
        <v>104930</v>
      </c>
      <c r="F4510" s="310">
        <f t="shared" si="140"/>
        <v>5246500</v>
      </c>
      <c r="G4510" s="310">
        <f t="shared" si="141"/>
        <v>2098600</v>
      </c>
    </row>
    <row r="4511" spans="1:7">
      <c r="A4511" s="318" t="s">
        <v>5581</v>
      </c>
      <c r="B4511" s="318" t="s">
        <v>5674</v>
      </c>
      <c r="C4511" s="318" t="s">
        <v>5675</v>
      </c>
      <c r="D4511" s="318" t="s">
        <v>747</v>
      </c>
      <c r="E4511" s="319">
        <v>157700</v>
      </c>
      <c r="F4511" s="310">
        <f t="shared" si="140"/>
        <v>7885000</v>
      </c>
      <c r="G4511" s="310">
        <f t="shared" si="141"/>
        <v>3154000</v>
      </c>
    </row>
    <row r="4512" spans="1:7">
      <c r="A4512" s="318" t="s">
        <v>5581</v>
      </c>
      <c r="B4512" s="318" t="s">
        <v>5676</v>
      </c>
      <c r="C4512" s="318" t="s">
        <v>5677</v>
      </c>
      <c r="D4512" s="318" t="s">
        <v>747</v>
      </c>
      <c r="E4512" s="319">
        <v>113480</v>
      </c>
      <c r="F4512" s="310">
        <f t="shared" si="140"/>
        <v>5674000</v>
      </c>
      <c r="G4512" s="310">
        <f t="shared" si="141"/>
        <v>2269600</v>
      </c>
    </row>
    <row r="4513" spans="1:7">
      <c r="A4513" s="318" t="s">
        <v>5581</v>
      </c>
      <c r="B4513" s="318" t="s">
        <v>5678</v>
      </c>
      <c r="C4513" s="318" t="s">
        <v>5679</v>
      </c>
      <c r="D4513" s="318" t="s">
        <v>747</v>
      </c>
      <c r="E4513" s="319">
        <v>171050</v>
      </c>
      <c r="F4513" s="310">
        <f t="shared" si="140"/>
        <v>8552500</v>
      </c>
      <c r="G4513" s="310">
        <f t="shared" si="141"/>
        <v>3421000</v>
      </c>
    </row>
    <row r="4514" spans="1:7">
      <c r="A4514" s="311" t="s">
        <v>5581</v>
      </c>
      <c r="B4514" s="311" t="s">
        <v>5680</v>
      </c>
      <c r="C4514" s="311">
        <v>222173</v>
      </c>
      <c r="D4514" s="311" t="s">
        <v>747</v>
      </c>
      <c r="E4514" s="315">
        <v>167100</v>
      </c>
      <c r="F4514" s="310">
        <f t="shared" si="140"/>
        <v>8355000</v>
      </c>
      <c r="G4514" s="310">
        <f t="shared" si="141"/>
        <v>3342000</v>
      </c>
    </row>
    <row r="4515" spans="1:7">
      <c r="A4515" s="318" t="s">
        <v>5581</v>
      </c>
      <c r="B4515" s="318" t="s">
        <v>5681</v>
      </c>
      <c r="C4515" s="318" t="s">
        <v>5682</v>
      </c>
      <c r="D4515" s="318" t="s">
        <v>747</v>
      </c>
      <c r="E4515" s="319">
        <v>199640</v>
      </c>
      <c r="F4515" s="310">
        <f t="shared" si="140"/>
        <v>9982000</v>
      </c>
      <c r="G4515" s="310">
        <f t="shared" si="141"/>
        <v>3992800</v>
      </c>
    </row>
    <row r="4516" spans="1:7">
      <c r="A4516" s="318" t="s">
        <v>5581</v>
      </c>
      <c r="B4516" s="318" t="s">
        <v>5681</v>
      </c>
      <c r="C4516" s="318" t="s">
        <v>5683</v>
      </c>
      <c r="D4516" s="318" t="s">
        <v>747</v>
      </c>
      <c r="E4516" s="319">
        <v>234000</v>
      </c>
      <c r="F4516" s="310">
        <f t="shared" si="140"/>
        <v>11700000</v>
      </c>
      <c r="G4516" s="310">
        <f t="shared" si="141"/>
        <v>4680000</v>
      </c>
    </row>
    <row r="4517" spans="1:7">
      <c r="A4517" s="318" t="s">
        <v>5581</v>
      </c>
      <c r="B4517" s="318" t="s">
        <v>5681</v>
      </c>
      <c r="C4517" s="318" t="s">
        <v>5683</v>
      </c>
      <c r="D4517" s="318" t="s">
        <v>747</v>
      </c>
      <c r="E4517" s="319">
        <v>246410</v>
      </c>
      <c r="F4517" s="310">
        <f t="shared" si="140"/>
        <v>12320500</v>
      </c>
      <c r="G4517" s="310">
        <f t="shared" si="141"/>
        <v>4928200</v>
      </c>
    </row>
    <row r="4518" spans="1:7">
      <c r="A4518" s="311" t="s">
        <v>5581</v>
      </c>
      <c r="B4518" s="311" t="s">
        <v>5684</v>
      </c>
      <c r="C4518" s="308"/>
      <c r="D4518" s="311" t="s">
        <v>747</v>
      </c>
      <c r="E4518" s="320">
        <v>58180</v>
      </c>
      <c r="F4518" s="310">
        <f t="shared" si="140"/>
        <v>2909000</v>
      </c>
      <c r="G4518" s="310">
        <f t="shared" si="141"/>
        <v>1163600.0000000002</v>
      </c>
    </row>
    <row r="4519" spans="1:7">
      <c r="A4519" s="311" t="s">
        <v>5581</v>
      </c>
      <c r="B4519" s="311" t="s">
        <v>5685</v>
      </c>
      <c r="C4519" s="308"/>
      <c r="D4519" s="311" t="s">
        <v>747</v>
      </c>
      <c r="E4519" s="320">
        <v>73540</v>
      </c>
      <c r="F4519" s="310">
        <f t="shared" si="140"/>
        <v>3677000</v>
      </c>
      <c r="G4519" s="310">
        <f t="shared" si="141"/>
        <v>1470800</v>
      </c>
    </row>
    <row r="4520" spans="1:7">
      <c r="A4520" s="311" t="s">
        <v>5581</v>
      </c>
      <c r="B4520" s="311" t="s">
        <v>5686</v>
      </c>
      <c r="C4520" s="308"/>
      <c r="D4520" s="311" t="s">
        <v>747</v>
      </c>
      <c r="E4520" s="320">
        <v>72540</v>
      </c>
      <c r="F4520" s="310">
        <f t="shared" si="140"/>
        <v>3627000</v>
      </c>
      <c r="G4520" s="310">
        <f t="shared" si="141"/>
        <v>1450800</v>
      </c>
    </row>
    <row r="4521" spans="1:7">
      <c r="A4521" s="311" t="s">
        <v>5581</v>
      </c>
      <c r="B4521" s="311" t="s">
        <v>252</v>
      </c>
      <c r="C4521" s="308"/>
      <c r="D4521" s="311" t="s">
        <v>1343</v>
      </c>
      <c r="E4521" s="320">
        <v>94170</v>
      </c>
      <c r="F4521" s="310">
        <f t="shared" si="140"/>
        <v>4708500</v>
      </c>
      <c r="G4521" s="310">
        <f t="shared" si="141"/>
        <v>1883400</v>
      </c>
    </row>
    <row r="4522" spans="1:7">
      <c r="A4522" s="311" t="s">
        <v>5581</v>
      </c>
      <c r="B4522" s="311" t="s">
        <v>5687</v>
      </c>
      <c r="C4522" s="308"/>
      <c r="D4522" s="311" t="s">
        <v>747</v>
      </c>
      <c r="E4522" s="320">
        <v>145450</v>
      </c>
      <c r="F4522" s="310">
        <f t="shared" si="140"/>
        <v>7272500</v>
      </c>
      <c r="G4522" s="310">
        <f t="shared" si="141"/>
        <v>2909000</v>
      </c>
    </row>
    <row r="4523" spans="1:7">
      <c r="A4523" s="311" t="s">
        <v>5581</v>
      </c>
      <c r="B4523" s="311" t="s">
        <v>5688</v>
      </c>
      <c r="C4523" s="308"/>
      <c r="D4523" s="311" t="s">
        <v>747</v>
      </c>
      <c r="E4523" s="320">
        <v>145450</v>
      </c>
      <c r="F4523" s="310">
        <f t="shared" si="140"/>
        <v>7272500</v>
      </c>
      <c r="G4523" s="310">
        <f t="shared" si="141"/>
        <v>2909000</v>
      </c>
    </row>
    <row r="4524" spans="1:7">
      <c r="A4524" s="307" t="s">
        <v>5581</v>
      </c>
      <c r="B4524" s="307" t="s">
        <v>5689</v>
      </c>
      <c r="C4524" s="308"/>
      <c r="D4524" s="308"/>
      <c r="E4524" s="309">
        <v>34450</v>
      </c>
      <c r="F4524" s="310">
        <f t="shared" si="140"/>
        <v>1722500</v>
      </c>
      <c r="G4524" s="310">
        <f t="shared" si="141"/>
        <v>689000</v>
      </c>
    </row>
    <row r="4525" spans="1:7">
      <c r="A4525" s="307" t="s">
        <v>5581</v>
      </c>
      <c r="B4525" s="307" t="s">
        <v>5690</v>
      </c>
      <c r="C4525" s="308"/>
      <c r="D4525" s="308"/>
      <c r="E4525" s="309">
        <v>36540</v>
      </c>
      <c r="F4525" s="310">
        <f t="shared" si="140"/>
        <v>1827000</v>
      </c>
      <c r="G4525" s="310">
        <f t="shared" si="141"/>
        <v>730800.00000000012</v>
      </c>
    </row>
    <row r="4526" spans="1:7">
      <c r="A4526" s="307" t="s">
        <v>5581</v>
      </c>
      <c r="B4526" s="307" t="s">
        <v>5691</v>
      </c>
      <c r="C4526" s="308"/>
      <c r="D4526" s="308"/>
      <c r="E4526" s="309">
        <v>33720</v>
      </c>
      <c r="F4526" s="310">
        <f t="shared" si="140"/>
        <v>1686000</v>
      </c>
      <c r="G4526" s="310">
        <f t="shared" si="141"/>
        <v>674400</v>
      </c>
    </row>
    <row r="4527" spans="1:7">
      <c r="A4527" s="307" t="s">
        <v>5581</v>
      </c>
      <c r="B4527" s="307" t="s">
        <v>5692</v>
      </c>
      <c r="C4527" s="308"/>
      <c r="D4527" s="308"/>
      <c r="E4527" s="309">
        <v>31000</v>
      </c>
      <c r="F4527" s="310">
        <f t="shared" si="140"/>
        <v>1550000</v>
      </c>
      <c r="G4527" s="310">
        <f t="shared" si="141"/>
        <v>620000</v>
      </c>
    </row>
    <row r="4528" spans="1:7">
      <c r="A4528" s="307" t="s">
        <v>5581</v>
      </c>
      <c r="B4528" s="307" t="s">
        <v>5693</v>
      </c>
      <c r="C4528" s="308"/>
      <c r="D4528" s="308"/>
      <c r="E4528" s="309">
        <v>33940</v>
      </c>
      <c r="F4528" s="310">
        <f t="shared" si="140"/>
        <v>1697000</v>
      </c>
      <c r="G4528" s="310">
        <f t="shared" si="141"/>
        <v>678800.00000000012</v>
      </c>
    </row>
    <row r="4529" spans="1:7">
      <c r="A4529" s="307" t="s">
        <v>5581</v>
      </c>
      <c r="B4529" s="307" t="s">
        <v>5694</v>
      </c>
      <c r="C4529" s="308"/>
      <c r="D4529" s="308"/>
      <c r="E4529" s="309">
        <v>31540</v>
      </c>
      <c r="F4529" s="310">
        <f t="shared" si="140"/>
        <v>1577000</v>
      </c>
      <c r="G4529" s="310">
        <f t="shared" si="141"/>
        <v>630800.00000000012</v>
      </c>
    </row>
    <row r="4530" spans="1:7">
      <c r="A4530" s="307" t="s">
        <v>5581</v>
      </c>
      <c r="B4530" s="307" t="s">
        <v>5695</v>
      </c>
      <c r="C4530" s="308"/>
      <c r="D4530" s="308"/>
      <c r="E4530" s="309">
        <v>39180</v>
      </c>
      <c r="F4530" s="310">
        <f t="shared" si="140"/>
        <v>1959000</v>
      </c>
      <c r="G4530" s="310">
        <f t="shared" si="141"/>
        <v>783600</v>
      </c>
    </row>
    <row r="4531" spans="1:7">
      <c r="A4531" s="307" t="s">
        <v>5581</v>
      </c>
      <c r="B4531" s="307" t="s">
        <v>5696</v>
      </c>
      <c r="C4531" s="308"/>
      <c r="D4531" s="308"/>
      <c r="E4531" s="309">
        <v>35540</v>
      </c>
      <c r="F4531" s="310">
        <f t="shared" si="140"/>
        <v>1777000</v>
      </c>
      <c r="G4531" s="310">
        <f t="shared" si="141"/>
        <v>710800.00000000012</v>
      </c>
    </row>
    <row r="4532" spans="1:7">
      <c r="A4532" s="307" t="s">
        <v>5581</v>
      </c>
      <c r="B4532" s="307" t="s">
        <v>5697</v>
      </c>
      <c r="C4532" s="308"/>
      <c r="D4532" s="308"/>
      <c r="E4532" s="309">
        <v>35810</v>
      </c>
      <c r="F4532" s="310">
        <f t="shared" si="140"/>
        <v>1790500</v>
      </c>
      <c r="G4532" s="310">
        <f t="shared" si="141"/>
        <v>716200</v>
      </c>
    </row>
    <row r="4533" spans="1:7">
      <c r="A4533" s="307" t="s">
        <v>5581</v>
      </c>
      <c r="B4533" s="307" t="s">
        <v>5698</v>
      </c>
      <c r="C4533" s="308"/>
      <c r="D4533" s="308"/>
      <c r="E4533" s="309">
        <v>48070</v>
      </c>
      <c r="F4533" s="310">
        <f t="shared" si="140"/>
        <v>2403500</v>
      </c>
      <c r="G4533" s="310">
        <f t="shared" si="141"/>
        <v>961400</v>
      </c>
    </row>
    <row r="4534" spans="1:7">
      <c r="A4534" s="307" t="s">
        <v>5699</v>
      </c>
      <c r="B4534" s="307" t="s">
        <v>5700</v>
      </c>
      <c r="C4534" s="308"/>
      <c r="D4534" s="308"/>
      <c r="E4534" s="309">
        <v>119070</v>
      </c>
      <c r="F4534" s="310">
        <f t="shared" si="140"/>
        <v>5953500</v>
      </c>
      <c r="G4534" s="310">
        <f t="shared" si="141"/>
        <v>2381400</v>
      </c>
    </row>
    <row r="4535" spans="1:7">
      <c r="A4535" s="307" t="s">
        <v>5699</v>
      </c>
      <c r="B4535" s="307" t="s">
        <v>5701</v>
      </c>
      <c r="C4535" s="308"/>
      <c r="D4535" s="308"/>
      <c r="E4535" s="309">
        <v>89530</v>
      </c>
      <c r="F4535" s="310">
        <f t="shared" si="140"/>
        <v>4476500</v>
      </c>
      <c r="G4535" s="310">
        <f t="shared" si="141"/>
        <v>1790600.0000000002</v>
      </c>
    </row>
    <row r="4536" spans="1:7">
      <c r="A4536" s="307" t="s">
        <v>5699</v>
      </c>
      <c r="B4536" s="307" t="s">
        <v>5702</v>
      </c>
      <c r="C4536" s="308"/>
      <c r="D4536" s="308"/>
      <c r="E4536" s="309">
        <v>89350</v>
      </c>
      <c r="F4536" s="310">
        <f t="shared" si="140"/>
        <v>4467500</v>
      </c>
      <c r="G4536" s="310">
        <f t="shared" si="141"/>
        <v>1787000</v>
      </c>
    </row>
    <row r="4537" spans="1:7">
      <c r="A4537" s="307" t="s">
        <v>5581</v>
      </c>
      <c r="B4537" s="307" t="s">
        <v>5703</v>
      </c>
      <c r="C4537" s="308"/>
      <c r="D4537" s="308"/>
      <c r="E4537" s="309">
        <v>176060</v>
      </c>
      <c r="F4537" s="310">
        <f t="shared" si="140"/>
        <v>8803000</v>
      </c>
      <c r="G4537" s="310">
        <f t="shared" si="141"/>
        <v>3521200.0000000005</v>
      </c>
    </row>
    <row r="4538" spans="1:7">
      <c r="A4538" s="307" t="s">
        <v>5581</v>
      </c>
      <c r="B4538" s="307" t="s">
        <v>5704</v>
      </c>
      <c r="C4538" s="308"/>
      <c r="D4538" s="308"/>
      <c r="E4538" s="309">
        <v>35000</v>
      </c>
      <c r="F4538" s="310">
        <f t="shared" si="140"/>
        <v>1750000</v>
      </c>
      <c r="G4538" s="310">
        <f t="shared" si="141"/>
        <v>700000</v>
      </c>
    </row>
    <row r="4539" spans="1:7">
      <c r="A4539" s="307" t="s">
        <v>5581</v>
      </c>
      <c r="B4539" s="307" t="s">
        <v>5705</v>
      </c>
      <c r="C4539" s="308"/>
      <c r="D4539" s="308"/>
      <c r="E4539" s="309">
        <v>39000</v>
      </c>
      <c r="F4539" s="310">
        <f t="shared" si="140"/>
        <v>1950000</v>
      </c>
      <c r="G4539" s="310">
        <f t="shared" si="141"/>
        <v>780000</v>
      </c>
    </row>
    <row r="4540" spans="1:7">
      <c r="A4540" s="307" t="s">
        <v>5581</v>
      </c>
      <c r="B4540" s="307" t="s">
        <v>5706</v>
      </c>
      <c r="C4540" s="308"/>
      <c r="D4540" s="308"/>
      <c r="E4540" s="309">
        <v>34450</v>
      </c>
      <c r="F4540" s="310">
        <f t="shared" si="140"/>
        <v>1722500</v>
      </c>
      <c r="G4540" s="310">
        <f t="shared" si="141"/>
        <v>689000</v>
      </c>
    </row>
    <row r="4541" spans="1:7">
      <c r="A4541" s="307" t="s">
        <v>5581</v>
      </c>
      <c r="B4541" s="307" t="s">
        <v>5707</v>
      </c>
      <c r="C4541" s="308"/>
      <c r="D4541" s="308"/>
      <c r="E4541" s="309">
        <v>38630</v>
      </c>
      <c r="F4541" s="310">
        <f t="shared" si="140"/>
        <v>1931500</v>
      </c>
      <c r="G4541" s="310">
        <f t="shared" si="141"/>
        <v>772600</v>
      </c>
    </row>
    <row r="4542" spans="1:7">
      <c r="A4542" s="307" t="s">
        <v>5581</v>
      </c>
      <c r="B4542" s="307" t="s">
        <v>5708</v>
      </c>
      <c r="C4542" s="308"/>
      <c r="D4542" s="308"/>
      <c r="E4542" s="309">
        <v>39900</v>
      </c>
      <c r="F4542" s="310">
        <f t="shared" si="140"/>
        <v>1995000</v>
      </c>
      <c r="G4542" s="310">
        <f t="shared" si="141"/>
        <v>798000</v>
      </c>
    </row>
    <row r="4543" spans="1:7">
      <c r="A4543" s="307" t="s">
        <v>5581</v>
      </c>
      <c r="B4543" s="307" t="s">
        <v>5709</v>
      </c>
      <c r="C4543" s="308"/>
      <c r="D4543" s="308"/>
      <c r="E4543" s="309">
        <v>37130</v>
      </c>
      <c r="F4543" s="310">
        <f t="shared" si="140"/>
        <v>1856500</v>
      </c>
      <c r="G4543" s="310">
        <f t="shared" si="141"/>
        <v>742600</v>
      </c>
    </row>
    <row r="4544" spans="1:7">
      <c r="A4544" s="307" t="s">
        <v>5581</v>
      </c>
      <c r="B4544" s="307" t="s">
        <v>5710</v>
      </c>
      <c r="C4544" s="308"/>
      <c r="D4544" s="308"/>
      <c r="E4544" s="309">
        <v>36530</v>
      </c>
      <c r="F4544" s="310">
        <f t="shared" si="140"/>
        <v>1826500</v>
      </c>
      <c r="G4544" s="310">
        <f t="shared" si="141"/>
        <v>730600</v>
      </c>
    </row>
    <row r="4545" spans="1:7">
      <c r="A4545" s="307" t="s">
        <v>5581</v>
      </c>
      <c r="B4545" s="307" t="s">
        <v>5711</v>
      </c>
      <c r="C4545" s="308"/>
      <c r="D4545" s="308"/>
      <c r="E4545" s="309">
        <v>36600</v>
      </c>
      <c r="F4545" s="310">
        <f t="shared" si="140"/>
        <v>1830000</v>
      </c>
      <c r="G4545" s="310">
        <f t="shared" si="141"/>
        <v>732000</v>
      </c>
    </row>
    <row r="4546" spans="1:7">
      <c r="A4546" s="307" t="s">
        <v>5581</v>
      </c>
      <c r="B4546" s="307" t="s">
        <v>5712</v>
      </c>
      <c r="C4546" s="308"/>
      <c r="D4546" s="308"/>
      <c r="E4546" s="309">
        <v>42810</v>
      </c>
      <c r="F4546" s="310">
        <f t="shared" si="140"/>
        <v>2140500</v>
      </c>
      <c r="G4546" s="310">
        <f t="shared" si="141"/>
        <v>856200</v>
      </c>
    </row>
    <row r="4547" spans="1:7">
      <c r="A4547" s="307" t="s">
        <v>5581</v>
      </c>
      <c r="B4547" s="307" t="s">
        <v>5713</v>
      </c>
      <c r="C4547" s="308"/>
      <c r="D4547" s="308"/>
      <c r="E4547" s="309">
        <v>44270</v>
      </c>
      <c r="F4547" s="310">
        <f t="shared" si="140"/>
        <v>2213500</v>
      </c>
      <c r="G4547" s="310">
        <f t="shared" si="141"/>
        <v>885400</v>
      </c>
    </row>
    <row r="4548" spans="1:7">
      <c r="A4548" s="307" t="s">
        <v>5581</v>
      </c>
      <c r="B4548" s="307" t="s">
        <v>5714</v>
      </c>
      <c r="C4548" s="308"/>
      <c r="D4548" s="308"/>
      <c r="E4548" s="309">
        <v>44630</v>
      </c>
      <c r="F4548" s="310">
        <f t="shared" ref="F4548:F4611" si="142">+E4548*5%*1000</f>
        <v>2231500</v>
      </c>
      <c r="G4548" s="310">
        <f t="shared" ref="G4548:G4611" si="143">+E4548*2%*1000</f>
        <v>892600</v>
      </c>
    </row>
    <row r="4549" spans="1:7">
      <c r="A4549" s="307" t="s">
        <v>5581</v>
      </c>
      <c r="B4549" s="307" t="s">
        <v>5715</v>
      </c>
      <c r="C4549" s="308"/>
      <c r="D4549" s="308"/>
      <c r="E4549" s="309">
        <v>50320</v>
      </c>
      <c r="F4549" s="310">
        <f t="shared" si="142"/>
        <v>2516000</v>
      </c>
      <c r="G4549" s="310">
        <f t="shared" si="143"/>
        <v>1006400</v>
      </c>
    </row>
    <row r="4550" spans="1:7">
      <c r="A4550" s="307" t="s">
        <v>5581</v>
      </c>
      <c r="B4550" s="307" t="s">
        <v>5716</v>
      </c>
      <c r="C4550" s="308"/>
      <c r="D4550" s="308"/>
      <c r="E4550" s="309">
        <v>50170</v>
      </c>
      <c r="F4550" s="310">
        <f t="shared" si="142"/>
        <v>2508500</v>
      </c>
      <c r="G4550" s="310">
        <f t="shared" si="143"/>
        <v>1003400</v>
      </c>
    </row>
    <row r="4551" spans="1:7">
      <c r="A4551" s="307" t="s">
        <v>5581</v>
      </c>
      <c r="B4551" s="307" t="s">
        <v>5717</v>
      </c>
      <c r="C4551" s="308"/>
      <c r="D4551" s="308"/>
      <c r="E4551" s="309">
        <v>49270</v>
      </c>
      <c r="F4551" s="310">
        <f t="shared" si="142"/>
        <v>2463500</v>
      </c>
      <c r="G4551" s="310">
        <f t="shared" si="143"/>
        <v>985400</v>
      </c>
    </row>
    <row r="4552" spans="1:7">
      <c r="A4552" s="307" t="s">
        <v>5581</v>
      </c>
      <c r="B4552" s="307" t="s">
        <v>5718</v>
      </c>
      <c r="C4552" s="308"/>
      <c r="D4552" s="308"/>
      <c r="E4552" s="309">
        <v>48180</v>
      </c>
      <c r="F4552" s="310">
        <f t="shared" si="142"/>
        <v>2409000</v>
      </c>
      <c r="G4552" s="310">
        <f t="shared" si="143"/>
        <v>963600</v>
      </c>
    </row>
    <row r="4553" spans="1:7">
      <c r="A4553" s="307" t="s">
        <v>5581</v>
      </c>
      <c r="B4553" s="307" t="s">
        <v>5719</v>
      </c>
      <c r="C4553" s="308"/>
      <c r="D4553" s="308"/>
      <c r="E4553" s="309">
        <v>48090</v>
      </c>
      <c r="F4553" s="310">
        <f t="shared" si="142"/>
        <v>2404500</v>
      </c>
      <c r="G4553" s="310">
        <f t="shared" si="143"/>
        <v>961800.00000000012</v>
      </c>
    </row>
    <row r="4554" spans="1:7">
      <c r="A4554" s="307" t="s">
        <v>5581</v>
      </c>
      <c r="B4554" s="307" t="s">
        <v>5720</v>
      </c>
      <c r="C4554" s="308"/>
      <c r="D4554" s="308"/>
      <c r="E4554" s="309">
        <v>48010</v>
      </c>
      <c r="F4554" s="310">
        <f t="shared" si="142"/>
        <v>2400500</v>
      </c>
      <c r="G4554" s="310">
        <f t="shared" si="143"/>
        <v>960200</v>
      </c>
    </row>
    <row r="4555" spans="1:7">
      <c r="A4555" s="307" t="s">
        <v>5581</v>
      </c>
      <c r="B4555" s="307" t="s">
        <v>248</v>
      </c>
      <c r="C4555" s="308"/>
      <c r="D4555" s="308"/>
      <c r="E4555" s="309">
        <v>53710</v>
      </c>
      <c r="F4555" s="310">
        <f t="shared" si="142"/>
        <v>2685500</v>
      </c>
      <c r="G4555" s="310">
        <f t="shared" si="143"/>
        <v>1074200</v>
      </c>
    </row>
    <row r="4556" spans="1:7">
      <c r="A4556" s="307" t="s">
        <v>5581</v>
      </c>
      <c r="B4556" s="307" t="s">
        <v>5721</v>
      </c>
      <c r="C4556" s="308"/>
      <c r="D4556" s="308"/>
      <c r="E4556" s="309">
        <v>48540</v>
      </c>
      <c r="F4556" s="310">
        <f t="shared" si="142"/>
        <v>2427000</v>
      </c>
      <c r="G4556" s="310">
        <f t="shared" si="143"/>
        <v>970800.00000000012</v>
      </c>
    </row>
    <row r="4557" spans="1:7">
      <c r="A4557" s="307" t="s">
        <v>5581</v>
      </c>
      <c r="B4557" s="307" t="s">
        <v>5722</v>
      </c>
      <c r="C4557" s="308"/>
      <c r="D4557" s="308"/>
      <c r="E4557" s="309">
        <v>47090</v>
      </c>
      <c r="F4557" s="310">
        <f t="shared" si="142"/>
        <v>2354500</v>
      </c>
      <c r="G4557" s="310">
        <f t="shared" si="143"/>
        <v>941800.00000000012</v>
      </c>
    </row>
    <row r="4558" spans="1:7">
      <c r="A4558" s="307" t="s">
        <v>5581</v>
      </c>
      <c r="B4558" s="307" t="s">
        <v>5723</v>
      </c>
      <c r="C4558" s="308"/>
      <c r="D4558" s="308"/>
      <c r="E4558" s="309">
        <v>47090</v>
      </c>
      <c r="F4558" s="310">
        <f t="shared" si="142"/>
        <v>2354500</v>
      </c>
      <c r="G4558" s="310">
        <f t="shared" si="143"/>
        <v>941800.00000000012</v>
      </c>
    </row>
    <row r="4559" spans="1:7">
      <c r="A4559" s="307" t="s">
        <v>5581</v>
      </c>
      <c r="B4559" s="307" t="s">
        <v>5724</v>
      </c>
      <c r="C4559" s="308"/>
      <c r="D4559" s="308"/>
      <c r="E4559" s="309">
        <v>51500</v>
      </c>
      <c r="F4559" s="310">
        <f t="shared" si="142"/>
        <v>2575000</v>
      </c>
      <c r="G4559" s="310">
        <f t="shared" si="143"/>
        <v>1030000</v>
      </c>
    </row>
    <row r="4560" spans="1:7">
      <c r="A4560" s="307" t="s">
        <v>5581</v>
      </c>
      <c r="B4560" s="307" t="s">
        <v>5725</v>
      </c>
      <c r="C4560" s="308"/>
      <c r="D4560" s="308"/>
      <c r="E4560" s="309">
        <v>40500</v>
      </c>
      <c r="F4560" s="310">
        <f t="shared" si="142"/>
        <v>2025000</v>
      </c>
      <c r="G4560" s="310">
        <f t="shared" si="143"/>
        <v>810000</v>
      </c>
    </row>
    <row r="4561" spans="1:7">
      <c r="A4561" s="307" t="s">
        <v>5581</v>
      </c>
      <c r="B4561" s="307" t="s">
        <v>5726</v>
      </c>
      <c r="C4561" s="308"/>
      <c r="D4561" s="308"/>
      <c r="E4561" s="309">
        <v>51640</v>
      </c>
      <c r="F4561" s="310">
        <f t="shared" si="142"/>
        <v>2582000</v>
      </c>
      <c r="G4561" s="310">
        <f t="shared" si="143"/>
        <v>1032800</v>
      </c>
    </row>
    <row r="4562" spans="1:7">
      <c r="A4562" s="307" t="s">
        <v>5581</v>
      </c>
      <c r="B4562" s="307" t="s">
        <v>5727</v>
      </c>
      <c r="C4562" s="308"/>
      <c r="D4562" s="308"/>
      <c r="E4562" s="309">
        <v>49480</v>
      </c>
      <c r="F4562" s="310">
        <f t="shared" si="142"/>
        <v>2474000</v>
      </c>
      <c r="G4562" s="310">
        <f t="shared" si="143"/>
        <v>989600</v>
      </c>
    </row>
    <row r="4563" spans="1:7">
      <c r="A4563" s="307" t="s">
        <v>5581</v>
      </c>
      <c r="B4563" s="307" t="s">
        <v>5728</v>
      </c>
      <c r="C4563" s="308"/>
      <c r="D4563" s="308"/>
      <c r="E4563" s="309">
        <v>51210</v>
      </c>
      <c r="F4563" s="310">
        <f t="shared" si="142"/>
        <v>2560500</v>
      </c>
      <c r="G4563" s="310">
        <f t="shared" si="143"/>
        <v>1024200</v>
      </c>
    </row>
    <row r="4564" spans="1:7">
      <c r="A4564" s="307" t="s">
        <v>5581</v>
      </c>
      <c r="B4564" s="307" t="s">
        <v>5729</v>
      </c>
      <c r="C4564" s="308"/>
      <c r="D4564" s="308"/>
      <c r="E4564" s="309">
        <v>42630</v>
      </c>
      <c r="F4564" s="310">
        <f t="shared" si="142"/>
        <v>2131500</v>
      </c>
      <c r="G4564" s="310">
        <f t="shared" si="143"/>
        <v>852600</v>
      </c>
    </row>
    <row r="4565" spans="1:7">
      <c r="A4565" s="307" t="s">
        <v>5581</v>
      </c>
      <c r="B4565" s="307" t="s">
        <v>5730</v>
      </c>
      <c r="C4565" s="308"/>
      <c r="D4565" s="308"/>
      <c r="E4565" s="309">
        <v>48630</v>
      </c>
      <c r="F4565" s="310">
        <f t="shared" si="142"/>
        <v>2431500</v>
      </c>
      <c r="G4565" s="310">
        <f t="shared" si="143"/>
        <v>972600</v>
      </c>
    </row>
    <row r="4566" spans="1:7">
      <c r="A4566" s="307" t="s">
        <v>5581</v>
      </c>
      <c r="B4566" s="307" t="s">
        <v>5731</v>
      </c>
      <c r="C4566" s="308"/>
      <c r="D4566" s="308"/>
      <c r="E4566" s="309">
        <v>48630</v>
      </c>
      <c r="F4566" s="310">
        <f t="shared" si="142"/>
        <v>2431500</v>
      </c>
      <c r="G4566" s="310">
        <f t="shared" si="143"/>
        <v>972600</v>
      </c>
    </row>
    <row r="4567" spans="1:7">
      <c r="A4567" s="307" t="s">
        <v>5581</v>
      </c>
      <c r="B4567" s="307" t="s">
        <v>5732</v>
      </c>
      <c r="C4567" s="308"/>
      <c r="D4567" s="308"/>
      <c r="E4567" s="309">
        <v>52180</v>
      </c>
      <c r="F4567" s="310">
        <f t="shared" si="142"/>
        <v>2609000</v>
      </c>
      <c r="G4567" s="310">
        <f t="shared" si="143"/>
        <v>1043599.9999999999</v>
      </c>
    </row>
    <row r="4568" spans="1:7">
      <c r="A4568" s="307" t="s">
        <v>5581</v>
      </c>
      <c r="B4568" s="307" t="s">
        <v>5733</v>
      </c>
      <c r="C4568" s="308"/>
      <c r="D4568" s="308"/>
      <c r="E4568" s="309">
        <v>52180</v>
      </c>
      <c r="F4568" s="310">
        <f t="shared" si="142"/>
        <v>2609000</v>
      </c>
      <c r="G4568" s="310">
        <f t="shared" si="143"/>
        <v>1043599.9999999999</v>
      </c>
    </row>
    <row r="4569" spans="1:7">
      <c r="A4569" s="307" t="s">
        <v>5581</v>
      </c>
      <c r="B4569" s="307" t="s">
        <v>5734</v>
      </c>
      <c r="C4569" s="308"/>
      <c r="D4569" s="308"/>
      <c r="E4569" s="309">
        <v>52180</v>
      </c>
      <c r="F4569" s="310">
        <f t="shared" si="142"/>
        <v>2609000</v>
      </c>
      <c r="G4569" s="310">
        <f t="shared" si="143"/>
        <v>1043599.9999999999</v>
      </c>
    </row>
    <row r="4570" spans="1:7">
      <c r="A4570" s="307" t="s">
        <v>5581</v>
      </c>
      <c r="B4570" s="307" t="s">
        <v>5735</v>
      </c>
      <c r="C4570" s="308"/>
      <c r="D4570" s="308"/>
      <c r="E4570" s="309">
        <v>52900</v>
      </c>
      <c r="F4570" s="310">
        <f t="shared" si="142"/>
        <v>2645000</v>
      </c>
      <c r="G4570" s="310">
        <f t="shared" si="143"/>
        <v>1058000</v>
      </c>
    </row>
    <row r="4571" spans="1:7">
      <c r="A4571" s="307" t="s">
        <v>5581</v>
      </c>
      <c r="B4571" s="307" t="s">
        <v>5736</v>
      </c>
      <c r="C4571" s="308"/>
      <c r="D4571" s="308"/>
      <c r="E4571" s="309">
        <v>41810</v>
      </c>
      <c r="F4571" s="310">
        <f t="shared" si="142"/>
        <v>2090500</v>
      </c>
      <c r="G4571" s="310">
        <f t="shared" si="143"/>
        <v>836200</v>
      </c>
    </row>
    <row r="4572" spans="1:7">
      <c r="A4572" s="307" t="s">
        <v>5581</v>
      </c>
      <c r="B4572" s="307" t="s">
        <v>5737</v>
      </c>
      <c r="C4572" s="308"/>
      <c r="D4572" s="308"/>
      <c r="E4572" s="309">
        <v>33630</v>
      </c>
      <c r="F4572" s="310">
        <f t="shared" si="142"/>
        <v>1681500</v>
      </c>
      <c r="G4572" s="310">
        <f t="shared" si="143"/>
        <v>672600</v>
      </c>
    </row>
    <row r="4573" spans="1:7">
      <c r="A4573" s="307" t="s">
        <v>5581</v>
      </c>
      <c r="B4573" s="307" t="s">
        <v>5738</v>
      </c>
      <c r="C4573" s="308"/>
      <c r="D4573" s="308"/>
      <c r="E4573" s="309">
        <v>46000</v>
      </c>
      <c r="F4573" s="310">
        <f t="shared" si="142"/>
        <v>2300000</v>
      </c>
      <c r="G4573" s="310">
        <f t="shared" si="143"/>
        <v>920000</v>
      </c>
    </row>
    <row r="4574" spans="1:7">
      <c r="A4574" s="307" t="s">
        <v>5581</v>
      </c>
      <c r="B4574" s="307" t="s">
        <v>5739</v>
      </c>
      <c r="C4574" s="308"/>
      <c r="D4574" s="308"/>
      <c r="E4574" s="309">
        <v>49630</v>
      </c>
      <c r="F4574" s="310">
        <f t="shared" si="142"/>
        <v>2481500</v>
      </c>
      <c r="G4574" s="310">
        <f t="shared" si="143"/>
        <v>992600</v>
      </c>
    </row>
    <row r="4575" spans="1:7">
      <c r="A4575" s="307" t="s">
        <v>5581</v>
      </c>
      <c r="B4575" s="307" t="s">
        <v>5740</v>
      </c>
      <c r="C4575" s="308"/>
      <c r="D4575" s="308"/>
      <c r="E4575" s="309">
        <v>50780</v>
      </c>
      <c r="F4575" s="310">
        <f t="shared" si="142"/>
        <v>2539000</v>
      </c>
      <c r="G4575" s="310">
        <f t="shared" si="143"/>
        <v>1015600</v>
      </c>
    </row>
    <row r="4576" spans="1:7">
      <c r="A4576" s="307" t="s">
        <v>5581</v>
      </c>
      <c r="B4576" s="307" t="s">
        <v>5741</v>
      </c>
      <c r="C4576" s="308"/>
      <c r="D4576" s="308"/>
      <c r="E4576" s="309">
        <v>48180</v>
      </c>
      <c r="F4576" s="310">
        <f t="shared" si="142"/>
        <v>2409000</v>
      </c>
      <c r="G4576" s="310">
        <f t="shared" si="143"/>
        <v>963600</v>
      </c>
    </row>
    <row r="4577" spans="1:7">
      <c r="A4577" s="307" t="s">
        <v>5581</v>
      </c>
      <c r="B4577" s="307" t="s">
        <v>5742</v>
      </c>
      <c r="C4577" s="308"/>
      <c r="D4577" s="308"/>
      <c r="E4577" s="309">
        <v>49000</v>
      </c>
      <c r="F4577" s="310">
        <f t="shared" si="142"/>
        <v>2450000</v>
      </c>
      <c r="G4577" s="310">
        <f t="shared" si="143"/>
        <v>980000</v>
      </c>
    </row>
    <row r="4578" spans="1:7">
      <c r="A4578" s="307" t="s">
        <v>5581</v>
      </c>
      <c r="B4578" s="307" t="s">
        <v>5743</v>
      </c>
      <c r="C4578" s="308"/>
      <c r="D4578" s="308"/>
      <c r="E4578" s="309">
        <v>49000</v>
      </c>
      <c r="F4578" s="310">
        <f t="shared" si="142"/>
        <v>2450000</v>
      </c>
      <c r="G4578" s="310">
        <f t="shared" si="143"/>
        <v>980000</v>
      </c>
    </row>
    <row r="4579" spans="1:7">
      <c r="A4579" s="307" t="s">
        <v>5581</v>
      </c>
      <c r="B4579" s="307" t="s">
        <v>5744</v>
      </c>
      <c r="C4579" s="308"/>
      <c r="D4579" s="308"/>
      <c r="E4579" s="309">
        <v>52270</v>
      </c>
      <c r="F4579" s="310">
        <f t="shared" si="142"/>
        <v>2613500</v>
      </c>
      <c r="G4579" s="310">
        <f t="shared" si="143"/>
        <v>1045400.0000000001</v>
      </c>
    </row>
    <row r="4580" spans="1:7">
      <c r="A4580" s="307" t="s">
        <v>5581</v>
      </c>
      <c r="B4580" s="307" t="s">
        <v>5745</v>
      </c>
      <c r="C4580" s="308"/>
      <c r="D4580" s="308"/>
      <c r="E4580" s="309">
        <v>53000</v>
      </c>
      <c r="F4580" s="310">
        <f t="shared" si="142"/>
        <v>2650000</v>
      </c>
      <c r="G4580" s="310">
        <f t="shared" si="143"/>
        <v>1060000</v>
      </c>
    </row>
    <row r="4581" spans="1:7">
      <c r="A4581" s="307" t="s">
        <v>5581</v>
      </c>
      <c r="B4581" s="307" t="s">
        <v>5746</v>
      </c>
      <c r="C4581" s="308"/>
      <c r="D4581" s="308"/>
      <c r="E4581" s="309">
        <v>43540</v>
      </c>
      <c r="F4581" s="310">
        <f t="shared" si="142"/>
        <v>2177000</v>
      </c>
      <c r="G4581" s="310">
        <f t="shared" si="143"/>
        <v>870800.00000000012</v>
      </c>
    </row>
    <row r="4582" spans="1:7">
      <c r="A4582" s="307" t="s">
        <v>5581</v>
      </c>
      <c r="B4582" s="307" t="s">
        <v>5747</v>
      </c>
      <c r="C4582" s="308"/>
      <c r="D4582" s="308"/>
      <c r="E4582" s="309">
        <v>49630</v>
      </c>
      <c r="F4582" s="310">
        <f t="shared" si="142"/>
        <v>2481500</v>
      </c>
      <c r="G4582" s="310">
        <f t="shared" si="143"/>
        <v>992600</v>
      </c>
    </row>
    <row r="4583" spans="1:7">
      <c r="A4583" s="307" t="s">
        <v>5581</v>
      </c>
      <c r="B4583" s="307" t="s">
        <v>5748</v>
      </c>
      <c r="C4583" s="308"/>
      <c r="D4583" s="308"/>
      <c r="E4583" s="309">
        <v>47180</v>
      </c>
      <c r="F4583" s="310">
        <f t="shared" si="142"/>
        <v>2359000</v>
      </c>
      <c r="G4583" s="310">
        <f t="shared" si="143"/>
        <v>943600</v>
      </c>
    </row>
    <row r="4584" spans="1:7">
      <c r="A4584" s="307" t="s">
        <v>5581</v>
      </c>
      <c r="B4584" s="307" t="s">
        <v>5749</v>
      </c>
      <c r="C4584" s="308"/>
      <c r="D4584" s="308"/>
      <c r="E4584" s="309">
        <v>43540</v>
      </c>
      <c r="F4584" s="310">
        <f t="shared" si="142"/>
        <v>2177000</v>
      </c>
      <c r="G4584" s="310">
        <f t="shared" si="143"/>
        <v>870800.00000000012</v>
      </c>
    </row>
    <row r="4585" spans="1:7">
      <c r="A4585" s="307" t="s">
        <v>5581</v>
      </c>
      <c r="B4585" s="307" t="s">
        <v>5750</v>
      </c>
      <c r="C4585" s="308"/>
      <c r="D4585" s="308"/>
      <c r="E4585" s="309">
        <v>48090</v>
      </c>
      <c r="F4585" s="310">
        <f t="shared" si="142"/>
        <v>2404500</v>
      </c>
      <c r="G4585" s="310">
        <f t="shared" si="143"/>
        <v>961800.00000000012</v>
      </c>
    </row>
    <row r="4586" spans="1:7">
      <c r="A4586" s="307" t="s">
        <v>5581</v>
      </c>
      <c r="B4586" s="307" t="s">
        <v>5751</v>
      </c>
      <c r="C4586" s="308"/>
      <c r="D4586" s="308"/>
      <c r="E4586" s="309">
        <v>48810</v>
      </c>
      <c r="F4586" s="310">
        <f t="shared" si="142"/>
        <v>2440500</v>
      </c>
      <c r="G4586" s="310">
        <f t="shared" si="143"/>
        <v>976200</v>
      </c>
    </row>
    <row r="4587" spans="1:7">
      <c r="A4587" s="307" t="s">
        <v>5581</v>
      </c>
      <c r="B4587" s="307" t="s">
        <v>5752</v>
      </c>
      <c r="C4587" s="308"/>
      <c r="D4587" s="308"/>
      <c r="E4587" s="309">
        <v>48000</v>
      </c>
      <c r="F4587" s="310">
        <f t="shared" si="142"/>
        <v>2400000</v>
      </c>
      <c r="G4587" s="310">
        <f t="shared" si="143"/>
        <v>960000</v>
      </c>
    </row>
    <row r="4588" spans="1:7">
      <c r="A4588" s="307" t="s">
        <v>5581</v>
      </c>
      <c r="B4588" s="307" t="s">
        <v>5753</v>
      </c>
      <c r="C4588" s="308"/>
      <c r="D4588" s="308"/>
      <c r="E4588" s="309">
        <v>44450</v>
      </c>
      <c r="F4588" s="310">
        <f t="shared" si="142"/>
        <v>2222500</v>
      </c>
      <c r="G4588" s="310">
        <f t="shared" si="143"/>
        <v>889000</v>
      </c>
    </row>
    <row r="4589" spans="1:7">
      <c r="A4589" s="307" t="s">
        <v>5581</v>
      </c>
      <c r="B4589" s="307" t="s">
        <v>5754</v>
      </c>
      <c r="C4589" s="308"/>
      <c r="D4589" s="308"/>
      <c r="E4589" s="309">
        <v>48810</v>
      </c>
      <c r="F4589" s="310">
        <f t="shared" si="142"/>
        <v>2440500</v>
      </c>
      <c r="G4589" s="310">
        <f t="shared" si="143"/>
        <v>976200</v>
      </c>
    </row>
    <row r="4590" spans="1:7">
      <c r="A4590" s="307" t="s">
        <v>5581</v>
      </c>
      <c r="B4590" s="307" t="s">
        <v>5755</v>
      </c>
      <c r="C4590" s="308"/>
      <c r="D4590" s="308"/>
      <c r="E4590" s="309">
        <v>51030</v>
      </c>
      <c r="F4590" s="310">
        <f t="shared" si="142"/>
        <v>2551500</v>
      </c>
      <c r="G4590" s="310">
        <f t="shared" si="143"/>
        <v>1020600</v>
      </c>
    </row>
    <row r="4591" spans="1:7">
      <c r="A4591" s="307" t="s">
        <v>5581</v>
      </c>
      <c r="B4591" s="307" t="s">
        <v>5756</v>
      </c>
      <c r="C4591" s="308"/>
      <c r="D4591" s="308"/>
      <c r="E4591" s="309">
        <v>55090</v>
      </c>
      <c r="F4591" s="310">
        <f t="shared" si="142"/>
        <v>2754500</v>
      </c>
      <c r="G4591" s="310">
        <f t="shared" si="143"/>
        <v>1101800</v>
      </c>
    </row>
    <row r="4592" spans="1:7">
      <c r="A4592" s="307" t="s">
        <v>5581</v>
      </c>
      <c r="B4592" s="307" t="s">
        <v>5757</v>
      </c>
      <c r="C4592" s="308"/>
      <c r="D4592" s="308"/>
      <c r="E4592" s="309">
        <v>58810</v>
      </c>
      <c r="F4592" s="310">
        <f t="shared" si="142"/>
        <v>2940500</v>
      </c>
      <c r="G4592" s="310">
        <f t="shared" si="143"/>
        <v>1176200</v>
      </c>
    </row>
    <row r="4593" spans="1:7">
      <c r="A4593" s="307" t="s">
        <v>5581</v>
      </c>
      <c r="B4593" s="307" t="s">
        <v>5758</v>
      </c>
      <c r="C4593" s="308"/>
      <c r="D4593" s="308"/>
      <c r="E4593" s="309">
        <v>55090</v>
      </c>
      <c r="F4593" s="310">
        <f t="shared" si="142"/>
        <v>2754500</v>
      </c>
      <c r="G4593" s="310">
        <f t="shared" si="143"/>
        <v>1101800</v>
      </c>
    </row>
    <row r="4594" spans="1:7">
      <c r="A4594" s="307" t="s">
        <v>5581</v>
      </c>
      <c r="B4594" s="307" t="s">
        <v>5759</v>
      </c>
      <c r="C4594" s="308"/>
      <c r="D4594" s="308"/>
      <c r="E4594" s="309">
        <v>50180</v>
      </c>
      <c r="F4594" s="310">
        <f t="shared" si="142"/>
        <v>2509000</v>
      </c>
      <c r="G4594" s="310">
        <f t="shared" si="143"/>
        <v>1003600</v>
      </c>
    </row>
    <row r="4595" spans="1:7">
      <c r="A4595" s="307" t="s">
        <v>5581</v>
      </c>
      <c r="B4595" s="307" t="s">
        <v>5760</v>
      </c>
      <c r="C4595" s="308"/>
      <c r="D4595" s="308"/>
      <c r="E4595" s="309">
        <v>51970</v>
      </c>
      <c r="F4595" s="310">
        <f t="shared" si="142"/>
        <v>2598500</v>
      </c>
      <c r="G4595" s="310">
        <f t="shared" si="143"/>
        <v>1039400.0000000001</v>
      </c>
    </row>
    <row r="4596" spans="1:7">
      <c r="A4596" s="307" t="s">
        <v>5581</v>
      </c>
      <c r="B4596" s="307" t="s">
        <v>5761</v>
      </c>
      <c r="C4596" s="308"/>
      <c r="D4596" s="308"/>
      <c r="E4596" s="309">
        <v>52630</v>
      </c>
      <c r="F4596" s="310">
        <f t="shared" si="142"/>
        <v>2631500</v>
      </c>
      <c r="G4596" s="310">
        <f t="shared" si="143"/>
        <v>1052600</v>
      </c>
    </row>
    <row r="4597" spans="1:7">
      <c r="A4597" s="307" t="s">
        <v>5581</v>
      </c>
      <c r="B4597" s="307" t="s">
        <v>5762</v>
      </c>
      <c r="C4597" s="308"/>
      <c r="D4597" s="308"/>
      <c r="E4597" s="309">
        <v>54090</v>
      </c>
      <c r="F4597" s="310">
        <f t="shared" si="142"/>
        <v>2704500</v>
      </c>
      <c r="G4597" s="310">
        <f t="shared" si="143"/>
        <v>1081800</v>
      </c>
    </row>
    <row r="4598" spans="1:7">
      <c r="A4598" s="307" t="s">
        <v>5581</v>
      </c>
      <c r="B4598" s="307" t="s">
        <v>5763</v>
      </c>
      <c r="C4598" s="308"/>
      <c r="D4598" s="308"/>
      <c r="E4598" s="309">
        <v>52630</v>
      </c>
      <c r="F4598" s="310">
        <f t="shared" si="142"/>
        <v>2631500</v>
      </c>
      <c r="G4598" s="310">
        <f t="shared" si="143"/>
        <v>1052600</v>
      </c>
    </row>
    <row r="4599" spans="1:7">
      <c r="A4599" s="307" t="s">
        <v>5581</v>
      </c>
      <c r="B4599" s="307" t="s">
        <v>5764</v>
      </c>
      <c r="C4599" s="308"/>
      <c r="D4599" s="308"/>
      <c r="E4599" s="309">
        <v>44450</v>
      </c>
      <c r="F4599" s="310">
        <f t="shared" si="142"/>
        <v>2222500</v>
      </c>
      <c r="G4599" s="310">
        <f t="shared" si="143"/>
        <v>889000</v>
      </c>
    </row>
    <row r="4600" spans="1:7">
      <c r="A4600" s="307" t="s">
        <v>5581</v>
      </c>
      <c r="B4600" s="307" t="s">
        <v>5765</v>
      </c>
      <c r="C4600" s="308"/>
      <c r="D4600" s="308"/>
      <c r="E4600" s="309">
        <v>54090</v>
      </c>
      <c r="F4600" s="310">
        <f t="shared" si="142"/>
        <v>2704500</v>
      </c>
      <c r="G4600" s="310">
        <f t="shared" si="143"/>
        <v>1081800</v>
      </c>
    </row>
    <row r="4601" spans="1:7">
      <c r="A4601" s="307" t="s">
        <v>5581</v>
      </c>
      <c r="B4601" s="307" t="s">
        <v>5766</v>
      </c>
      <c r="C4601" s="308"/>
      <c r="D4601" s="308"/>
      <c r="E4601" s="309">
        <v>51720</v>
      </c>
      <c r="F4601" s="310">
        <f t="shared" si="142"/>
        <v>2586000</v>
      </c>
      <c r="G4601" s="310">
        <f t="shared" si="143"/>
        <v>1034400.0000000001</v>
      </c>
    </row>
    <row r="4602" spans="1:7">
      <c r="A4602" s="307" t="s">
        <v>5581</v>
      </c>
      <c r="B4602" s="307" t="s">
        <v>5767</v>
      </c>
      <c r="C4602" s="308"/>
      <c r="D4602" s="308"/>
      <c r="E4602" s="309">
        <v>51720</v>
      </c>
      <c r="F4602" s="310">
        <f t="shared" si="142"/>
        <v>2586000</v>
      </c>
      <c r="G4602" s="310">
        <f t="shared" si="143"/>
        <v>1034400.0000000001</v>
      </c>
    </row>
    <row r="4603" spans="1:7">
      <c r="A4603" s="307" t="s">
        <v>5581</v>
      </c>
      <c r="B4603" s="307" t="s">
        <v>5768</v>
      </c>
      <c r="C4603" s="308"/>
      <c r="D4603" s="308"/>
      <c r="E4603" s="309">
        <v>50900</v>
      </c>
      <c r="F4603" s="310">
        <f t="shared" si="142"/>
        <v>2545000</v>
      </c>
      <c r="G4603" s="310">
        <f t="shared" si="143"/>
        <v>1018000</v>
      </c>
    </row>
    <row r="4604" spans="1:7">
      <c r="A4604" s="307" t="s">
        <v>5581</v>
      </c>
      <c r="B4604" s="307" t="s">
        <v>5769</v>
      </c>
      <c r="C4604" s="308"/>
      <c r="D4604" s="308"/>
      <c r="E4604" s="309">
        <v>58540</v>
      </c>
      <c r="F4604" s="310">
        <f t="shared" si="142"/>
        <v>2927000</v>
      </c>
      <c r="G4604" s="310">
        <f t="shared" si="143"/>
        <v>1170800</v>
      </c>
    </row>
    <row r="4605" spans="1:7">
      <c r="A4605" s="307" t="s">
        <v>5581</v>
      </c>
      <c r="B4605" s="307" t="s">
        <v>5770</v>
      </c>
      <c r="C4605" s="308"/>
      <c r="D4605" s="308"/>
      <c r="E4605" s="309">
        <v>58540</v>
      </c>
      <c r="F4605" s="310">
        <f t="shared" si="142"/>
        <v>2927000</v>
      </c>
      <c r="G4605" s="310">
        <f t="shared" si="143"/>
        <v>1170800</v>
      </c>
    </row>
    <row r="4606" spans="1:7">
      <c r="A4606" s="307" t="s">
        <v>5581</v>
      </c>
      <c r="B4606" s="307" t="s">
        <v>5771</v>
      </c>
      <c r="C4606" s="308"/>
      <c r="D4606" s="308"/>
      <c r="E4606" s="309">
        <v>50900</v>
      </c>
      <c r="F4606" s="310">
        <f t="shared" si="142"/>
        <v>2545000</v>
      </c>
      <c r="G4606" s="310">
        <f t="shared" si="143"/>
        <v>1018000</v>
      </c>
    </row>
    <row r="4607" spans="1:7">
      <c r="A4607" s="307" t="s">
        <v>5581</v>
      </c>
      <c r="B4607" s="307" t="s">
        <v>5772</v>
      </c>
      <c r="C4607" s="308"/>
      <c r="D4607" s="308"/>
      <c r="E4607" s="309">
        <v>50810</v>
      </c>
      <c r="F4607" s="310">
        <f t="shared" si="142"/>
        <v>2540500</v>
      </c>
      <c r="G4607" s="310">
        <f t="shared" si="143"/>
        <v>1016200</v>
      </c>
    </row>
    <row r="4608" spans="1:7">
      <c r="A4608" s="307" t="s">
        <v>5581</v>
      </c>
      <c r="B4608" s="307" t="s">
        <v>5773</v>
      </c>
      <c r="C4608" s="308"/>
      <c r="D4608" s="308"/>
      <c r="E4608" s="309">
        <v>55000</v>
      </c>
      <c r="F4608" s="310">
        <f t="shared" si="142"/>
        <v>2750000</v>
      </c>
      <c r="G4608" s="310">
        <f t="shared" si="143"/>
        <v>1100000</v>
      </c>
    </row>
    <row r="4609" spans="1:7">
      <c r="A4609" s="307" t="s">
        <v>5581</v>
      </c>
      <c r="B4609" s="307" t="s">
        <v>5774</v>
      </c>
      <c r="C4609" s="308"/>
      <c r="D4609" s="308"/>
      <c r="E4609" s="309">
        <v>53540</v>
      </c>
      <c r="F4609" s="310">
        <f t="shared" si="142"/>
        <v>2677000</v>
      </c>
      <c r="G4609" s="310">
        <f t="shared" si="143"/>
        <v>1070800</v>
      </c>
    </row>
    <row r="4610" spans="1:7">
      <c r="A4610" s="307" t="s">
        <v>5581</v>
      </c>
      <c r="B4610" s="307" t="s">
        <v>5775</v>
      </c>
      <c r="C4610" s="308"/>
      <c r="D4610" s="308"/>
      <c r="E4610" s="309">
        <v>57720</v>
      </c>
      <c r="F4610" s="310">
        <f t="shared" si="142"/>
        <v>2886000</v>
      </c>
      <c r="G4610" s="310">
        <f t="shared" si="143"/>
        <v>1154400</v>
      </c>
    </row>
    <row r="4611" spans="1:7">
      <c r="A4611" s="307" t="s">
        <v>5581</v>
      </c>
      <c r="B4611" s="307" t="s">
        <v>5776</v>
      </c>
      <c r="C4611" s="308"/>
      <c r="D4611" s="308"/>
      <c r="E4611" s="309">
        <v>54660</v>
      </c>
      <c r="F4611" s="310">
        <f t="shared" si="142"/>
        <v>2733000</v>
      </c>
      <c r="G4611" s="310">
        <f t="shared" si="143"/>
        <v>1093200</v>
      </c>
    </row>
    <row r="4612" spans="1:7">
      <c r="A4612" s="307" t="s">
        <v>5581</v>
      </c>
      <c r="B4612" s="307" t="s">
        <v>5777</v>
      </c>
      <c r="C4612" s="308"/>
      <c r="D4612" s="308"/>
      <c r="E4612" s="309">
        <v>63700</v>
      </c>
      <c r="F4612" s="310">
        <f t="shared" ref="F4612:F4675" si="144">+E4612*5%*1000</f>
        <v>3185000</v>
      </c>
      <c r="G4612" s="310">
        <f t="shared" ref="G4612:G4675" si="145">+E4612*2%*1000</f>
        <v>1274000</v>
      </c>
    </row>
    <row r="4613" spans="1:7">
      <c r="A4613" s="307" t="s">
        <v>5581</v>
      </c>
      <c r="B4613" s="307" t="s">
        <v>5778</v>
      </c>
      <c r="C4613" s="308"/>
      <c r="D4613" s="308"/>
      <c r="E4613" s="309">
        <v>68000</v>
      </c>
      <c r="F4613" s="310">
        <f t="shared" si="144"/>
        <v>3400000</v>
      </c>
      <c r="G4613" s="310">
        <f t="shared" si="145"/>
        <v>1360000</v>
      </c>
    </row>
    <row r="4614" spans="1:7">
      <c r="A4614" s="307" t="s">
        <v>5581</v>
      </c>
      <c r="B4614" s="307" t="s">
        <v>5779</v>
      </c>
      <c r="C4614" s="308"/>
      <c r="D4614" s="308"/>
      <c r="E4614" s="309">
        <v>71180</v>
      </c>
      <c r="F4614" s="310">
        <f t="shared" si="144"/>
        <v>3559000</v>
      </c>
      <c r="G4614" s="310">
        <f t="shared" si="145"/>
        <v>1423600.0000000002</v>
      </c>
    </row>
    <row r="4615" spans="1:7">
      <c r="A4615" s="307" t="s">
        <v>5581</v>
      </c>
      <c r="B4615" s="307" t="s">
        <v>5780</v>
      </c>
      <c r="C4615" s="308"/>
      <c r="D4615" s="308"/>
      <c r="E4615" s="309">
        <v>71180</v>
      </c>
      <c r="F4615" s="310">
        <f t="shared" si="144"/>
        <v>3559000</v>
      </c>
      <c r="G4615" s="310">
        <f t="shared" si="145"/>
        <v>1423600.0000000002</v>
      </c>
    </row>
    <row r="4616" spans="1:7">
      <c r="A4616" s="307" t="s">
        <v>5581</v>
      </c>
      <c r="B4616" s="307" t="s">
        <v>5781</v>
      </c>
      <c r="C4616" s="308"/>
      <c r="D4616" s="308"/>
      <c r="E4616" s="309">
        <v>71180</v>
      </c>
      <c r="F4616" s="310">
        <f t="shared" si="144"/>
        <v>3559000</v>
      </c>
      <c r="G4616" s="310">
        <f t="shared" si="145"/>
        <v>1423600.0000000002</v>
      </c>
    </row>
    <row r="4617" spans="1:7">
      <c r="A4617" s="307" t="s">
        <v>5581</v>
      </c>
      <c r="B4617" s="307" t="s">
        <v>5782</v>
      </c>
      <c r="C4617" s="308"/>
      <c r="D4617" s="308"/>
      <c r="E4617" s="309">
        <v>68000</v>
      </c>
      <c r="F4617" s="310">
        <f t="shared" si="144"/>
        <v>3400000</v>
      </c>
      <c r="G4617" s="310">
        <f t="shared" si="145"/>
        <v>1360000</v>
      </c>
    </row>
    <row r="4618" spans="1:7">
      <c r="A4618" s="307" t="s">
        <v>5581</v>
      </c>
      <c r="B4618" s="307" t="s">
        <v>5783</v>
      </c>
      <c r="C4618" s="308"/>
      <c r="D4618" s="308"/>
      <c r="E4618" s="309">
        <v>71180</v>
      </c>
      <c r="F4618" s="310">
        <f t="shared" si="144"/>
        <v>3559000</v>
      </c>
      <c r="G4618" s="310">
        <f t="shared" si="145"/>
        <v>1423600.0000000002</v>
      </c>
    </row>
    <row r="4619" spans="1:7">
      <c r="A4619" s="307" t="s">
        <v>5581</v>
      </c>
      <c r="B4619" s="307" t="s">
        <v>5784</v>
      </c>
      <c r="C4619" s="308"/>
      <c r="D4619" s="308"/>
      <c r="E4619" s="309">
        <v>74530</v>
      </c>
      <c r="F4619" s="310">
        <f t="shared" si="144"/>
        <v>3726500</v>
      </c>
      <c r="G4619" s="310">
        <f t="shared" si="145"/>
        <v>1490600.0000000002</v>
      </c>
    </row>
    <row r="4620" spans="1:7">
      <c r="A4620" s="307" t="s">
        <v>5581</v>
      </c>
      <c r="B4620" s="307" t="s">
        <v>5785</v>
      </c>
      <c r="C4620" s="308"/>
      <c r="D4620" s="308"/>
      <c r="E4620" s="309">
        <v>77460</v>
      </c>
      <c r="F4620" s="310">
        <f t="shared" si="144"/>
        <v>3873000</v>
      </c>
      <c r="G4620" s="310">
        <f t="shared" si="145"/>
        <v>1549200</v>
      </c>
    </row>
    <row r="4621" spans="1:7">
      <c r="A4621" s="307" t="s">
        <v>5581</v>
      </c>
      <c r="B4621" s="307" t="s">
        <v>5786</v>
      </c>
      <c r="C4621" s="308"/>
      <c r="D4621" s="308"/>
      <c r="E4621" s="309">
        <v>81000</v>
      </c>
      <c r="F4621" s="310">
        <f t="shared" si="144"/>
        <v>4050000</v>
      </c>
      <c r="G4621" s="310">
        <f t="shared" si="145"/>
        <v>1620000</v>
      </c>
    </row>
    <row r="4622" spans="1:7">
      <c r="A4622" s="307" t="s">
        <v>5581</v>
      </c>
      <c r="B4622" s="307" t="s">
        <v>5787</v>
      </c>
      <c r="C4622" s="308"/>
      <c r="D4622" s="308"/>
      <c r="E4622" s="309">
        <v>100610</v>
      </c>
      <c r="F4622" s="310">
        <f t="shared" si="144"/>
        <v>5030500</v>
      </c>
      <c r="G4622" s="310">
        <f t="shared" si="145"/>
        <v>2012200</v>
      </c>
    </row>
    <row r="4623" spans="1:7">
      <c r="A4623" s="307" t="s">
        <v>5581</v>
      </c>
      <c r="B4623" s="307" t="s">
        <v>5788</v>
      </c>
      <c r="C4623" s="308"/>
      <c r="D4623" s="308"/>
      <c r="E4623" s="309">
        <v>91590</v>
      </c>
      <c r="F4623" s="310">
        <f t="shared" si="144"/>
        <v>4579500</v>
      </c>
      <c r="G4623" s="310">
        <f t="shared" si="145"/>
        <v>1831800</v>
      </c>
    </row>
    <row r="4624" spans="1:7">
      <c r="A4624" s="307" t="s">
        <v>5581</v>
      </c>
      <c r="B4624" s="307" t="s">
        <v>5789</v>
      </c>
      <c r="C4624" s="308"/>
      <c r="D4624" s="308"/>
      <c r="E4624" s="309">
        <v>87360</v>
      </c>
      <c r="F4624" s="310">
        <f t="shared" si="144"/>
        <v>4368000</v>
      </c>
      <c r="G4624" s="310">
        <f t="shared" si="145"/>
        <v>1747200</v>
      </c>
    </row>
    <row r="4625" spans="1:7">
      <c r="A4625" s="307" t="s">
        <v>5581</v>
      </c>
      <c r="B4625" s="307" t="s">
        <v>5790</v>
      </c>
      <c r="C4625" s="308"/>
      <c r="D4625" s="308"/>
      <c r="E4625" s="309">
        <v>97270</v>
      </c>
      <c r="F4625" s="310">
        <f t="shared" si="144"/>
        <v>4863500</v>
      </c>
      <c r="G4625" s="310">
        <f t="shared" si="145"/>
        <v>1945400</v>
      </c>
    </row>
    <row r="4626" spans="1:7">
      <c r="A4626" s="307" t="s">
        <v>5581</v>
      </c>
      <c r="B4626" s="307" t="s">
        <v>5791</v>
      </c>
      <c r="C4626" s="308"/>
      <c r="D4626" s="308"/>
      <c r="E4626" s="309">
        <v>97270</v>
      </c>
      <c r="F4626" s="310">
        <f t="shared" si="144"/>
        <v>4863500</v>
      </c>
      <c r="G4626" s="310">
        <f t="shared" si="145"/>
        <v>1945400</v>
      </c>
    </row>
    <row r="4627" spans="1:7">
      <c r="A4627" s="307" t="s">
        <v>5581</v>
      </c>
      <c r="B4627" s="307" t="s">
        <v>5792</v>
      </c>
      <c r="C4627" s="308"/>
      <c r="D4627" s="308"/>
      <c r="E4627" s="309">
        <v>109160</v>
      </c>
      <c r="F4627" s="310">
        <f t="shared" si="144"/>
        <v>5458000</v>
      </c>
      <c r="G4627" s="310">
        <f t="shared" si="145"/>
        <v>2183200</v>
      </c>
    </row>
    <row r="4628" spans="1:7">
      <c r="A4628" s="307" t="s">
        <v>5581</v>
      </c>
      <c r="B4628" s="307" t="s">
        <v>5793</v>
      </c>
      <c r="C4628" s="308"/>
      <c r="D4628" s="308"/>
      <c r="E4628" s="309">
        <v>104060</v>
      </c>
      <c r="F4628" s="310">
        <f t="shared" si="144"/>
        <v>5203000</v>
      </c>
      <c r="G4628" s="310">
        <f t="shared" si="145"/>
        <v>2081199.9999999998</v>
      </c>
    </row>
    <row r="4629" spans="1:7">
      <c r="A4629" s="307" t="s">
        <v>5581</v>
      </c>
      <c r="B4629" s="307" t="s">
        <v>5794</v>
      </c>
      <c r="C4629" s="308"/>
      <c r="D4629" s="308"/>
      <c r="E4629" s="309">
        <v>119440</v>
      </c>
      <c r="F4629" s="310">
        <f t="shared" si="144"/>
        <v>5972000</v>
      </c>
      <c r="G4629" s="310">
        <f t="shared" si="145"/>
        <v>2388800</v>
      </c>
    </row>
    <row r="4630" spans="1:7">
      <c r="A4630" s="307" t="s">
        <v>5581</v>
      </c>
      <c r="B4630" s="307" t="s">
        <v>5795</v>
      </c>
      <c r="C4630" s="308"/>
      <c r="D4630" s="308"/>
      <c r="E4630" s="309">
        <v>45360</v>
      </c>
      <c r="F4630" s="310">
        <f t="shared" si="144"/>
        <v>2268000</v>
      </c>
      <c r="G4630" s="310">
        <f t="shared" si="145"/>
        <v>907200</v>
      </c>
    </row>
    <row r="4631" spans="1:7">
      <c r="A4631" s="307" t="s">
        <v>5581</v>
      </c>
      <c r="B4631" s="307" t="s">
        <v>5796</v>
      </c>
      <c r="C4631" s="308"/>
      <c r="D4631" s="308"/>
      <c r="E4631" s="309">
        <v>46090</v>
      </c>
      <c r="F4631" s="310">
        <f t="shared" si="144"/>
        <v>2304500</v>
      </c>
      <c r="G4631" s="310">
        <f t="shared" si="145"/>
        <v>921800.00000000012</v>
      </c>
    </row>
    <row r="4632" spans="1:7">
      <c r="A4632" s="307" t="s">
        <v>5581</v>
      </c>
      <c r="B4632" s="307" t="s">
        <v>5797</v>
      </c>
      <c r="C4632" s="308"/>
      <c r="D4632" s="308"/>
      <c r="E4632" s="309">
        <v>242630</v>
      </c>
      <c r="F4632" s="310">
        <f t="shared" si="144"/>
        <v>12131500</v>
      </c>
      <c r="G4632" s="310">
        <f t="shared" si="145"/>
        <v>4852600</v>
      </c>
    </row>
    <row r="4633" spans="1:7">
      <c r="A4633" s="307" t="s">
        <v>5581</v>
      </c>
      <c r="B4633" s="307" t="s">
        <v>5798</v>
      </c>
      <c r="C4633" s="308"/>
      <c r="D4633" s="308"/>
      <c r="E4633" s="309">
        <v>242630</v>
      </c>
      <c r="F4633" s="310">
        <f t="shared" si="144"/>
        <v>12131500</v>
      </c>
      <c r="G4633" s="310">
        <f t="shared" si="145"/>
        <v>4852600</v>
      </c>
    </row>
    <row r="4634" spans="1:7">
      <c r="A4634" s="307" t="s">
        <v>5581</v>
      </c>
      <c r="B4634" s="307" t="s">
        <v>5799</v>
      </c>
      <c r="C4634" s="308"/>
      <c r="D4634" s="308"/>
      <c r="E4634" s="309">
        <v>181810</v>
      </c>
      <c r="F4634" s="310">
        <f t="shared" si="144"/>
        <v>9090500</v>
      </c>
      <c r="G4634" s="310">
        <f t="shared" si="145"/>
        <v>3636200.0000000005</v>
      </c>
    </row>
    <row r="4635" spans="1:7">
      <c r="A4635" s="307" t="s">
        <v>5581</v>
      </c>
      <c r="B4635" s="307" t="s">
        <v>5800</v>
      </c>
      <c r="C4635" s="308"/>
      <c r="D4635" s="308"/>
      <c r="E4635" s="309">
        <v>43370</v>
      </c>
      <c r="F4635" s="310">
        <f t="shared" si="144"/>
        <v>2168500</v>
      </c>
      <c r="G4635" s="310">
        <f t="shared" si="145"/>
        <v>867400</v>
      </c>
    </row>
    <row r="4636" spans="1:7">
      <c r="A4636" s="307" t="s">
        <v>5581</v>
      </c>
      <c r="B4636" s="307" t="s">
        <v>5801</v>
      </c>
      <c r="C4636" s="308"/>
      <c r="D4636" s="308"/>
      <c r="E4636" s="309">
        <v>36140</v>
      </c>
      <c r="F4636" s="310">
        <f t="shared" si="144"/>
        <v>1807000</v>
      </c>
      <c r="G4636" s="310">
        <f t="shared" si="145"/>
        <v>722800.00000000012</v>
      </c>
    </row>
    <row r="4637" spans="1:7">
      <c r="A4637" s="307" t="s">
        <v>5581</v>
      </c>
      <c r="B4637" s="307" t="s">
        <v>5802</v>
      </c>
      <c r="C4637" s="308"/>
      <c r="D4637" s="308"/>
      <c r="E4637" s="309">
        <v>39900</v>
      </c>
      <c r="F4637" s="310">
        <f t="shared" si="144"/>
        <v>1995000</v>
      </c>
      <c r="G4637" s="310">
        <f t="shared" si="145"/>
        <v>798000</v>
      </c>
    </row>
    <row r="4638" spans="1:7">
      <c r="A4638" s="307" t="s">
        <v>5581</v>
      </c>
      <c r="B4638" s="307" t="s">
        <v>5803</v>
      </c>
      <c r="C4638" s="308"/>
      <c r="D4638" s="308"/>
      <c r="E4638" s="309">
        <v>46450</v>
      </c>
      <c r="F4638" s="310">
        <f t="shared" si="144"/>
        <v>2322500</v>
      </c>
      <c r="G4638" s="310">
        <f t="shared" si="145"/>
        <v>929000</v>
      </c>
    </row>
    <row r="4639" spans="1:7">
      <c r="A4639" s="307" t="s">
        <v>5581</v>
      </c>
      <c r="B4639" s="307" t="s">
        <v>5804</v>
      </c>
      <c r="C4639" s="308"/>
      <c r="D4639" s="308"/>
      <c r="E4639" s="309">
        <v>45900</v>
      </c>
      <c r="F4639" s="310">
        <f t="shared" si="144"/>
        <v>2295000</v>
      </c>
      <c r="G4639" s="310">
        <f t="shared" si="145"/>
        <v>918000</v>
      </c>
    </row>
    <row r="4640" spans="1:7">
      <c r="A4640" s="307" t="s">
        <v>5581</v>
      </c>
      <c r="B4640" s="307" t="s">
        <v>5805</v>
      </c>
      <c r="C4640" s="308"/>
      <c r="D4640" s="308"/>
      <c r="E4640" s="309">
        <v>43180</v>
      </c>
      <c r="F4640" s="310">
        <f t="shared" si="144"/>
        <v>2159000</v>
      </c>
      <c r="G4640" s="310">
        <f t="shared" si="145"/>
        <v>863600</v>
      </c>
    </row>
    <row r="4641" spans="1:7">
      <c r="A4641" s="307" t="s">
        <v>5581</v>
      </c>
      <c r="B4641" s="307" t="s">
        <v>5806</v>
      </c>
      <c r="C4641" s="308"/>
      <c r="D4641" s="308"/>
      <c r="E4641" s="309">
        <v>39120</v>
      </c>
      <c r="F4641" s="310">
        <f t="shared" si="144"/>
        <v>1956000</v>
      </c>
      <c r="G4641" s="310">
        <f t="shared" si="145"/>
        <v>782400</v>
      </c>
    </row>
    <row r="4642" spans="1:7">
      <c r="A4642" s="307" t="s">
        <v>5581</v>
      </c>
      <c r="B4642" s="307" t="s">
        <v>5807</v>
      </c>
      <c r="C4642" s="308"/>
      <c r="D4642" s="308"/>
      <c r="E4642" s="309">
        <v>44470</v>
      </c>
      <c r="F4642" s="310">
        <f t="shared" si="144"/>
        <v>2223500</v>
      </c>
      <c r="G4642" s="310">
        <f t="shared" si="145"/>
        <v>889400</v>
      </c>
    </row>
    <row r="4643" spans="1:7">
      <c r="A4643" s="307" t="s">
        <v>5581</v>
      </c>
      <c r="B4643" s="307" t="s">
        <v>5808</v>
      </c>
      <c r="C4643" s="308"/>
      <c r="D4643" s="308"/>
      <c r="E4643" s="309">
        <v>41970</v>
      </c>
      <c r="F4643" s="310">
        <f t="shared" si="144"/>
        <v>2098500</v>
      </c>
      <c r="G4643" s="310">
        <f t="shared" si="145"/>
        <v>839400</v>
      </c>
    </row>
    <row r="4644" spans="1:7">
      <c r="A4644" s="307" t="s">
        <v>5581</v>
      </c>
      <c r="B4644" s="307" t="s">
        <v>5809</v>
      </c>
      <c r="C4644" s="308"/>
      <c r="D4644" s="308"/>
      <c r="E4644" s="309">
        <v>44180</v>
      </c>
      <c r="F4644" s="310">
        <f t="shared" si="144"/>
        <v>2209000</v>
      </c>
      <c r="G4644" s="310">
        <f t="shared" si="145"/>
        <v>883600</v>
      </c>
    </row>
    <row r="4645" spans="1:7">
      <c r="A4645" s="307" t="s">
        <v>5581</v>
      </c>
      <c r="B4645" s="307" t="s">
        <v>5810</v>
      </c>
      <c r="C4645" s="308"/>
      <c r="D4645" s="308"/>
      <c r="E4645" s="309">
        <v>58980</v>
      </c>
      <c r="F4645" s="310">
        <f t="shared" si="144"/>
        <v>2949000</v>
      </c>
      <c r="G4645" s="310">
        <f t="shared" si="145"/>
        <v>1179600.0000000002</v>
      </c>
    </row>
    <row r="4646" spans="1:7">
      <c r="A4646" s="307" t="s">
        <v>5581</v>
      </c>
      <c r="B4646" s="307" t="s">
        <v>5811</v>
      </c>
      <c r="C4646" s="308"/>
      <c r="D4646" s="308"/>
      <c r="E4646" s="309">
        <v>53760</v>
      </c>
      <c r="F4646" s="310">
        <f t="shared" si="144"/>
        <v>2688000</v>
      </c>
      <c r="G4646" s="310">
        <f t="shared" si="145"/>
        <v>1075200</v>
      </c>
    </row>
    <row r="4647" spans="1:7">
      <c r="A4647" s="307" t="s">
        <v>5581</v>
      </c>
      <c r="B4647" s="307" t="s">
        <v>5812</v>
      </c>
      <c r="C4647" s="308"/>
      <c r="D4647" s="308"/>
      <c r="E4647" s="309">
        <v>62090</v>
      </c>
      <c r="F4647" s="310">
        <f t="shared" si="144"/>
        <v>3104500</v>
      </c>
      <c r="G4647" s="310">
        <f t="shared" si="145"/>
        <v>1241800</v>
      </c>
    </row>
    <row r="4648" spans="1:7">
      <c r="A4648" s="307" t="s">
        <v>5581</v>
      </c>
      <c r="B4648" s="307" t="s">
        <v>5813</v>
      </c>
      <c r="C4648" s="308"/>
      <c r="D4648" s="308"/>
      <c r="E4648" s="309">
        <v>72720</v>
      </c>
      <c r="F4648" s="310">
        <f t="shared" si="144"/>
        <v>3636000</v>
      </c>
      <c r="G4648" s="310">
        <f t="shared" si="145"/>
        <v>1454400</v>
      </c>
    </row>
    <row r="4649" spans="1:7">
      <c r="A4649" s="307" t="s">
        <v>5581</v>
      </c>
      <c r="B4649" s="307" t="s">
        <v>5814</v>
      </c>
      <c r="C4649" s="308"/>
      <c r="D4649" s="308"/>
      <c r="E4649" s="309">
        <v>72270</v>
      </c>
      <c r="F4649" s="310">
        <f t="shared" si="144"/>
        <v>3613500</v>
      </c>
      <c r="G4649" s="310">
        <f t="shared" si="145"/>
        <v>1445400</v>
      </c>
    </row>
    <row r="4650" spans="1:7">
      <c r="A4650" s="307" t="s">
        <v>5581</v>
      </c>
      <c r="B4650" s="307" t="s">
        <v>5815</v>
      </c>
      <c r="C4650" s="308"/>
      <c r="D4650" s="308"/>
      <c r="E4650" s="309">
        <v>81000</v>
      </c>
      <c r="F4650" s="310">
        <f t="shared" si="144"/>
        <v>4050000</v>
      </c>
      <c r="G4650" s="310">
        <f t="shared" si="145"/>
        <v>1620000</v>
      </c>
    </row>
    <row r="4651" spans="1:7">
      <c r="A4651" s="307" t="s">
        <v>5581</v>
      </c>
      <c r="B4651" s="307" t="s">
        <v>5816</v>
      </c>
      <c r="C4651" s="308"/>
      <c r="D4651" s="308"/>
      <c r="E4651" s="309">
        <v>81000</v>
      </c>
      <c r="F4651" s="310">
        <f t="shared" si="144"/>
        <v>4050000</v>
      </c>
      <c r="G4651" s="310">
        <f t="shared" si="145"/>
        <v>1620000</v>
      </c>
    </row>
    <row r="4652" spans="1:7">
      <c r="A4652" s="307" t="s">
        <v>5581</v>
      </c>
      <c r="B4652" s="307" t="s">
        <v>5817</v>
      </c>
      <c r="C4652" s="308"/>
      <c r="D4652" s="308"/>
      <c r="E4652" s="309">
        <v>74180</v>
      </c>
      <c r="F4652" s="310">
        <f t="shared" si="144"/>
        <v>3709000</v>
      </c>
      <c r="G4652" s="310">
        <f t="shared" si="145"/>
        <v>1483600.0000000002</v>
      </c>
    </row>
    <row r="4653" spans="1:7">
      <c r="A4653" s="307" t="s">
        <v>5581</v>
      </c>
      <c r="B4653" s="307" t="s">
        <v>5818</v>
      </c>
      <c r="C4653" s="308"/>
      <c r="D4653" s="308"/>
      <c r="E4653" s="309">
        <v>74180</v>
      </c>
      <c r="F4653" s="310">
        <f t="shared" si="144"/>
        <v>3709000</v>
      </c>
      <c r="G4653" s="310">
        <f t="shared" si="145"/>
        <v>1483600.0000000002</v>
      </c>
    </row>
    <row r="4654" spans="1:7">
      <c r="A4654" s="307" t="s">
        <v>5581</v>
      </c>
      <c r="B4654" s="307" t="s">
        <v>5819</v>
      </c>
      <c r="C4654" s="308"/>
      <c r="D4654" s="308"/>
      <c r="E4654" s="309">
        <v>80000</v>
      </c>
      <c r="F4654" s="310">
        <f t="shared" si="144"/>
        <v>4000000</v>
      </c>
      <c r="G4654" s="310">
        <f t="shared" si="145"/>
        <v>1600000</v>
      </c>
    </row>
    <row r="4655" spans="1:7">
      <c r="A4655" s="307" t="s">
        <v>5581</v>
      </c>
      <c r="B4655" s="307" t="s">
        <v>5820</v>
      </c>
      <c r="C4655" s="308"/>
      <c r="D4655" s="308"/>
      <c r="E4655" s="309">
        <v>86450</v>
      </c>
      <c r="F4655" s="310">
        <f t="shared" si="144"/>
        <v>4322500</v>
      </c>
      <c r="G4655" s="310">
        <f t="shared" si="145"/>
        <v>1729000</v>
      </c>
    </row>
    <row r="4656" spans="1:7">
      <c r="A4656" s="307" t="s">
        <v>5581</v>
      </c>
      <c r="B4656" s="307" t="s">
        <v>5821</v>
      </c>
      <c r="C4656" s="308"/>
      <c r="D4656" s="308"/>
      <c r="E4656" s="309">
        <v>86450</v>
      </c>
      <c r="F4656" s="310">
        <f t="shared" si="144"/>
        <v>4322500</v>
      </c>
      <c r="G4656" s="310">
        <f t="shared" si="145"/>
        <v>1729000</v>
      </c>
    </row>
    <row r="4657" spans="1:7">
      <c r="A4657" s="307" t="s">
        <v>5581</v>
      </c>
      <c r="B4657" s="307" t="s">
        <v>5822</v>
      </c>
      <c r="C4657" s="308"/>
      <c r="D4657" s="308"/>
      <c r="E4657" s="309">
        <v>82090</v>
      </c>
      <c r="F4657" s="310">
        <f t="shared" si="144"/>
        <v>4104500</v>
      </c>
      <c r="G4657" s="310">
        <f t="shared" si="145"/>
        <v>1641800</v>
      </c>
    </row>
    <row r="4658" spans="1:7">
      <c r="A4658" s="307" t="s">
        <v>5581</v>
      </c>
      <c r="B4658" s="307" t="s">
        <v>5823</v>
      </c>
      <c r="C4658" s="308"/>
      <c r="D4658" s="308"/>
      <c r="E4658" s="309">
        <v>82090</v>
      </c>
      <c r="F4658" s="310">
        <f t="shared" si="144"/>
        <v>4104500</v>
      </c>
      <c r="G4658" s="310">
        <f t="shared" si="145"/>
        <v>1641800</v>
      </c>
    </row>
    <row r="4659" spans="1:7">
      <c r="A4659" s="307" t="s">
        <v>5581</v>
      </c>
      <c r="B4659" s="307" t="s">
        <v>5824</v>
      </c>
      <c r="C4659" s="308"/>
      <c r="D4659" s="308"/>
      <c r="E4659" s="309">
        <v>87900</v>
      </c>
      <c r="F4659" s="310">
        <f t="shared" si="144"/>
        <v>4395000</v>
      </c>
      <c r="G4659" s="310">
        <f t="shared" si="145"/>
        <v>1758000</v>
      </c>
    </row>
    <row r="4660" spans="1:7">
      <c r="A4660" s="307" t="s">
        <v>5581</v>
      </c>
      <c r="B4660" s="307" t="s">
        <v>5825</v>
      </c>
      <c r="C4660" s="308"/>
      <c r="D4660" s="308"/>
      <c r="E4660" s="309">
        <v>83450</v>
      </c>
      <c r="F4660" s="310">
        <f t="shared" si="144"/>
        <v>4172500</v>
      </c>
      <c r="G4660" s="310">
        <f t="shared" si="145"/>
        <v>1669000</v>
      </c>
    </row>
    <row r="4661" spans="1:7">
      <c r="A4661" s="307" t="s">
        <v>5581</v>
      </c>
      <c r="B4661" s="307" t="s">
        <v>5826</v>
      </c>
      <c r="C4661" s="308"/>
      <c r="D4661" s="308"/>
      <c r="E4661" s="309">
        <v>77270</v>
      </c>
      <c r="F4661" s="310">
        <f t="shared" si="144"/>
        <v>3863500</v>
      </c>
      <c r="G4661" s="310">
        <f t="shared" si="145"/>
        <v>1545400</v>
      </c>
    </row>
    <row r="4662" spans="1:7">
      <c r="A4662" s="307" t="s">
        <v>5581</v>
      </c>
      <c r="B4662" s="307" t="s">
        <v>5827</v>
      </c>
      <c r="C4662" s="308"/>
      <c r="D4662" s="308"/>
      <c r="E4662" s="309">
        <v>78540</v>
      </c>
      <c r="F4662" s="310">
        <f t="shared" si="144"/>
        <v>3927000</v>
      </c>
      <c r="G4662" s="310">
        <f t="shared" si="145"/>
        <v>1570800</v>
      </c>
    </row>
    <row r="4663" spans="1:7">
      <c r="A4663" s="307" t="s">
        <v>5581</v>
      </c>
      <c r="B4663" s="307" t="s">
        <v>5828</v>
      </c>
      <c r="C4663" s="308"/>
      <c r="D4663" s="308"/>
      <c r="E4663" s="309">
        <v>76900</v>
      </c>
      <c r="F4663" s="310">
        <f t="shared" si="144"/>
        <v>3845000</v>
      </c>
      <c r="G4663" s="310">
        <f t="shared" si="145"/>
        <v>1538000</v>
      </c>
    </row>
    <row r="4664" spans="1:7">
      <c r="A4664" s="307" t="s">
        <v>5581</v>
      </c>
      <c r="B4664" s="307" t="s">
        <v>5829</v>
      </c>
      <c r="C4664" s="308"/>
      <c r="D4664" s="308"/>
      <c r="E4664" s="309">
        <v>81090</v>
      </c>
      <c r="F4664" s="310">
        <f t="shared" si="144"/>
        <v>4054500</v>
      </c>
      <c r="G4664" s="310">
        <f t="shared" si="145"/>
        <v>1621800</v>
      </c>
    </row>
    <row r="4665" spans="1:7">
      <c r="A4665" s="307" t="s">
        <v>5581</v>
      </c>
      <c r="B4665" s="307" t="s">
        <v>5830</v>
      </c>
      <c r="C4665" s="308"/>
      <c r="D4665" s="308"/>
      <c r="E4665" s="309">
        <v>78720</v>
      </c>
      <c r="F4665" s="310">
        <f t="shared" si="144"/>
        <v>3936000</v>
      </c>
      <c r="G4665" s="310">
        <f t="shared" si="145"/>
        <v>1574400</v>
      </c>
    </row>
    <row r="4666" spans="1:7">
      <c r="A4666" s="307" t="s">
        <v>5581</v>
      </c>
      <c r="B4666" s="307" t="s">
        <v>5831</v>
      </c>
      <c r="C4666" s="308"/>
      <c r="D4666" s="308"/>
      <c r="E4666" s="309">
        <v>78090</v>
      </c>
      <c r="F4666" s="310">
        <f t="shared" si="144"/>
        <v>3904500</v>
      </c>
      <c r="G4666" s="310">
        <f t="shared" si="145"/>
        <v>1561800</v>
      </c>
    </row>
    <row r="4667" spans="1:7">
      <c r="A4667" s="307" t="s">
        <v>5581</v>
      </c>
      <c r="B4667" s="307" t="s">
        <v>5832</v>
      </c>
      <c r="C4667" s="308"/>
      <c r="D4667" s="308"/>
      <c r="E4667" s="309">
        <v>92720</v>
      </c>
      <c r="F4667" s="310">
        <f t="shared" si="144"/>
        <v>4636000</v>
      </c>
      <c r="G4667" s="310">
        <f t="shared" si="145"/>
        <v>1854400</v>
      </c>
    </row>
    <row r="4668" spans="1:7">
      <c r="A4668" s="307" t="s">
        <v>5581</v>
      </c>
      <c r="B4668" s="307" t="s">
        <v>5833</v>
      </c>
      <c r="C4668" s="308"/>
      <c r="D4668" s="308"/>
      <c r="E4668" s="309">
        <v>92540</v>
      </c>
      <c r="F4668" s="310">
        <f t="shared" si="144"/>
        <v>4627000</v>
      </c>
      <c r="G4668" s="310">
        <f t="shared" si="145"/>
        <v>1850800</v>
      </c>
    </row>
    <row r="4669" spans="1:7">
      <c r="A4669" s="307" t="s">
        <v>5581</v>
      </c>
      <c r="B4669" s="307" t="s">
        <v>5834</v>
      </c>
      <c r="C4669" s="308"/>
      <c r="D4669" s="308"/>
      <c r="E4669" s="309">
        <v>94810</v>
      </c>
      <c r="F4669" s="310">
        <f t="shared" si="144"/>
        <v>4740500</v>
      </c>
      <c r="G4669" s="310">
        <f t="shared" si="145"/>
        <v>1896200</v>
      </c>
    </row>
    <row r="4670" spans="1:7">
      <c r="A4670" s="307" t="s">
        <v>5581</v>
      </c>
      <c r="B4670" s="307" t="s">
        <v>5835</v>
      </c>
      <c r="C4670" s="308"/>
      <c r="D4670" s="308"/>
      <c r="E4670" s="309">
        <v>90810</v>
      </c>
      <c r="F4670" s="310">
        <f t="shared" si="144"/>
        <v>4540500</v>
      </c>
      <c r="G4670" s="310">
        <f t="shared" si="145"/>
        <v>1816200</v>
      </c>
    </row>
    <row r="4671" spans="1:7">
      <c r="A4671" s="307" t="s">
        <v>5581</v>
      </c>
      <c r="B4671" s="307" t="s">
        <v>5836</v>
      </c>
      <c r="C4671" s="308"/>
      <c r="D4671" s="308"/>
      <c r="E4671" s="309">
        <v>89540</v>
      </c>
      <c r="F4671" s="310">
        <f t="shared" si="144"/>
        <v>4477000</v>
      </c>
      <c r="G4671" s="310">
        <f t="shared" si="145"/>
        <v>1790800</v>
      </c>
    </row>
    <row r="4672" spans="1:7">
      <c r="A4672" s="307" t="s">
        <v>5581</v>
      </c>
      <c r="B4672" s="307" t="s">
        <v>5837</v>
      </c>
      <c r="C4672" s="308"/>
      <c r="D4672" s="308"/>
      <c r="E4672" s="309">
        <v>97720</v>
      </c>
      <c r="F4672" s="310">
        <f t="shared" si="144"/>
        <v>4886000</v>
      </c>
      <c r="G4672" s="310">
        <f t="shared" si="145"/>
        <v>1954400</v>
      </c>
    </row>
    <row r="4673" spans="1:7">
      <c r="A4673" s="307" t="s">
        <v>5581</v>
      </c>
      <c r="B4673" s="307" t="s">
        <v>5838</v>
      </c>
      <c r="C4673" s="308"/>
      <c r="D4673" s="308"/>
      <c r="E4673" s="309">
        <v>159630</v>
      </c>
      <c r="F4673" s="310">
        <f t="shared" si="144"/>
        <v>7981500</v>
      </c>
      <c r="G4673" s="310">
        <f t="shared" si="145"/>
        <v>3192600</v>
      </c>
    </row>
    <row r="4674" spans="1:7">
      <c r="A4674" s="307" t="s">
        <v>5581</v>
      </c>
      <c r="B4674" s="307" t="s">
        <v>5839</v>
      </c>
      <c r="C4674" s="308"/>
      <c r="D4674" s="308"/>
      <c r="E4674" s="309">
        <v>134450</v>
      </c>
      <c r="F4674" s="310">
        <f t="shared" si="144"/>
        <v>6722500</v>
      </c>
      <c r="G4674" s="310">
        <f t="shared" si="145"/>
        <v>2689000</v>
      </c>
    </row>
    <row r="4675" spans="1:7">
      <c r="A4675" s="307" t="s">
        <v>5581</v>
      </c>
      <c r="B4675" s="307" t="s">
        <v>5840</v>
      </c>
      <c r="C4675" s="308"/>
      <c r="D4675" s="308"/>
      <c r="E4675" s="309">
        <v>140810</v>
      </c>
      <c r="F4675" s="310">
        <f t="shared" si="144"/>
        <v>7040500</v>
      </c>
      <c r="G4675" s="310">
        <f t="shared" si="145"/>
        <v>2816200.0000000005</v>
      </c>
    </row>
    <row r="4676" spans="1:7">
      <c r="A4676" s="307" t="s">
        <v>5581</v>
      </c>
      <c r="B4676" s="307" t="s">
        <v>5841</v>
      </c>
      <c r="C4676" s="308"/>
      <c r="D4676" s="308"/>
      <c r="E4676" s="309">
        <v>139090</v>
      </c>
      <c r="F4676" s="310">
        <f t="shared" ref="F4676:F4739" si="146">+E4676*5%*1000</f>
        <v>6954500</v>
      </c>
      <c r="G4676" s="310">
        <f t="shared" ref="G4676:G4739" si="147">+E4676*2%*1000</f>
        <v>2781800</v>
      </c>
    </row>
    <row r="4677" spans="1:7">
      <c r="A4677" s="307" t="s">
        <v>5581</v>
      </c>
      <c r="B4677" s="307" t="s">
        <v>5842</v>
      </c>
      <c r="C4677" s="308"/>
      <c r="D4677" s="308"/>
      <c r="E4677" s="309">
        <v>154450</v>
      </c>
      <c r="F4677" s="310">
        <f t="shared" si="146"/>
        <v>7722500</v>
      </c>
      <c r="G4677" s="310">
        <f t="shared" si="147"/>
        <v>3089000</v>
      </c>
    </row>
    <row r="4678" spans="1:7">
      <c r="A4678" s="307" t="s">
        <v>5581</v>
      </c>
      <c r="B4678" s="307" t="s">
        <v>5843</v>
      </c>
      <c r="C4678" s="308"/>
      <c r="D4678" s="308"/>
      <c r="E4678" s="309">
        <v>52810</v>
      </c>
      <c r="F4678" s="310">
        <f t="shared" si="146"/>
        <v>2640500</v>
      </c>
      <c r="G4678" s="310">
        <f t="shared" si="147"/>
        <v>1056200</v>
      </c>
    </row>
    <row r="4679" spans="1:7">
      <c r="A4679" s="307" t="s">
        <v>5581</v>
      </c>
      <c r="B4679" s="307" t="s">
        <v>5844</v>
      </c>
      <c r="C4679" s="308"/>
      <c r="D4679" s="308"/>
      <c r="E4679" s="309">
        <v>54810</v>
      </c>
      <c r="F4679" s="310">
        <f t="shared" si="146"/>
        <v>2740500</v>
      </c>
      <c r="G4679" s="310">
        <f t="shared" si="147"/>
        <v>1096200</v>
      </c>
    </row>
    <row r="4680" spans="1:7">
      <c r="A4680" s="307" t="s">
        <v>5581</v>
      </c>
      <c r="B4680" s="307" t="s">
        <v>5845</v>
      </c>
      <c r="C4680" s="308"/>
      <c r="D4680" s="308"/>
      <c r="E4680" s="309">
        <v>52940</v>
      </c>
      <c r="F4680" s="310">
        <f t="shared" si="146"/>
        <v>2647000</v>
      </c>
      <c r="G4680" s="310">
        <f t="shared" si="147"/>
        <v>1058800</v>
      </c>
    </row>
    <row r="4681" spans="1:7">
      <c r="A4681" s="307" t="s">
        <v>5581</v>
      </c>
      <c r="B4681" s="307" t="s">
        <v>5846</v>
      </c>
      <c r="C4681" s="308"/>
      <c r="D4681" s="308"/>
      <c r="E4681" s="309">
        <v>59300</v>
      </c>
      <c r="F4681" s="310">
        <f t="shared" si="146"/>
        <v>2965000</v>
      </c>
      <c r="G4681" s="310">
        <f t="shared" si="147"/>
        <v>1186000</v>
      </c>
    </row>
    <row r="4682" spans="1:7">
      <c r="A4682" s="307" t="s">
        <v>5581</v>
      </c>
      <c r="B4682" s="307" t="s">
        <v>5847</v>
      </c>
      <c r="C4682" s="308"/>
      <c r="D4682" s="308"/>
      <c r="E4682" s="309">
        <v>51900</v>
      </c>
      <c r="F4682" s="310">
        <f t="shared" si="146"/>
        <v>2595000</v>
      </c>
      <c r="G4682" s="310">
        <f t="shared" si="147"/>
        <v>1038000</v>
      </c>
    </row>
    <row r="4683" spans="1:7">
      <c r="A4683" s="307" t="s">
        <v>5581</v>
      </c>
      <c r="B4683" s="307" t="s">
        <v>5848</v>
      </c>
      <c r="C4683" s="308"/>
      <c r="D4683" s="308"/>
      <c r="E4683" s="309">
        <v>58810</v>
      </c>
      <c r="F4683" s="310">
        <f t="shared" si="146"/>
        <v>2940500</v>
      </c>
      <c r="G4683" s="310">
        <f t="shared" si="147"/>
        <v>1176200</v>
      </c>
    </row>
    <row r="4684" spans="1:7">
      <c r="A4684" s="307" t="s">
        <v>5581</v>
      </c>
      <c r="B4684" s="307" t="s">
        <v>5849</v>
      </c>
      <c r="C4684" s="308"/>
      <c r="D4684" s="308"/>
      <c r="E4684" s="309">
        <v>57270</v>
      </c>
      <c r="F4684" s="310">
        <f t="shared" si="146"/>
        <v>2863500</v>
      </c>
      <c r="G4684" s="310">
        <f t="shared" si="147"/>
        <v>1145400</v>
      </c>
    </row>
    <row r="4685" spans="1:7">
      <c r="A4685" s="307" t="s">
        <v>5581</v>
      </c>
      <c r="B4685" s="307" t="s">
        <v>5850</v>
      </c>
      <c r="C4685" s="308"/>
      <c r="D4685" s="308"/>
      <c r="E4685" s="309">
        <v>54810</v>
      </c>
      <c r="F4685" s="310">
        <f t="shared" si="146"/>
        <v>2740500</v>
      </c>
      <c r="G4685" s="310">
        <f t="shared" si="147"/>
        <v>1096200</v>
      </c>
    </row>
    <row r="4686" spans="1:7">
      <c r="A4686" s="307" t="s">
        <v>5581</v>
      </c>
      <c r="B4686" s="307" t="s">
        <v>5851</v>
      </c>
      <c r="C4686" s="308"/>
      <c r="D4686" s="308"/>
      <c r="E4686" s="309">
        <v>64450</v>
      </c>
      <c r="F4686" s="310">
        <f t="shared" si="146"/>
        <v>3222500</v>
      </c>
      <c r="G4686" s="310">
        <f t="shared" si="147"/>
        <v>1289000</v>
      </c>
    </row>
    <row r="4687" spans="1:7">
      <c r="A4687" s="307" t="s">
        <v>5581</v>
      </c>
      <c r="B4687" s="307" t="s">
        <v>5852</v>
      </c>
      <c r="C4687" s="308"/>
      <c r="D4687" s="308"/>
      <c r="E4687" s="309">
        <v>63540</v>
      </c>
      <c r="F4687" s="310">
        <f t="shared" si="146"/>
        <v>3177000</v>
      </c>
      <c r="G4687" s="310">
        <f t="shared" si="147"/>
        <v>1270800</v>
      </c>
    </row>
    <row r="4688" spans="1:7">
      <c r="A4688" s="307" t="s">
        <v>5581</v>
      </c>
      <c r="B4688" s="307" t="s">
        <v>5853</v>
      </c>
      <c r="C4688" s="308"/>
      <c r="D4688" s="308"/>
      <c r="E4688" s="309">
        <v>61360</v>
      </c>
      <c r="F4688" s="310">
        <f t="shared" si="146"/>
        <v>3068000</v>
      </c>
      <c r="G4688" s="310">
        <f t="shared" si="147"/>
        <v>1227200</v>
      </c>
    </row>
    <row r="4689" spans="1:7">
      <c r="A4689" s="307" t="s">
        <v>5581</v>
      </c>
      <c r="B4689" s="307" t="s">
        <v>5854</v>
      </c>
      <c r="C4689" s="308"/>
      <c r="D4689" s="308"/>
      <c r="E4689" s="309">
        <v>54090</v>
      </c>
      <c r="F4689" s="310">
        <f t="shared" si="146"/>
        <v>2704500</v>
      </c>
      <c r="G4689" s="310">
        <f t="shared" si="147"/>
        <v>1081800</v>
      </c>
    </row>
    <row r="4690" spans="1:7">
      <c r="A4690" s="307" t="s">
        <v>5581</v>
      </c>
      <c r="B4690" s="307" t="s">
        <v>5855</v>
      </c>
      <c r="C4690" s="308"/>
      <c r="D4690" s="308"/>
      <c r="E4690" s="309">
        <v>57600</v>
      </c>
      <c r="F4690" s="310">
        <f t="shared" si="146"/>
        <v>2880000</v>
      </c>
      <c r="G4690" s="310">
        <f t="shared" si="147"/>
        <v>1152000</v>
      </c>
    </row>
    <row r="4691" spans="1:7">
      <c r="A4691" s="307" t="s">
        <v>5581</v>
      </c>
      <c r="B4691" s="307" t="s">
        <v>5856</v>
      </c>
      <c r="C4691" s="308"/>
      <c r="D4691" s="308"/>
      <c r="E4691" s="309">
        <v>57090</v>
      </c>
      <c r="F4691" s="310">
        <f t="shared" si="146"/>
        <v>2854500</v>
      </c>
      <c r="G4691" s="310">
        <f t="shared" si="147"/>
        <v>1141800</v>
      </c>
    </row>
    <row r="4692" spans="1:7">
      <c r="A4692" s="307" t="s">
        <v>5581</v>
      </c>
      <c r="B4692" s="307" t="s">
        <v>5857</v>
      </c>
      <c r="C4692" s="308"/>
      <c r="D4692" s="308"/>
      <c r="E4692" s="309">
        <v>58810</v>
      </c>
      <c r="F4692" s="310">
        <f t="shared" si="146"/>
        <v>2940500</v>
      </c>
      <c r="G4692" s="310">
        <f t="shared" si="147"/>
        <v>1176200</v>
      </c>
    </row>
    <row r="4693" spans="1:7">
      <c r="A4693" s="307" t="s">
        <v>5581</v>
      </c>
      <c r="B4693" s="307" t="s">
        <v>5858</v>
      </c>
      <c r="C4693" s="308"/>
      <c r="D4693" s="308"/>
      <c r="E4693" s="309">
        <v>56540</v>
      </c>
      <c r="F4693" s="310">
        <f t="shared" si="146"/>
        <v>2827000</v>
      </c>
      <c r="G4693" s="310">
        <f t="shared" si="147"/>
        <v>1130800</v>
      </c>
    </row>
    <row r="4694" spans="1:7">
      <c r="A4694" s="307" t="s">
        <v>5581</v>
      </c>
      <c r="B4694" s="307" t="s">
        <v>5859</v>
      </c>
      <c r="C4694" s="308"/>
      <c r="D4694" s="308"/>
      <c r="E4694" s="309">
        <v>55630</v>
      </c>
      <c r="F4694" s="310">
        <f t="shared" si="146"/>
        <v>2781500</v>
      </c>
      <c r="G4694" s="310">
        <f t="shared" si="147"/>
        <v>1112600.0000000002</v>
      </c>
    </row>
    <row r="4695" spans="1:7">
      <c r="A4695" s="307" t="s">
        <v>5581</v>
      </c>
      <c r="B4695" s="307" t="s">
        <v>5860</v>
      </c>
      <c r="C4695" s="308"/>
      <c r="D4695" s="308"/>
      <c r="E4695" s="309">
        <v>57720</v>
      </c>
      <c r="F4695" s="310">
        <f t="shared" si="146"/>
        <v>2886000</v>
      </c>
      <c r="G4695" s="310">
        <f t="shared" si="147"/>
        <v>1154400</v>
      </c>
    </row>
    <row r="4696" spans="1:7">
      <c r="A4696" s="307" t="s">
        <v>5581</v>
      </c>
      <c r="B4696" s="307" t="s">
        <v>5861</v>
      </c>
      <c r="C4696" s="308"/>
      <c r="D4696" s="308"/>
      <c r="E4696" s="309">
        <v>60810</v>
      </c>
      <c r="F4696" s="310">
        <f t="shared" si="146"/>
        <v>3040500</v>
      </c>
      <c r="G4696" s="310">
        <f t="shared" si="147"/>
        <v>1216200</v>
      </c>
    </row>
    <row r="4697" spans="1:7">
      <c r="A4697" s="307" t="s">
        <v>5581</v>
      </c>
      <c r="B4697" s="307" t="s">
        <v>5862</v>
      </c>
      <c r="C4697" s="308"/>
      <c r="D4697" s="308"/>
      <c r="E4697" s="309">
        <v>57180</v>
      </c>
      <c r="F4697" s="310">
        <f t="shared" si="146"/>
        <v>2859000</v>
      </c>
      <c r="G4697" s="310">
        <f t="shared" si="147"/>
        <v>1143600.0000000002</v>
      </c>
    </row>
    <row r="4698" spans="1:7">
      <c r="A4698" s="307" t="s">
        <v>5581</v>
      </c>
      <c r="B4698" s="307" t="s">
        <v>5863</v>
      </c>
      <c r="C4698" s="308"/>
      <c r="D4698" s="308"/>
      <c r="E4698" s="309">
        <v>61230</v>
      </c>
      <c r="F4698" s="310">
        <f t="shared" si="146"/>
        <v>3061500</v>
      </c>
      <c r="G4698" s="310">
        <f t="shared" si="147"/>
        <v>1224600.0000000002</v>
      </c>
    </row>
    <row r="4699" spans="1:7">
      <c r="A4699" s="307" t="s">
        <v>5581</v>
      </c>
      <c r="B4699" s="307" t="s">
        <v>5864</v>
      </c>
      <c r="C4699" s="308"/>
      <c r="D4699" s="308"/>
      <c r="E4699" s="309">
        <v>61830</v>
      </c>
      <c r="F4699" s="310">
        <f t="shared" si="146"/>
        <v>3091500</v>
      </c>
      <c r="G4699" s="310">
        <f t="shared" si="147"/>
        <v>1236600.0000000002</v>
      </c>
    </row>
    <row r="4700" spans="1:7">
      <c r="A4700" s="307" t="s">
        <v>5581</v>
      </c>
      <c r="B4700" s="307" t="s">
        <v>5865</v>
      </c>
      <c r="C4700" s="308"/>
      <c r="D4700" s="308"/>
      <c r="E4700" s="309">
        <v>59240</v>
      </c>
      <c r="F4700" s="310">
        <f t="shared" si="146"/>
        <v>2962000</v>
      </c>
      <c r="G4700" s="310">
        <f t="shared" si="147"/>
        <v>1184800</v>
      </c>
    </row>
    <row r="4701" spans="1:7">
      <c r="A4701" s="307" t="s">
        <v>5581</v>
      </c>
      <c r="B4701" s="307" t="s">
        <v>5866</v>
      </c>
      <c r="C4701" s="308"/>
      <c r="D4701" s="308"/>
      <c r="E4701" s="309">
        <v>67720</v>
      </c>
      <c r="F4701" s="310">
        <f t="shared" si="146"/>
        <v>3386000</v>
      </c>
      <c r="G4701" s="310">
        <f t="shared" si="147"/>
        <v>1354400</v>
      </c>
    </row>
    <row r="4702" spans="1:7">
      <c r="A4702" s="307" t="s">
        <v>5581</v>
      </c>
      <c r="B4702" s="307" t="s">
        <v>5867</v>
      </c>
      <c r="C4702" s="308"/>
      <c r="D4702" s="308"/>
      <c r="E4702" s="309">
        <v>62360</v>
      </c>
      <c r="F4702" s="310">
        <f t="shared" si="146"/>
        <v>3118000</v>
      </c>
      <c r="G4702" s="310">
        <f t="shared" si="147"/>
        <v>1247200</v>
      </c>
    </row>
    <row r="4703" spans="1:7">
      <c r="A4703" s="307" t="s">
        <v>5581</v>
      </c>
      <c r="B4703" s="307" t="s">
        <v>5868</v>
      </c>
      <c r="C4703" s="308"/>
      <c r="D4703" s="308"/>
      <c r="E4703" s="309">
        <v>60970</v>
      </c>
      <c r="F4703" s="310">
        <f t="shared" si="146"/>
        <v>3048500</v>
      </c>
      <c r="G4703" s="310">
        <f t="shared" si="147"/>
        <v>1219400</v>
      </c>
    </row>
    <row r="4704" spans="1:7">
      <c r="A4704" s="307" t="s">
        <v>5581</v>
      </c>
      <c r="B4704" s="307" t="s">
        <v>5869</v>
      </c>
      <c r="C4704" s="308"/>
      <c r="D4704" s="308"/>
      <c r="E4704" s="309">
        <v>60100</v>
      </c>
      <c r="F4704" s="310">
        <f t="shared" si="146"/>
        <v>3005000</v>
      </c>
      <c r="G4704" s="310">
        <f t="shared" si="147"/>
        <v>1202000</v>
      </c>
    </row>
    <row r="4705" spans="1:7">
      <c r="A4705" s="307" t="s">
        <v>5581</v>
      </c>
      <c r="B4705" s="307" t="s">
        <v>5870</v>
      </c>
      <c r="C4705" s="308"/>
      <c r="D4705" s="308"/>
      <c r="E4705" s="309">
        <v>50000</v>
      </c>
      <c r="F4705" s="310">
        <f t="shared" si="146"/>
        <v>2500000</v>
      </c>
      <c r="G4705" s="310">
        <f t="shared" si="147"/>
        <v>1000000</v>
      </c>
    </row>
    <row r="4706" spans="1:7">
      <c r="A4706" s="307" t="s">
        <v>5581</v>
      </c>
      <c r="B4706" s="307" t="s">
        <v>5871</v>
      </c>
      <c r="C4706" s="308"/>
      <c r="D4706" s="308"/>
      <c r="E4706" s="309">
        <v>58500</v>
      </c>
      <c r="F4706" s="310">
        <f t="shared" si="146"/>
        <v>2925000</v>
      </c>
      <c r="G4706" s="310">
        <f t="shared" si="147"/>
        <v>1170000</v>
      </c>
    </row>
    <row r="4707" spans="1:7">
      <c r="A4707" s="307" t="s">
        <v>5581</v>
      </c>
      <c r="B4707" s="307" t="s">
        <v>5872</v>
      </c>
      <c r="C4707" s="308"/>
      <c r="D4707" s="308"/>
      <c r="E4707" s="309">
        <v>75360</v>
      </c>
      <c r="F4707" s="310">
        <f t="shared" si="146"/>
        <v>3768000</v>
      </c>
      <c r="G4707" s="310">
        <f t="shared" si="147"/>
        <v>1507200</v>
      </c>
    </row>
    <row r="4708" spans="1:7">
      <c r="A4708" s="307" t="s">
        <v>5581</v>
      </c>
      <c r="B4708" s="307" t="s">
        <v>5873</v>
      </c>
      <c r="C4708" s="308"/>
      <c r="D4708" s="308"/>
      <c r="E4708" s="309">
        <v>75360</v>
      </c>
      <c r="F4708" s="310">
        <f t="shared" si="146"/>
        <v>3768000</v>
      </c>
      <c r="G4708" s="310">
        <f t="shared" si="147"/>
        <v>1507200</v>
      </c>
    </row>
    <row r="4709" spans="1:7">
      <c r="A4709" s="307" t="s">
        <v>5581</v>
      </c>
      <c r="B4709" s="307" t="s">
        <v>5874</v>
      </c>
      <c r="C4709" s="308"/>
      <c r="D4709" s="308"/>
      <c r="E4709" s="309">
        <v>75360</v>
      </c>
      <c r="F4709" s="310">
        <f t="shared" si="146"/>
        <v>3768000</v>
      </c>
      <c r="G4709" s="310">
        <f t="shared" si="147"/>
        <v>1507200</v>
      </c>
    </row>
    <row r="4710" spans="1:7">
      <c r="A4710" s="307" t="s">
        <v>5581</v>
      </c>
      <c r="B4710" s="307" t="s">
        <v>5875</v>
      </c>
      <c r="C4710" s="308"/>
      <c r="D4710" s="308"/>
      <c r="E4710" s="309">
        <v>69000</v>
      </c>
      <c r="F4710" s="310">
        <f t="shared" si="146"/>
        <v>3450000</v>
      </c>
      <c r="G4710" s="310">
        <f t="shared" si="147"/>
        <v>1380000</v>
      </c>
    </row>
    <row r="4711" spans="1:7">
      <c r="A4711" s="307" t="s">
        <v>5581</v>
      </c>
      <c r="B4711" s="307" t="s">
        <v>5876</v>
      </c>
      <c r="C4711" s="308"/>
      <c r="D4711" s="308"/>
      <c r="E4711" s="309">
        <v>65450</v>
      </c>
      <c r="F4711" s="310">
        <f t="shared" si="146"/>
        <v>3272500</v>
      </c>
      <c r="G4711" s="310">
        <f t="shared" si="147"/>
        <v>1309000</v>
      </c>
    </row>
    <row r="4712" spans="1:7">
      <c r="A4712" s="307" t="s">
        <v>5581</v>
      </c>
      <c r="B4712" s="307" t="s">
        <v>5877</v>
      </c>
      <c r="C4712" s="308"/>
      <c r="D4712" s="308"/>
      <c r="E4712" s="309">
        <v>64900</v>
      </c>
      <c r="F4712" s="310">
        <f t="shared" si="146"/>
        <v>3245000</v>
      </c>
      <c r="G4712" s="310">
        <f t="shared" si="147"/>
        <v>1298000</v>
      </c>
    </row>
    <row r="4713" spans="1:7">
      <c r="A4713" s="307" t="s">
        <v>5581</v>
      </c>
      <c r="B4713" s="307" t="s">
        <v>5878</v>
      </c>
      <c r="C4713" s="308"/>
      <c r="D4713" s="308"/>
      <c r="E4713" s="309">
        <v>65360</v>
      </c>
      <c r="F4713" s="310">
        <f t="shared" si="146"/>
        <v>3268000</v>
      </c>
      <c r="G4713" s="310">
        <f t="shared" si="147"/>
        <v>1307200</v>
      </c>
    </row>
    <row r="4714" spans="1:7">
      <c r="A4714" s="307" t="s">
        <v>5581</v>
      </c>
      <c r="B4714" s="307" t="s">
        <v>5879</v>
      </c>
      <c r="C4714" s="308"/>
      <c r="D4714" s="308"/>
      <c r="E4714" s="309">
        <v>64270</v>
      </c>
      <c r="F4714" s="310">
        <f t="shared" si="146"/>
        <v>3213500</v>
      </c>
      <c r="G4714" s="310">
        <f t="shared" si="147"/>
        <v>1285400</v>
      </c>
    </row>
    <row r="4715" spans="1:7">
      <c r="A4715" s="307" t="s">
        <v>5581</v>
      </c>
      <c r="B4715" s="307" t="s">
        <v>5880</v>
      </c>
      <c r="C4715" s="308"/>
      <c r="D4715" s="308"/>
      <c r="E4715" s="309">
        <v>65360</v>
      </c>
      <c r="F4715" s="310">
        <f t="shared" si="146"/>
        <v>3268000</v>
      </c>
      <c r="G4715" s="310">
        <f t="shared" si="147"/>
        <v>1307200</v>
      </c>
    </row>
    <row r="4716" spans="1:7">
      <c r="A4716" s="307" t="s">
        <v>5581</v>
      </c>
      <c r="B4716" s="307" t="s">
        <v>5881</v>
      </c>
      <c r="C4716" s="308"/>
      <c r="D4716" s="308"/>
      <c r="E4716" s="309">
        <v>64270</v>
      </c>
      <c r="F4716" s="310">
        <f t="shared" si="146"/>
        <v>3213500</v>
      </c>
      <c r="G4716" s="310">
        <f t="shared" si="147"/>
        <v>1285400</v>
      </c>
    </row>
    <row r="4717" spans="1:7">
      <c r="A4717" s="307" t="s">
        <v>5581</v>
      </c>
      <c r="B4717" s="307" t="s">
        <v>5882</v>
      </c>
      <c r="C4717" s="308"/>
      <c r="D4717" s="308"/>
      <c r="E4717" s="309">
        <v>80810</v>
      </c>
      <c r="F4717" s="310">
        <f t="shared" si="146"/>
        <v>4040500</v>
      </c>
      <c r="G4717" s="310">
        <f t="shared" si="147"/>
        <v>1616200</v>
      </c>
    </row>
    <row r="4718" spans="1:7">
      <c r="A4718" s="307" t="s">
        <v>5581</v>
      </c>
      <c r="B4718" s="307" t="s">
        <v>5883</v>
      </c>
      <c r="C4718" s="308"/>
      <c r="D4718" s="308"/>
      <c r="E4718" s="309">
        <v>77180</v>
      </c>
      <c r="F4718" s="310">
        <f t="shared" si="146"/>
        <v>3859000</v>
      </c>
      <c r="G4718" s="310">
        <f t="shared" si="147"/>
        <v>1543600.0000000002</v>
      </c>
    </row>
    <row r="4719" spans="1:7">
      <c r="A4719" s="307" t="s">
        <v>5581</v>
      </c>
      <c r="B4719" s="307" t="s">
        <v>5884</v>
      </c>
      <c r="C4719" s="308"/>
      <c r="D4719" s="308"/>
      <c r="E4719" s="309">
        <v>77180</v>
      </c>
      <c r="F4719" s="310">
        <f t="shared" si="146"/>
        <v>3859000</v>
      </c>
      <c r="G4719" s="310">
        <f t="shared" si="147"/>
        <v>1543600.0000000002</v>
      </c>
    </row>
    <row r="4720" spans="1:7">
      <c r="A4720" s="307" t="s">
        <v>5581</v>
      </c>
      <c r="B4720" s="307" t="s">
        <v>5885</v>
      </c>
      <c r="C4720" s="308"/>
      <c r="D4720" s="308"/>
      <c r="E4720" s="309">
        <v>80270</v>
      </c>
      <c r="F4720" s="310">
        <f t="shared" si="146"/>
        <v>4013500</v>
      </c>
      <c r="G4720" s="310">
        <f t="shared" si="147"/>
        <v>1605400</v>
      </c>
    </row>
    <row r="4721" spans="1:7">
      <c r="A4721" s="307" t="s">
        <v>5581</v>
      </c>
      <c r="B4721" s="307" t="s">
        <v>5886</v>
      </c>
      <c r="C4721" s="308"/>
      <c r="D4721" s="308"/>
      <c r="E4721" s="309">
        <v>69000</v>
      </c>
      <c r="F4721" s="310">
        <f t="shared" si="146"/>
        <v>3450000</v>
      </c>
      <c r="G4721" s="310">
        <f t="shared" si="147"/>
        <v>1380000</v>
      </c>
    </row>
    <row r="4722" spans="1:7">
      <c r="A4722" s="307" t="s">
        <v>5581</v>
      </c>
      <c r="B4722" s="307" t="s">
        <v>5887</v>
      </c>
      <c r="C4722" s="308"/>
      <c r="D4722" s="308"/>
      <c r="E4722" s="309">
        <v>69000</v>
      </c>
      <c r="F4722" s="310">
        <f t="shared" si="146"/>
        <v>3450000</v>
      </c>
      <c r="G4722" s="310">
        <f t="shared" si="147"/>
        <v>1380000</v>
      </c>
    </row>
    <row r="4723" spans="1:7">
      <c r="A4723" s="307" t="s">
        <v>5581</v>
      </c>
      <c r="B4723" s="307" t="s">
        <v>5888</v>
      </c>
      <c r="C4723" s="308"/>
      <c r="D4723" s="308"/>
      <c r="E4723" s="309">
        <v>81720</v>
      </c>
      <c r="F4723" s="310">
        <f t="shared" si="146"/>
        <v>4086000</v>
      </c>
      <c r="G4723" s="310">
        <f t="shared" si="147"/>
        <v>1634400</v>
      </c>
    </row>
    <row r="4724" spans="1:7">
      <c r="A4724" s="307" t="s">
        <v>5581</v>
      </c>
      <c r="B4724" s="307" t="s">
        <v>5889</v>
      </c>
      <c r="C4724" s="308"/>
      <c r="D4724" s="308"/>
      <c r="E4724" s="309">
        <v>64540</v>
      </c>
      <c r="F4724" s="310">
        <f t="shared" si="146"/>
        <v>3227000</v>
      </c>
      <c r="G4724" s="310">
        <f t="shared" si="147"/>
        <v>1290800</v>
      </c>
    </row>
    <row r="4725" spans="1:7">
      <c r="A4725" s="307" t="s">
        <v>5581</v>
      </c>
      <c r="B4725" s="307" t="s">
        <v>5890</v>
      </c>
      <c r="C4725" s="308"/>
      <c r="D4725" s="308"/>
      <c r="E4725" s="309">
        <v>68000</v>
      </c>
      <c r="F4725" s="310">
        <f t="shared" si="146"/>
        <v>3400000</v>
      </c>
      <c r="G4725" s="310">
        <f t="shared" si="147"/>
        <v>1360000</v>
      </c>
    </row>
    <row r="4726" spans="1:7">
      <c r="A4726" s="307" t="s">
        <v>5581</v>
      </c>
      <c r="B4726" s="307" t="s">
        <v>5891</v>
      </c>
      <c r="C4726" s="308"/>
      <c r="D4726" s="308"/>
      <c r="E4726" s="309">
        <v>70040</v>
      </c>
      <c r="F4726" s="310">
        <f t="shared" si="146"/>
        <v>3502000</v>
      </c>
      <c r="G4726" s="310">
        <f t="shared" si="147"/>
        <v>1400800</v>
      </c>
    </row>
    <row r="4727" spans="1:7">
      <c r="A4727" s="307" t="s">
        <v>5581</v>
      </c>
      <c r="B4727" s="307" t="s">
        <v>5892</v>
      </c>
      <c r="C4727" s="308"/>
      <c r="D4727" s="308"/>
      <c r="E4727" s="309">
        <v>67180</v>
      </c>
      <c r="F4727" s="310">
        <f t="shared" si="146"/>
        <v>3359000</v>
      </c>
      <c r="G4727" s="310">
        <f t="shared" si="147"/>
        <v>1343600.0000000002</v>
      </c>
    </row>
    <row r="4728" spans="1:7">
      <c r="A4728" s="307" t="s">
        <v>5581</v>
      </c>
      <c r="B4728" s="307" t="s">
        <v>5893</v>
      </c>
      <c r="C4728" s="308"/>
      <c r="D4728" s="308"/>
      <c r="E4728" s="309">
        <v>68740</v>
      </c>
      <c r="F4728" s="310">
        <f t="shared" si="146"/>
        <v>3437000</v>
      </c>
      <c r="G4728" s="310">
        <f t="shared" si="147"/>
        <v>1374800</v>
      </c>
    </row>
    <row r="4729" spans="1:7">
      <c r="A4729" s="307" t="s">
        <v>5581</v>
      </c>
      <c r="B4729" s="307" t="s">
        <v>5894</v>
      </c>
      <c r="C4729" s="308"/>
      <c r="D4729" s="308"/>
      <c r="E4729" s="309">
        <v>69600</v>
      </c>
      <c r="F4729" s="310">
        <f t="shared" si="146"/>
        <v>3480000</v>
      </c>
      <c r="G4729" s="310">
        <f t="shared" si="147"/>
        <v>1392000</v>
      </c>
    </row>
    <row r="4730" spans="1:7">
      <c r="A4730" s="307" t="s">
        <v>5581</v>
      </c>
      <c r="B4730" s="307" t="s">
        <v>5895</v>
      </c>
      <c r="C4730" s="308"/>
      <c r="D4730" s="308"/>
      <c r="E4730" s="309">
        <v>68740</v>
      </c>
      <c r="F4730" s="310">
        <f t="shared" si="146"/>
        <v>3437000</v>
      </c>
      <c r="G4730" s="310">
        <f t="shared" si="147"/>
        <v>1374800</v>
      </c>
    </row>
    <row r="4731" spans="1:7">
      <c r="A4731" s="307" t="s">
        <v>5581</v>
      </c>
      <c r="B4731" s="307" t="s">
        <v>5896</v>
      </c>
      <c r="C4731" s="308"/>
      <c r="D4731" s="308"/>
      <c r="E4731" s="309">
        <v>64900</v>
      </c>
      <c r="F4731" s="310">
        <f t="shared" si="146"/>
        <v>3245000</v>
      </c>
      <c r="G4731" s="310">
        <f t="shared" si="147"/>
        <v>1298000</v>
      </c>
    </row>
    <row r="4732" spans="1:7">
      <c r="A4732" s="307" t="s">
        <v>5581</v>
      </c>
      <c r="B4732" s="307" t="s">
        <v>5897</v>
      </c>
      <c r="C4732" s="308"/>
      <c r="D4732" s="308"/>
      <c r="E4732" s="309">
        <v>54840</v>
      </c>
      <c r="F4732" s="310">
        <f t="shared" si="146"/>
        <v>2742000</v>
      </c>
      <c r="G4732" s="310">
        <f t="shared" si="147"/>
        <v>1096800</v>
      </c>
    </row>
    <row r="4733" spans="1:7">
      <c r="A4733" s="307" t="s">
        <v>5581</v>
      </c>
      <c r="B4733" s="307" t="s">
        <v>5898</v>
      </c>
      <c r="C4733" s="308"/>
      <c r="D4733" s="308"/>
      <c r="E4733" s="309">
        <v>57720</v>
      </c>
      <c r="F4733" s="310">
        <f t="shared" si="146"/>
        <v>2886000</v>
      </c>
      <c r="G4733" s="310">
        <f t="shared" si="147"/>
        <v>1154400</v>
      </c>
    </row>
    <row r="4734" spans="1:7">
      <c r="A4734" s="307" t="s">
        <v>5581</v>
      </c>
      <c r="B4734" s="307" t="s">
        <v>5899</v>
      </c>
      <c r="C4734" s="308"/>
      <c r="D4734" s="308"/>
      <c r="E4734" s="309">
        <v>58180</v>
      </c>
      <c r="F4734" s="310">
        <f t="shared" si="146"/>
        <v>2909000</v>
      </c>
      <c r="G4734" s="310">
        <f t="shared" si="147"/>
        <v>1163600.0000000002</v>
      </c>
    </row>
    <row r="4735" spans="1:7">
      <c r="A4735" s="307" t="s">
        <v>5581</v>
      </c>
      <c r="B4735" s="307" t="s">
        <v>5900</v>
      </c>
      <c r="C4735" s="308"/>
      <c r="D4735" s="308"/>
      <c r="E4735" s="309">
        <v>73540</v>
      </c>
      <c r="F4735" s="310">
        <f t="shared" si="146"/>
        <v>3677000</v>
      </c>
      <c r="G4735" s="310">
        <f t="shared" si="147"/>
        <v>1470800</v>
      </c>
    </row>
    <row r="4736" spans="1:7">
      <c r="A4736" s="307" t="s">
        <v>5581</v>
      </c>
      <c r="B4736" s="307" t="s">
        <v>5901</v>
      </c>
      <c r="C4736" s="308"/>
      <c r="D4736" s="308"/>
      <c r="E4736" s="309">
        <v>61810</v>
      </c>
      <c r="F4736" s="310">
        <f t="shared" si="146"/>
        <v>3090500</v>
      </c>
      <c r="G4736" s="310">
        <f t="shared" si="147"/>
        <v>1236200</v>
      </c>
    </row>
    <row r="4737" spans="1:7">
      <c r="A4737" s="307" t="s">
        <v>5581</v>
      </c>
      <c r="B4737" s="307" t="s">
        <v>5902</v>
      </c>
      <c r="C4737" s="308"/>
      <c r="D4737" s="308"/>
      <c r="E4737" s="309">
        <v>61090</v>
      </c>
      <c r="F4737" s="310">
        <f t="shared" si="146"/>
        <v>3054500</v>
      </c>
      <c r="G4737" s="310">
        <f t="shared" si="147"/>
        <v>1221800</v>
      </c>
    </row>
    <row r="4738" spans="1:7">
      <c r="A4738" s="307" t="s">
        <v>5581</v>
      </c>
      <c r="B4738" s="307" t="s">
        <v>5903</v>
      </c>
      <c r="C4738" s="308"/>
      <c r="D4738" s="308"/>
      <c r="E4738" s="309">
        <v>61810</v>
      </c>
      <c r="F4738" s="310">
        <f t="shared" si="146"/>
        <v>3090500</v>
      </c>
      <c r="G4738" s="310">
        <f t="shared" si="147"/>
        <v>1236200</v>
      </c>
    </row>
    <row r="4739" spans="1:7">
      <c r="A4739" s="307" t="s">
        <v>5581</v>
      </c>
      <c r="B4739" s="307" t="s">
        <v>5904</v>
      </c>
      <c r="C4739" s="308"/>
      <c r="D4739" s="308"/>
      <c r="E4739" s="309">
        <v>66410</v>
      </c>
      <c r="F4739" s="310">
        <f t="shared" si="146"/>
        <v>3320500</v>
      </c>
      <c r="G4739" s="310">
        <f t="shared" si="147"/>
        <v>1328200</v>
      </c>
    </row>
    <row r="4740" spans="1:7">
      <c r="A4740" s="307" t="s">
        <v>5581</v>
      </c>
      <c r="B4740" s="307" t="s">
        <v>5905</v>
      </c>
      <c r="C4740" s="308"/>
      <c r="D4740" s="308"/>
      <c r="E4740" s="309">
        <v>87090</v>
      </c>
      <c r="F4740" s="310">
        <f t="shared" ref="F4740:F4803" si="148">+E4740*5%*1000</f>
        <v>4354500</v>
      </c>
      <c r="G4740" s="310">
        <f t="shared" ref="G4740:G4803" si="149">+E4740*2%*1000</f>
        <v>1741800</v>
      </c>
    </row>
    <row r="4741" spans="1:7">
      <c r="A4741" s="307" t="s">
        <v>5581</v>
      </c>
      <c r="B4741" s="307" t="s">
        <v>5906</v>
      </c>
      <c r="C4741" s="308"/>
      <c r="D4741" s="308"/>
      <c r="E4741" s="309">
        <v>91630</v>
      </c>
      <c r="F4741" s="310">
        <f t="shared" si="148"/>
        <v>4581500</v>
      </c>
      <c r="G4741" s="310">
        <f t="shared" si="149"/>
        <v>1832600.0000000002</v>
      </c>
    </row>
    <row r="4742" spans="1:7">
      <c r="A4742" s="307" t="s">
        <v>5581</v>
      </c>
      <c r="B4742" s="307" t="s">
        <v>5907</v>
      </c>
      <c r="C4742" s="308"/>
      <c r="D4742" s="308"/>
      <c r="E4742" s="309">
        <v>91630</v>
      </c>
      <c r="F4742" s="310">
        <f t="shared" si="148"/>
        <v>4581500</v>
      </c>
      <c r="G4742" s="310">
        <f t="shared" si="149"/>
        <v>1832600.0000000002</v>
      </c>
    </row>
    <row r="4743" spans="1:7">
      <c r="A4743" s="307" t="s">
        <v>5581</v>
      </c>
      <c r="B4743" s="307" t="s">
        <v>5908</v>
      </c>
      <c r="C4743" s="308"/>
      <c r="D4743" s="308"/>
      <c r="E4743" s="309">
        <v>91630</v>
      </c>
      <c r="F4743" s="310">
        <f t="shared" si="148"/>
        <v>4581500</v>
      </c>
      <c r="G4743" s="310">
        <f t="shared" si="149"/>
        <v>1832600.0000000002</v>
      </c>
    </row>
    <row r="4744" spans="1:7">
      <c r="A4744" s="307" t="s">
        <v>5581</v>
      </c>
      <c r="B4744" s="307" t="s">
        <v>5909</v>
      </c>
      <c r="C4744" s="308"/>
      <c r="D4744" s="308"/>
      <c r="E4744" s="309">
        <v>87090</v>
      </c>
      <c r="F4744" s="310">
        <f t="shared" si="148"/>
        <v>4354500</v>
      </c>
      <c r="G4744" s="310">
        <f t="shared" si="149"/>
        <v>1741800</v>
      </c>
    </row>
    <row r="4745" spans="1:7">
      <c r="A4745" s="307" t="s">
        <v>5581</v>
      </c>
      <c r="B4745" s="307" t="s">
        <v>5910</v>
      </c>
      <c r="C4745" s="308"/>
      <c r="D4745" s="308"/>
      <c r="E4745" s="309">
        <v>87090</v>
      </c>
      <c r="F4745" s="310">
        <f t="shared" si="148"/>
        <v>4354500</v>
      </c>
      <c r="G4745" s="310">
        <f t="shared" si="149"/>
        <v>1741800</v>
      </c>
    </row>
    <row r="4746" spans="1:7">
      <c r="A4746" s="307" t="s">
        <v>5581</v>
      </c>
      <c r="B4746" s="307" t="s">
        <v>5911</v>
      </c>
      <c r="C4746" s="308"/>
      <c r="D4746" s="308"/>
      <c r="E4746" s="309">
        <v>83180</v>
      </c>
      <c r="F4746" s="310">
        <f t="shared" si="148"/>
        <v>4159000</v>
      </c>
      <c r="G4746" s="310">
        <f t="shared" si="149"/>
        <v>1663600.0000000002</v>
      </c>
    </row>
    <row r="4747" spans="1:7">
      <c r="A4747" s="307" t="s">
        <v>5581</v>
      </c>
      <c r="B4747" s="307" t="s">
        <v>5912</v>
      </c>
      <c r="C4747" s="308"/>
      <c r="D4747" s="308"/>
      <c r="E4747" s="309">
        <v>86720</v>
      </c>
      <c r="F4747" s="310">
        <f t="shared" si="148"/>
        <v>4336000</v>
      </c>
      <c r="G4747" s="310">
        <f t="shared" si="149"/>
        <v>1734400</v>
      </c>
    </row>
    <row r="4748" spans="1:7">
      <c r="A4748" s="307" t="s">
        <v>5581</v>
      </c>
      <c r="B4748" s="307" t="s">
        <v>5913</v>
      </c>
      <c r="C4748" s="308"/>
      <c r="D4748" s="308"/>
      <c r="E4748" s="309">
        <v>82090</v>
      </c>
      <c r="F4748" s="310">
        <f t="shared" si="148"/>
        <v>4104500</v>
      </c>
      <c r="G4748" s="310">
        <f t="shared" si="149"/>
        <v>1641800</v>
      </c>
    </row>
    <row r="4749" spans="1:7">
      <c r="A4749" s="307" t="s">
        <v>5581</v>
      </c>
      <c r="B4749" s="307" t="s">
        <v>5914</v>
      </c>
      <c r="C4749" s="308"/>
      <c r="D4749" s="308"/>
      <c r="E4749" s="309">
        <v>87450</v>
      </c>
      <c r="F4749" s="310">
        <f t="shared" si="148"/>
        <v>4372500</v>
      </c>
      <c r="G4749" s="310">
        <f t="shared" si="149"/>
        <v>1749000</v>
      </c>
    </row>
    <row r="4750" spans="1:7">
      <c r="A4750" s="307" t="s">
        <v>5581</v>
      </c>
      <c r="B4750" s="307" t="s">
        <v>5915</v>
      </c>
      <c r="C4750" s="308"/>
      <c r="D4750" s="308"/>
      <c r="E4750" s="309">
        <v>89450</v>
      </c>
      <c r="F4750" s="310">
        <f t="shared" si="148"/>
        <v>4472500</v>
      </c>
      <c r="G4750" s="310">
        <f t="shared" si="149"/>
        <v>1789000</v>
      </c>
    </row>
    <row r="4751" spans="1:7">
      <c r="A4751" s="307" t="s">
        <v>5581</v>
      </c>
      <c r="B4751" s="307" t="s">
        <v>5916</v>
      </c>
      <c r="C4751" s="308"/>
      <c r="D4751" s="308"/>
      <c r="E4751" s="309">
        <v>82090</v>
      </c>
      <c r="F4751" s="310">
        <f t="shared" si="148"/>
        <v>4104500</v>
      </c>
      <c r="G4751" s="310">
        <f t="shared" si="149"/>
        <v>1641800</v>
      </c>
    </row>
    <row r="4752" spans="1:7">
      <c r="A4752" s="307" t="s">
        <v>5581</v>
      </c>
      <c r="B4752" s="307" t="s">
        <v>5917</v>
      </c>
      <c r="C4752" s="308"/>
      <c r="D4752" s="308"/>
      <c r="E4752" s="309">
        <v>85810</v>
      </c>
      <c r="F4752" s="310">
        <f t="shared" si="148"/>
        <v>4290500</v>
      </c>
      <c r="G4752" s="310">
        <f t="shared" si="149"/>
        <v>1716200</v>
      </c>
    </row>
    <row r="4753" spans="1:7">
      <c r="A4753" s="307" t="s">
        <v>5581</v>
      </c>
      <c r="B4753" s="307" t="s">
        <v>5918</v>
      </c>
      <c r="C4753" s="308"/>
      <c r="D4753" s="308"/>
      <c r="E4753" s="309">
        <v>87180</v>
      </c>
      <c r="F4753" s="310">
        <f t="shared" si="148"/>
        <v>4359000</v>
      </c>
      <c r="G4753" s="310">
        <f t="shared" si="149"/>
        <v>1743600.0000000002</v>
      </c>
    </row>
    <row r="4754" spans="1:7">
      <c r="A4754" s="307" t="s">
        <v>5581</v>
      </c>
      <c r="B4754" s="307" t="s">
        <v>5919</v>
      </c>
      <c r="C4754" s="308"/>
      <c r="D4754" s="308"/>
      <c r="E4754" s="309">
        <v>87180</v>
      </c>
      <c r="F4754" s="310">
        <f t="shared" si="148"/>
        <v>4359000</v>
      </c>
      <c r="G4754" s="310">
        <f t="shared" si="149"/>
        <v>1743600.0000000002</v>
      </c>
    </row>
    <row r="4755" spans="1:7">
      <c r="A4755" s="307" t="s">
        <v>5581</v>
      </c>
      <c r="B4755" s="307" t="s">
        <v>5920</v>
      </c>
      <c r="C4755" s="308"/>
      <c r="D4755" s="308"/>
      <c r="E4755" s="309">
        <v>83900</v>
      </c>
      <c r="F4755" s="310">
        <f t="shared" si="148"/>
        <v>4195000</v>
      </c>
      <c r="G4755" s="310">
        <f t="shared" si="149"/>
        <v>1678000</v>
      </c>
    </row>
    <row r="4756" spans="1:7">
      <c r="A4756" s="307" t="s">
        <v>5581</v>
      </c>
      <c r="B4756" s="307" t="s">
        <v>5921</v>
      </c>
      <c r="C4756" s="308"/>
      <c r="D4756" s="308"/>
      <c r="E4756" s="309">
        <v>77180</v>
      </c>
      <c r="F4756" s="310">
        <f t="shared" si="148"/>
        <v>3859000</v>
      </c>
      <c r="G4756" s="310">
        <f t="shared" si="149"/>
        <v>1543600.0000000002</v>
      </c>
    </row>
    <row r="4757" spans="1:7">
      <c r="A4757" s="307" t="s">
        <v>5581</v>
      </c>
      <c r="B4757" s="307" t="s">
        <v>5922</v>
      </c>
      <c r="C4757" s="308"/>
      <c r="D4757" s="308"/>
      <c r="E4757" s="309">
        <v>71630</v>
      </c>
      <c r="F4757" s="310">
        <f t="shared" si="148"/>
        <v>3581500</v>
      </c>
      <c r="G4757" s="310">
        <f t="shared" si="149"/>
        <v>1432600.0000000002</v>
      </c>
    </row>
    <row r="4758" spans="1:7">
      <c r="A4758" s="307" t="s">
        <v>5581</v>
      </c>
      <c r="B4758" s="307" t="s">
        <v>5923</v>
      </c>
      <c r="C4758" s="308"/>
      <c r="D4758" s="308"/>
      <c r="E4758" s="309">
        <v>80450</v>
      </c>
      <c r="F4758" s="310">
        <f t="shared" si="148"/>
        <v>4022500</v>
      </c>
      <c r="G4758" s="310">
        <f t="shared" si="149"/>
        <v>1609000</v>
      </c>
    </row>
    <row r="4759" spans="1:7">
      <c r="A4759" s="307" t="s">
        <v>5581</v>
      </c>
      <c r="B4759" s="307" t="s">
        <v>5924</v>
      </c>
      <c r="C4759" s="308"/>
      <c r="D4759" s="308"/>
      <c r="E4759" s="309">
        <v>75900</v>
      </c>
      <c r="F4759" s="310">
        <f t="shared" si="148"/>
        <v>3795000</v>
      </c>
      <c r="G4759" s="310">
        <f t="shared" si="149"/>
        <v>1518000</v>
      </c>
    </row>
    <row r="4760" spans="1:7">
      <c r="A4760" s="307" t="s">
        <v>5581</v>
      </c>
      <c r="B4760" s="307" t="s">
        <v>5925</v>
      </c>
      <c r="C4760" s="308"/>
      <c r="D4760" s="308"/>
      <c r="E4760" s="309">
        <v>70810</v>
      </c>
      <c r="F4760" s="310">
        <f t="shared" si="148"/>
        <v>3540500</v>
      </c>
      <c r="G4760" s="310">
        <f t="shared" si="149"/>
        <v>1416200</v>
      </c>
    </row>
    <row r="4761" spans="1:7">
      <c r="A4761" s="307" t="s">
        <v>5581</v>
      </c>
      <c r="B4761" s="307" t="s">
        <v>5926</v>
      </c>
      <c r="C4761" s="308"/>
      <c r="D4761" s="308"/>
      <c r="E4761" s="309">
        <v>89700</v>
      </c>
      <c r="F4761" s="310">
        <f t="shared" si="148"/>
        <v>4485000</v>
      </c>
      <c r="G4761" s="310">
        <f t="shared" si="149"/>
        <v>1794000</v>
      </c>
    </row>
    <row r="4762" spans="1:7">
      <c r="A4762" s="307" t="s">
        <v>5581</v>
      </c>
      <c r="B4762" s="307" t="s">
        <v>5927</v>
      </c>
      <c r="C4762" s="308"/>
      <c r="D4762" s="308"/>
      <c r="E4762" s="309">
        <v>80920</v>
      </c>
      <c r="F4762" s="310">
        <f t="shared" si="148"/>
        <v>4046000</v>
      </c>
      <c r="G4762" s="310">
        <f t="shared" si="149"/>
        <v>1618400</v>
      </c>
    </row>
    <row r="4763" spans="1:7">
      <c r="A4763" s="307" t="s">
        <v>5581</v>
      </c>
      <c r="B4763" s="307" t="s">
        <v>5928</v>
      </c>
      <c r="C4763" s="308"/>
      <c r="D4763" s="308"/>
      <c r="E4763" s="309">
        <v>84370</v>
      </c>
      <c r="F4763" s="310">
        <f t="shared" si="148"/>
        <v>4218500</v>
      </c>
      <c r="G4763" s="310">
        <f t="shared" si="149"/>
        <v>1687400</v>
      </c>
    </row>
    <row r="4764" spans="1:7">
      <c r="A4764" s="307" t="s">
        <v>5581</v>
      </c>
      <c r="B4764" s="307" t="s">
        <v>5929</v>
      </c>
      <c r="C4764" s="308"/>
      <c r="D4764" s="308"/>
      <c r="E4764" s="309">
        <v>83420</v>
      </c>
      <c r="F4764" s="310">
        <f t="shared" si="148"/>
        <v>4171000</v>
      </c>
      <c r="G4764" s="310">
        <f t="shared" si="149"/>
        <v>1668400</v>
      </c>
    </row>
    <row r="4765" spans="1:7">
      <c r="A4765" s="307" t="s">
        <v>5581</v>
      </c>
      <c r="B4765" s="307" t="s">
        <v>5930</v>
      </c>
      <c r="C4765" s="308"/>
      <c r="D4765" s="308"/>
      <c r="E4765" s="309">
        <v>87810</v>
      </c>
      <c r="F4765" s="310">
        <f t="shared" si="148"/>
        <v>4390500</v>
      </c>
      <c r="G4765" s="310">
        <f t="shared" si="149"/>
        <v>1756200</v>
      </c>
    </row>
    <row r="4766" spans="1:7">
      <c r="A4766" s="307" t="s">
        <v>5581</v>
      </c>
      <c r="B4766" s="307" t="s">
        <v>5931</v>
      </c>
      <c r="C4766" s="308"/>
      <c r="D4766" s="308"/>
      <c r="E4766" s="309">
        <v>71810</v>
      </c>
      <c r="F4766" s="310">
        <f t="shared" si="148"/>
        <v>3590500</v>
      </c>
      <c r="G4766" s="310">
        <f t="shared" si="149"/>
        <v>1436200</v>
      </c>
    </row>
    <row r="4767" spans="1:7">
      <c r="A4767" s="307" t="s">
        <v>5581</v>
      </c>
      <c r="B4767" s="307" t="s">
        <v>5932</v>
      </c>
      <c r="C4767" s="308"/>
      <c r="D4767" s="308"/>
      <c r="E4767" s="309">
        <v>79000</v>
      </c>
      <c r="F4767" s="310">
        <f t="shared" si="148"/>
        <v>3950000</v>
      </c>
      <c r="G4767" s="310">
        <f t="shared" si="149"/>
        <v>1580000</v>
      </c>
    </row>
    <row r="4768" spans="1:7">
      <c r="A4768" s="307" t="s">
        <v>5581</v>
      </c>
      <c r="B4768" s="307" t="s">
        <v>5933</v>
      </c>
      <c r="C4768" s="308"/>
      <c r="D4768" s="308"/>
      <c r="E4768" s="309">
        <v>97150</v>
      </c>
      <c r="F4768" s="310">
        <f t="shared" si="148"/>
        <v>4857500</v>
      </c>
      <c r="G4768" s="310">
        <f t="shared" si="149"/>
        <v>1943000</v>
      </c>
    </row>
    <row r="4769" spans="1:7">
      <c r="A4769" s="307" t="s">
        <v>5581</v>
      </c>
      <c r="B4769" s="307" t="s">
        <v>5934</v>
      </c>
      <c r="C4769" s="308"/>
      <c r="D4769" s="308"/>
      <c r="E4769" s="309">
        <v>92360</v>
      </c>
      <c r="F4769" s="310">
        <f t="shared" si="148"/>
        <v>4618000</v>
      </c>
      <c r="G4769" s="310">
        <f t="shared" si="149"/>
        <v>1847200</v>
      </c>
    </row>
    <row r="4770" spans="1:7">
      <c r="A4770" s="307" t="s">
        <v>5581</v>
      </c>
      <c r="B4770" s="307" t="s">
        <v>5935</v>
      </c>
      <c r="C4770" s="308"/>
      <c r="D4770" s="308"/>
      <c r="E4770" s="309">
        <v>87450</v>
      </c>
      <c r="F4770" s="310">
        <f t="shared" si="148"/>
        <v>4372500</v>
      </c>
      <c r="G4770" s="310">
        <f t="shared" si="149"/>
        <v>1749000</v>
      </c>
    </row>
    <row r="4771" spans="1:7">
      <c r="A4771" s="307" t="s">
        <v>5581</v>
      </c>
      <c r="B4771" s="307" t="s">
        <v>5936</v>
      </c>
      <c r="C4771" s="308"/>
      <c r="D4771" s="308"/>
      <c r="E4771" s="309">
        <v>92360</v>
      </c>
      <c r="F4771" s="310">
        <f t="shared" si="148"/>
        <v>4618000</v>
      </c>
      <c r="G4771" s="310">
        <f t="shared" si="149"/>
        <v>1847200</v>
      </c>
    </row>
    <row r="4772" spans="1:7">
      <c r="A4772" s="307" t="s">
        <v>5581</v>
      </c>
      <c r="B4772" s="307" t="s">
        <v>5937</v>
      </c>
      <c r="C4772" s="308"/>
      <c r="D4772" s="308"/>
      <c r="E4772" s="309">
        <v>89540</v>
      </c>
      <c r="F4772" s="310">
        <f t="shared" si="148"/>
        <v>4477000</v>
      </c>
      <c r="G4772" s="310">
        <f t="shared" si="149"/>
        <v>1790800</v>
      </c>
    </row>
    <row r="4773" spans="1:7">
      <c r="A4773" s="307" t="s">
        <v>5581</v>
      </c>
      <c r="B4773" s="307" t="s">
        <v>5938</v>
      </c>
      <c r="C4773" s="308"/>
      <c r="D4773" s="308"/>
      <c r="E4773" s="309">
        <v>119000</v>
      </c>
      <c r="F4773" s="310">
        <f t="shared" si="148"/>
        <v>5950000</v>
      </c>
      <c r="G4773" s="310">
        <f t="shared" si="149"/>
        <v>2380000</v>
      </c>
    </row>
    <row r="4774" spans="1:7">
      <c r="A4774" s="307" t="s">
        <v>5581</v>
      </c>
      <c r="B4774" s="307" t="s">
        <v>5939</v>
      </c>
      <c r="C4774" s="308"/>
      <c r="D4774" s="308"/>
      <c r="E4774" s="309">
        <v>119000</v>
      </c>
      <c r="F4774" s="310">
        <f t="shared" si="148"/>
        <v>5950000</v>
      </c>
      <c r="G4774" s="310">
        <f t="shared" si="149"/>
        <v>2380000</v>
      </c>
    </row>
    <row r="4775" spans="1:7">
      <c r="A4775" s="307" t="s">
        <v>5581</v>
      </c>
      <c r="B4775" s="307" t="s">
        <v>5940</v>
      </c>
      <c r="C4775" s="308"/>
      <c r="D4775" s="308"/>
      <c r="E4775" s="309">
        <v>119000</v>
      </c>
      <c r="F4775" s="310">
        <f t="shared" si="148"/>
        <v>5950000</v>
      </c>
      <c r="G4775" s="310">
        <f t="shared" si="149"/>
        <v>2380000</v>
      </c>
    </row>
    <row r="4776" spans="1:7">
      <c r="A4776" s="307" t="s">
        <v>5581</v>
      </c>
      <c r="B4776" s="307" t="s">
        <v>5941</v>
      </c>
      <c r="C4776" s="308"/>
      <c r="D4776" s="308"/>
      <c r="E4776" s="309">
        <v>155720</v>
      </c>
      <c r="F4776" s="310">
        <f t="shared" si="148"/>
        <v>7786000</v>
      </c>
      <c r="G4776" s="310">
        <f t="shared" si="149"/>
        <v>3114400</v>
      </c>
    </row>
    <row r="4777" spans="1:7">
      <c r="A4777" s="307" t="s">
        <v>5581</v>
      </c>
      <c r="B4777" s="307" t="s">
        <v>5942</v>
      </c>
      <c r="C4777" s="308"/>
      <c r="D4777" s="308"/>
      <c r="E4777" s="309">
        <v>150810</v>
      </c>
      <c r="F4777" s="310">
        <f t="shared" si="148"/>
        <v>7540500</v>
      </c>
      <c r="G4777" s="310">
        <f t="shared" si="149"/>
        <v>3016200.0000000005</v>
      </c>
    </row>
    <row r="4778" spans="1:7">
      <c r="A4778" s="307" t="s">
        <v>5581</v>
      </c>
      <c r="B4778" s="307" t="s">
        <v>5943</v>
      </c>
      <c r="C4778" s="308"/>
      <c r="D4778" s="308"/>
      <c r="E4778" s="309">
        <v>131270</v>
      </c>
      <c r="F4778" s="310">
        <f t="shared" si="148"/>
        <v>6563500</v>
      </c>
      <c r="G4778" s="310">
        <f t="shared" si="149"/>
        <v>2625400</v>
      </c>
    </row>
    <row r="4779" spans="1:7">
      <c r="A4779" s="307" t="s">
        <v>5581</v>
      </c>
      <c r="B4779" s="307" t="s">
        <v>5944</v>
      </c>
      <c r="C4779" s="308"/>
      <c r="D4779" s="308"/>
      <c r="E4779" s="309">
        <v>202860</v>
      </c>
      <c r="F4779" s="310">
        <f t="shared" si="148"/>
        <v>10143000</v>
      </c>
      <c r="G4779" s="310">
        <f t="shared" si="149"/>
        <v>4057200.0000000005</v>
      </c>
    </row>
    <row r="4780" spans="1:7">
      <c r="A4780" s="307" t="s">
        <v>5581</v>
      </c>
      <c r="B4780" s="307" t="s">
        <v>5945</v>
      </c>
      <c r="C4780" s="308"/>
      <c r="D4780" s="308"/>
      <c r="E4780" s="309">
        <v>178080</v>
      </c>
      <c r="F4780" s="310">
        <f t="shared" si="148"/>
        <v>8904000</v>
      </c>
      <c r="G4780" s="310">
        <f t="shared" si="149"/>
        <v>3561600</v>
      </c>
    </row>
    <row r="4781" spans="1:7">
      <c r="A4781" s="307" t="s">
        <v>5581</v>
      </c>
      <c r="B4781" s="307" t="s">
        <v>5946</v>
      </c>
      <c r="C4781" s="308"/>
      <c r="D4781" s="308"/>
      <c r="E4781" s="309">
        <v>214000</v>
      </c>
      <c r="F4781" s="310">
        <f t="shared" si="148"/>
        <v>10700000</v>
      </c>
      <c r="G4781" s="310">
        <f t="shared" si="149"/>
        <v>4280000</v>
      </c>
    </row>
    <row r="4782" spans="1:7">
      <c r="A4782" s="307" t="s">
        <v>5581</v>
      </c>
      <c r="B4782" s="307" t="s">
        <v>5947</v>
      </c>
      <c r="C4782" s="308"/>
      <c r="D4782" s="308"/>
      <c r="E4782" s="309">
        <v>186710</v>
      </c>
      <c r="F4782" s="310">
        <f t="shared" si="148"/>
        <v>9335500</v>
      </c>
      <c r="G4782" s="310">
        <f t="shared" si="149"/>
        <v>3734200.0000000005</v>
      </c>
    </row>
    <row r="4783" spans="1:7">
      <c r="A4783" s="307" t="s">
        <v>5581</v>
      </c>
      <c r="B4783" s="307" t="s">
        <v>5948</v>
      </c>
      <c r="C4783" s="308"/>
      <c r="D4783" s="308"/>
      <c r="E4783" s="309">
        <v>126450</v>
      </c>
      <c r="F4783" s="310">
        <f t="shared" si="148"/>
        <v>6322500</v>
      </c>
      <c r="G4783" s="310">
        <f t="shared" si="149"/>
        <v>2529000</v>
      </c>
    </row>
    <row r="4784" spans="1:7">
      <c r="A4784" s="307" t="s">
        <v>5581</v>
      </c>
      <c r="B4784" s="307" t="s">
        <v>5949</v>
      </c>
      <c r="C4784" s="308"/>
      <c r="D4784" s="308"/>
      <c r="E4784" s="309">
        <v>122450</v>
      </c>
      <c r="F4784" s="310">
        <f t="shared" si="148"/>
        <v>6122500</v>
      </c>
      <c r="G4784" s="310">
        <f t="shared" si="149"/>
        <v>2449000</v>
      </c>
    </row>
    <row r="4785" spans="1:7">
      <c r="A4785" s="307" t="s">
        <v>5581</v>
      </c>
      <c r="B4785" s="307" t="s">
        <v>5950</v>
      </c>
      <c r="C4785" s="308"/>
      <c r="D4785" s="308"/>
      <c r="E4785" s="309">
        <v>128420</v>
      </c>
      <c r="F4785" s="310">
        <f t="shared" si="148"/>
        <v>6421000</v>
      </c>
      <c r="G4785" s="310">
        <f t="shared" si="149"/>
        <v>2568400</v>
      </c>
    </row>
    <row r="4786" spans="1:7">
      <c r="A4786" s="307" t="s">
        <v>5581</v>
      </c>
      <c r="B4786" s="307" t="s">
        <v>5951</v>
      </c>
      <c r="C4786" s="308"/>
      <c r="D4786" s="308"/>
      <c r="E4786" s="309">
        <v>82000</v>
      </c>
      <c r="F4786" s="310">
        <f t="shared" si="148"/>
        <v>4100000</v>
      </c>
      <c r="G4786" s="310">
        <f t="shared" si="149"/>
        <v>1640000</v>
      </c>
    </row>
    <row r="4787" spans="1:7">
      <c r="A4787" s="307" t="s">
        <v>5581</v>
      </c>
      <c r="B4787" s="307" t="s">
        <v>5952</v>
      </c>
      <c r="C4787" s="308"/>
      <c r="D4787" s="308"/>
      <c r="E4787" s="309">
        <v>88000</v>
      </c>
      <c r="F4787" s="310">
        <f t="shared" si="148"/>
        <v>4400000</v>
      </c>
      <c r="G4787" s="310">
        <f t="shared" si="149"/>
        <v>1760000</v>
      </c>
    </row>
    <row r="4788" spans="1:7">
      <c r="A4788" s="307" t="s">
        <v>5581</v>
      </c>
      <c r="B4788" s="307" t="s">
        <v>5953</v>
      </c>
      <c r="C4788" s="308"/>
      <c r="D4788" s="308"/>
      <c r="E4788" s="309">
        <v>128000</v>
      </c>
      <c r="F4788" s="310">
        <f t="shared" si="148"/>
        <v>6400000</v>
      </c>
      <c r="G4788" s="310">
        <f t="shared" si="149"/>
        <v>2560000</v>
      </c>
    </row>
    <row r="4789" spans="1:7">
      <c r="A4789" s="307" t="s">
        <v>5581</v>
      </c>
      <c r="B4789" s="307" t="s">
        <v>5954</v>
      </c>
      <c r="C4789" s="308"/>
      <c r="D4789" s="308"/>
      <c r="E4789" s="309">
        <v>133270</v>
      </c>
      <c r="F4789" s="310">
        <f t="shared" si="148"/>
        <v>6663500</v>
      </c>
      <c r="G4789" s="310">
        <f t="shared" si="149"/>
        <v>2665400</v>
      </c>
    </row>
    <row r="4790" spans="1:7">
      <c r="A4790" s="307" t="s">
        <v>5581</v>
      </c>
      <c r="B4790" s="307" t="s">
        <v>5955</v>
      </c>
      <c r="C4790" s="308"/>
      <c r="D4790" s="308"/>
      <c r="E4790" s="309">
        <v>179000</v>
      </c>
      <c r="F4790" s="310">
        <f t="shared" si="148"/>
        <v>8950000</v>
      </c>
      <c r="G4790" s="310">
        <f t="shared" si="149"/>
        <v>3580000</v>
      </c>
    </row>
    <row r="4791" spans="1:7">
      <c r="A4791" s="307" t="s">
        <v>5581</v>
      </c>
      <c r="B4791" s="307" t="s">
        <v>5956</v>
      </c>
      <c r="C4791" s="308"/>
      <c r="D4791" s="308"/>
      <c r="E4791" s="309">
        <v>220450</v>
      </c>
      <c r="F4791" s="310">
        <f t="shared" si="148"/>
        <v>11022500</v>
      </c>
      <c r="G4791" s="310">
        <f t="shared" si="149"/>
        <v>4409000</v>
      </c>
    </row>
    <row r="4792" spans="1:7">
      <c r="A4792" s="307" t="s">
        <v>5581</v>
      </c>
      <c r="B4792" s="307" t="s">
        <v>5957</v>
      </c>
      <c r="C4792" s="308"/>
      <c r="D4792" s="308"/>
      <c r="E4792" s="309">
        <v>150900</v>
      </c>
      <c r="F4792" s="310">
        <f t="shared" si="148"/>
        <v>7545000</v>
      </c>
      <c r="G4792" s="310">
        <f t="shared" si="149"/>
        <v>3018000</v>
      </c>
    </row>
    <row r="4793" spans="1:7">
      <c r="A4793" s="307" t="s">
        <v>5581</v>
      </c>
      <c r="B4793" s="307" t="s">
        <v>5958</v>
      </c>
      <c r="C4793" s="308"/>
      <c r="D4793" s="308"/>
      <c r="E4793" s="309">
        <v>43810</v>
      </c>
      <c r="F4793" s="310">
        <f t="shared" si="148"/>
        <v>2190500</v>
      </c>
      <c r="G4793" s="310">
        <f t="shared" si="149"/>
        <v>876200</v>
      </c>
    </row>
    <row r="4794" spans="1:7">
      <c r="A4794" s="307" t="s">
        <v>5581</v>
      </c>
      <c r="B4794" s="307" t="s">
        <v>5959</v>
      </c>
      <c r="C4794" s="308"/>
      <c r="D4794" s="308"/>
      <c r="E4794" s="309">
        <v>46810</v>
      </c>
      <c r="F4794" s="310">
        <f t="shared" si="148"/>
        <v>2340500</v>
      </c>
      <c r="G4794" s="310">
        <f t="shared" si="149"/>
        <v>936200</v>
      </c>
    </row>
    <row r="4795" spans="1:7">
      <c r="A4795" s="307" t="s">
        <v>5581</v>
      </c>
      <c r="B4795" s="307" t="s">
        <v>5960</v>
      </c>
      <c r="C4795" s="308"/>
      <c r="D4795" s="308"/>
      <c r="E4795" s="309">
        <v>39380</v>
      </c>
      <c r="F4795" s="310">
        <f t="shared" si="148"/>
        <v>1969000</v>
      </c>
      <c r="G4795" s="310">
        <f t="shared" si="149"/>
        <v>787600</v>
      </c>
    </row>
    <row r="4796" spans="1:7">
      <c r="A4796" s="307" t="s">
        <v>5581</v>
      </c>
      <c r="B4796" s="307" t="s">
        <v>5961</v>
      </c>
      <c r="C4796" s="308"/>
      <c r="D4796" s="308"/>
      <c r="E4796" s="309">
        <v>41360</v>
      </c>
      <c r="F4796" s="310">
        <f t="shared" si="148"/>
        <v>2068000</v>
      </c>
      <c r="G4796" s="310">
        <f t="shared" si="149"/>
        <v>827200</v>
      </c>
    </row>
    <row r="4797" spans="1:7">
      <c r="A4797" s="307" t="s">
        <v>5581</v>
      </c>
      <c r="B4797" s="307" t="s">
        <v>247</v>
      </c>
      <c r="C4797" s="308"/>
      <c r="D4797" s="308"/>
      <c r="E4797" s="309">
        <v>46200</v>
      </c>
      <c r="F4797" s="310">
        <f t="shared" si="148"/>
        <v>2310000</v>
      </c>
      <c r="G4797" s="310">
        <f t="shared" si="149"/>
        <v>924000</v>
      </c>
    </row>
    <row r="4798" spans="1:7">
      <c r="A4798" s="307" t="s">
        <v>5581</v>
      </c>
      <c r="B4798" s="307" t="s">
        <v>5962</v>
      </c>
      <c r="C4798" s="308"/>
      <c r="D4798" s="308"/>
      <c r="E4798" s="309">
        <v>66800</v>
      </c>
      <c r="F4798" s="310">
        <f t="shared" si="148"/>
        <v>3340000</v>
      </c>
      <c r="G4798" s="310">
        <f t="shared" si="149"/>
        <v>1336000</v>
      </c>
    </row>
    <row r="4799" spans="1:7">
      <c r="A4799" s="307" t="s">
        <v>5581</v>
      </c>
      <c r="B4799" s="307" t="s">
        <v>5963</v>
      </c>
      <c r="C4799" s="308"/>
      <c r="D4799" s="308"/>
      <c r="E4799" s="309">
        <v>60800</v>
      </c>
      <c r="F4799" s="310">
        <f t="shared" si="148"/>
        <v>3040000</v>
      </c>
      <c r="G4799" s="310">
        <f t="shared" si="149"/>
        <v>1216000</v>
      </c>
    </row>
    <row r="4800" spans="1:7">
      <c r="A4800" s="307" t="s">
        <v>5581</v>
      </c>
      <c r="B4800" s="307" t="s">
        <v>5964</v>
      </c>
      <c r="C4800" s="308"/>
      <c r="D4800" s="308"/>
      <c r="E4800" s="309">
        <v>58720</v>
      </c>
      <c r="F4800" s="310">
        <f t="shared" si="148"/>
        <v>2936000</v>
      </c>
      <c r="G4800" s="310">
        <f t="shared" si="149"/>
        <v>1174400</v>
      </c>
    </row>
    <row r="4801" spans="1:7">
      <c r="A4801" s="307" t="s">
        <v>5581</v>
      </c>
      <c r="B4801" s="307" t="s">
        <v>5965</v>
      </c>
      <c r="C4801" s="308"/>
      <c r="D4801" s="308"/>
      <c r="E4801" s="309">
        <v>62810</v>
      </c>
      <c r="F4801" s="310">
        <f t="shared" si="148"/>
        <v>3140500</v>
      </c>
      <c r="G4801" s="310">
        <f t="shared" si="149"/>
        <v>1256200</v>
      </c>
    </row>
    <row r="4802" spans="1:7">
      <c r="A4802" s="307" t="s">
        <v>5581</v>
      </c>
      <c r="B4802" s="307" t="s">
        <v>5966</v>
      </c>
      <c r="C4802" s="308"/>
      <c r="D4802" s="308"/>
      <c r="E4802" s="309">
        <v>69660</v>
      </c>
      <c r="F4802" s="310">
        <f t="shared" si="148"/>
        <v>3483000</v>
      </c>
      <c r="G4802" s="310">
        <f t="shared" si="149"/>
        <v>1393200</v>
      </c>
    </row>
    <row r="4803" spans="1:7">
      <c r="A4803" s="307" t="s">
        <v>5581</v>
      </c>
      <c r="B4803" s="307" t="s">
        <v>5967</v>
      </c>
      <c r="C4803" s="308"/>
      <c r="D4803" s="308"/>
      <c r="E4803" s="309">
        <v>62720</v>
      </c>
      <c r="F4803" s="310">
        <f t="shared" si="148"/>
        <v>3136000</v>
      </c>
      <c r="G4803" s="310">
        <f t="shared" si="149"/>
        <v>1254400</v>
      </c>
    </row>
    <row r="4804" spans="1:7">
      <c r="A4804" s="307" t="s">
        <v>5581</v>
      </c>
      <c r="B4804" s="307" t="s">
        <v>5968</v>
      </c>
      <c r="C4804" s="308"/>
      <c r="D4804" s="308"/>
      <c r="E4804" s="309">
        <v>61720</v>
      </c>
      <c r="F4804" s="310">
        <f t="shared" ref="F4804:F4867" si="150">+E4804*5%*1000</f>
        <v>3086000</v>
      </c>
      <c r="G4804" s="310">
        <f t="shared" ref="G4804:G4867" si="151">+E4804*2%*1000</f>
        <v>1234400</v>
      </c>
    </row>
    <row r="4805" spans="1:7">
      <c r="A4805" s="307" t="s">
        <v>5581</v>
      </c>
      <c r="B4805" s="307" t="s">
        <v>5969</v>
      </c>
      <c r="C4805" s="308"/>
      <c r="D4805" s="308"/>
      <c r="E4805" s="309">
        <v>58810</v>
      </c>
      <c r="F4805" s="310">
        <f t="shared" si="150"/>
        <v>2940500</v>
      </c>
      <c r="G4805" s="310">
        <f t="shared" si="151"/>
        <v>1176200</v>
      </c>
    </row>
    <row r="4806" spans="1:7">
      <c r="A4806" s="307" t="s">
        <v>5581</v>
      </c>
      <c r="B4806" s="307" t="s">
        <v>5970</v>
      </c>
      <c r="C4806" s="308"/>
      <c r="D4806" s="308"/>
      <c r="E4806" s="309">
        <v>69270</v>
      </c>
      <c r="F4806" s="310">
        <f t="shared" si="150"/>
        <v>3463500</v>
      </c>
      <c r="G4806" s="310">
        <f t="shared" si="151"/>
        <v>1385400</v>
      </c>
    </row>
    <row r="4807" spans="1:7">
      <c r="A4807" s="307" t="s">
        <v>5581</v>
      </c>
      <c r="B4807" s="307" t="s">
        <v>5971</v>
      </c>
      <c r="C4807" s="308"/>
      <c r="D4807" s="308"/>
      <c r="E4807" s="309">
        <v>72270</v>
      </c>
      <c r="F4807" s="310">
        <f t="shared" si="150"/>
        <v>3613500</v>
      </c>
      <c r="G4807" s="310">
        <f t="shared" si="151"/>
        <v>1445400</v>
      </c>
    </row>
    <row r="4808" spans="1:7">
      <c r="A4808" s="307" t="s">
        <v>5581</v>
      </c>
      <c r="B4808" s="307" t="s">
        <v>5972</v>
      </c>
      <c r="C4808" s="308"/>
      <c r="D4808" s="308"/>
      <c r="E4808" s="309">
        <v>68180</v>
      </c>
      <c r="F4808" s="310">
        <f t="shared" si="150"/>
        <v>3409000</v>
      </c>
      <c r="G4808" s="310">
        <f t="shared" si="151"/>
        <v>1363600.0000000002</v>
      </c>
    </row>
    <row r="4809" spans="1:7">
      <c r="A4809" s="307" t="s">
        <v>5581</v>
      </c>
      <c r="B4809" s="307" t="s">
        <v>5973</v>
      </c>
      <c r="C4809" s="308"/>
      <c r="D4809" s="308"/>
      <c r="E4809" s="309">
        <v>75360</v>
      </c>
      <c r="F4809" s="310">
        <f t="shared" si="150"/>
        <v>3768000</v>
      </c>
      <c r="G4809" s="310">
        <f t="shared" si="151"/>
        <v>1507200</v>
      </c>
    </row>
    <row r="4810" spans="1:7">
      <c r="A4810" s="307" t="s">
        <v>5581</v>
      </c>
      <c r="B4810" s="307" t="s">
        <v>5974</v>
      </c>
      <c r="C4810" s="308"/>
      <c r="D4810" s="308"/>
      <c r="E4810" s="309">
        <v>75360</v>
      </c>
      <c r="F4810" s="310">
        <f t="shared" si="150"/>
        <v>3768000</v>
      </c>
      <c r="G4810" s="310">
        <f t="shared" si="151"/>
        <v>1507200</v>
      </c>
    </row>
    <row r="4811" spans="1:7">
      <c r="A4811" s="307" t="s">
        <v>5581</v>
      </c>
      <c r="B4811" s="307" t="s">
        <v>5975</v>
      </c>
      <c r="C4811" s="308"/>
      <c r="D4811" s="308"/>
      <c r="E4811" s="309">
        <v>67180</v>
      </c>
      <c r="F4811" s="310">
        <f t="shared" si="150"/>
        <v>3359000</v>
      </c>
      <c r="G4811" s="310">
        <f t="shared" si="151"/>
        <v>1343600.0000000002</v>
      </c>
    </row>
    <row r="4812" spans="1:7">
      <c r="A4812" s="307" t="s">
        <v>5581</v>
      </c>
      <c r="B4812" s="307" t="s">
        <v>5976</v>
      </c>
      <c r="C4812" s="308"/>
      <c r="D4812" s="308"/>
      <c r="E4812" s="309">
        <v>60900</v>
      </c>
      <c r="F4812" s="310">
        <f t="shared" si="150"/>
        <v>3045000</v>
      </c>
      <c r="G4812" s="310">
        <f t="shared" si="151"/>
        <v>1218000</v>
      </c>
    </row>
    <row r="4813" spans="1:7">
      <c r="A4813" s="307" t="s">
        <v>5581</v>
      </c>
      <c r="B4813" s="307" t="s">
        <v>5977</v>
      </c>
      <c r="C4813" s="308"/>
      <c r="D4813" s="308"/>
      <c r="E4813" s="309">
        <v>75270</v>
      </c>
      <c r="F4813" s="310">
        <f t="shared" si="150"/>
        <v>3763500</v>
      </c>
      <c r="G4813" s="310">
        <f t="shared" si="151"/>
        <v>1505400</v>
      </c>
    </row>
    <row r="4814" spans="1:7">
      <c r="A4814" s="307" t="s">
        <v>5581</v>
      </c>
      <c r="B4814" s="307" t="s">
        <v>5978</v>
      </c>
      <c r="C4814" s="308"/>
      <c r="D4814" s="308"/>
      <c r="E4814" s="309">
        <v>68090</v>
      </c>
      <c r="F4814" s="310">
        <f t="shared" si="150"/>
        <v>3404500</v>
      </c>
      <c r="G4814" s="310">
        <f t="shared" si="151"/>
        <v>1361800</v>
      </c>
    </row>
    <row r="4815" spans="1:7">
      <c r="A4815" s="307" t="s">
        <v>5581</v>
      </c>
      <c r="B4815" s="307" t="s">
        <v>5979</v>
      </c>
      <c r="C4815" s="308"/>
      <c r="D4815" s="308"/>
      <c r="E4815" s="309">
        <v>86450</v>
      </c>
      <c r="F4815" s="310">
        <f t="shared" si="150"/>
        <v>4322500</v>
      </c>
      <c r="G4815" s="310">
        <f t="shared" si="151"/>
        <v>1729000</v>
      </c>
    </row>
    <row r="4816" spans="1:7">
      <c r="A4816" s="307" t="s">
        <v>5581</v>
      </c>
      <c r="B4816" s="307" t="s">
        <v>5980</v>
      </c>
      <c r="C4816" s="308"/>
      <c r="D4816" s="308"/>
      <c r="E4816" s="309">
        <v>87900</v>
      </c>
      <c r="F4816" s="310">
        <f t="shared" si="150"/>
        <v>4395000</v>
      </c>
      <c r="G4816" s="310">
        <f t="shared" si="151"/>
        <v>1758000</v>
      </c>
    </row>
    <row r="4817" spans="1:7">
      <c r="A4817" s="307" t="s">
        <v>5581</v>
      </c>
      <c r="B4817" s="307" t="s">
        <v>5981</v>
      </c>
      <c r="C4817" s="308"/>
      <c r="D4817" s="308"/>
      <c r="E4817" s="309">
        <v>87270</v>
      </c>
      <c r="F4817" s="310">
        <f t="shared" si="150"/>
        <v>4363500</v>
      </c>
      <c r="G4817" s="310">
        <f t="shared" si="151"/>
        <v>1745400</v>
      </c>
    </row>
    <row r="4818" spans="1:7">
      <c r="A4818" s="307" t="s">
        <v>5581</v>
      </c>
      <c r="B4818" s="307" t="s">
        <v>5982</v>
      </c>
      <c r="C4818" s="308"/>
      <c r="D4818" s="308"/>
      <c r="E4818" s="309">
        <v>88630</v>
      </c>
      <c r="F4818" s="310">
        <f t="shared" si="150"/>
        <v>4431500</v>
      </c>
      <c r="G4818" s="310">
        <f t="shared" si="151"/>
        <v>1772600.0000000002</v>
      </c>
    </row>
    <row r="4819" spans="1:7">
      <c r="A4819" s="307" t="s">
        <v>5581</v>
      </c>
      <c r="B4819" s="307" t="s">
        <v>5983</v>
      </c>
      <c r="C4819" s="308"/>
      <c r="D4819" s="308"/>
      <c r="E4819" s="309">
        <v>163130</v>
      </c>
      <c r="F4819" s="310">
        <f t="shared" si="150"/>
        <v>8156500</v>
      </c>
      <c r="G4819" s="310">
        <f t="shared" si="151"/>
        <v>3262600</v>
      </c>
    </row>
    <row r="4820" spans="1:7">
      <c r="A4820" s="307" t="s">
        <v>5699</v>
      </c>
      <c r="B4820" s="307" t="s">
        <v>5984</v>
      </c>
      <c r="C4820" s="308"/>
      <c r="D4820" s="308"/>
      <c r="E4820" s="309">
        <v>66810</v>
      </c>
      <c r="F4820" s="310">
        <f t="shared" si="150"/>
        <v>3340500</v>
      </c>
      <c r="G4820" s="310">
        <f t="shared" si="151"/>
        <v>1336200</v>
      </c>
    </row>
    <row r="4821" spans="1:7">
      <c r="A4821" s="307" t="s">
        <v>5699</v>
      </c>
      <c r="B4821" s="307" t="s">
        <v>5985</v>
      </c>
      <c r="C4821" s="308"/>
      <c r="D4821" s="308"/>
      <c r="E4821" s="309">
        <v>64350</v>
      </c>
      <c r="F4821" s="310">
        <f t="shared" si="150"/>
        <v>3217500</v>
      </c>
      <c r="G4821" s="310">
        <f t="shared" si="151"/>
        <v>1287000</v>
      </c>
    </row>
    <row r="4822" spans="1:7">
      <c r="A4822" s="307" t="s">
        <v>5699</v>
      </c>
      <c r="B4822" s="307" t="s">
        <v>5986</v>
      </c>
      <c r="C4822" s="308"/>
      <c r="D4822" s="308"/>
      <c r="E4822" s="309">
        <v>70990</v>
      </c>
      <c r="F4822" s="310">
        <f t="shared" si="150"/>
        <v>3549500</v>
      </c>
      <c r="G4822" s="310">
        <f t="shared" si="151"/>
        <v>1419800</v>
      </c>
    </row>
    <row r="4823" spans="1:7">
      <c r="A4823" s="307" t="s">
        <v>5699</v>
      </c>
      <c r="B4823" s="307" t="s">
        <v>5987</v>
      </c>
      <c r="C4823" s="308"/>
      <c r="D4823" s="308"/>
      <c r="E4823" s="309">
        <v>68260</v>
      </c>
      <c r="F4823" s="310">
        <f t="shared" si="150"/>
        <v>3413000</v>
      </c>
      <c r="G4823" s="310">
        <f t="shared" si="151"/>
        <v>1365200</v>
      </c>
    </row>
    <row r="4824" spans="1:7">
      <c r="A4824" s="307" t="s">
        <v>5699</v>
      </c>
      <c r="B4824" s="307" t="s">
        <v>5988</v>
      </c>
      <c r="C4824" s="308"/>
      <c r="D4824" s="308"/>
      <c r="E4824" s="309">
        <v>74170</v>
      </c>
      <c r="F4824" s="310">
        <f t="shared" si="150"/>
        <v>3708500</v>
      </c>
      <c r="G4824" s="310">
        <f t="shared" si="151"/>
        <v>1483400</v>
      </c>
    </row>
    <row r="4825" spans="1:7">
      <c r="A4825" s="307" t="s">
        <v>5581</v>
      </c>
      <c r="B4825" s="307" t="s">
        <v>5989</v>
      </c>
      <c r="C4825" s="308"/>
      <c r="D4825" s="308"/>
      <c r="E4825" s="309">
        <v>86270</v>
      </c>
      <c r="F4825" s="310">
        <f t="shared" si="150"/>
        <v>4313500</v>
      </c>
      <c r="G4825" s="310">
        <f t="shared" si="151"/>
        <v>1725400</v>
      </c>
    </row>
    <row r="4826" spans="1:7">
      <c r="A4826" s="307" t="s">
        <v>5581</v>
      </c>
      <c r="B4826" s="307" t="s">
        <v>5990</v>
      </c>
      <c r="C4826" s="308"/>
      <c r="D4826" s="308"/>
      <c r="E4826" s="309">
        <v>96180</v>
      </c>
      <c r="F4826" s="310">
        <f t="shared" si="150"/>
        <v>4809000</v>
      </c>
      <c r="G4826" s="310">
        <f t="shared" si="151"/>
        <v>1923600.0000000002</v>
      </c>
    </row>
    <row r="4827" spans="1:7">
      <c r="A4827" s="307" t="s">
        <v>5581</v>
      </c>
      <c r="B4827" s="307" t="s">
        <v>5991</v>
      </c>
      <c r="C4827" s="308"/>
      <c r="D4827" s="308"/>
      <c r="E4827" s="309">
        <v>93450</v>
      </c>
      <c r="F4827" s="310">
        <f t="shared" si="150"/>
        <v>4672500</v>
      </c>
      <c r="G4827" s="310">
        <f t="shared" si="151"/>
        <v>1869000</v>
      </c>
    </row>
    <row r="4828" spans="1:7">
      <c r="A4828" s="307" t="s">
        <v>5581</v>
      </c>
      <c r="B4828" s="307" t="s">
        <v>5992</v>
      </c>
      <c r="C4828" s="308"/>
      <c r="D4828" s="308"/>
      <c r="E4828" s="309">
        <v>154540</v>
      </c>
      <c r="F4828" s="310">
        <f t="shared" si="150"/>
        <v>7727000</v>
      </c>
      <c r="G4828" s="310">
        <f t="shared" si="151"/>
        <v>3090800</v>
      </c>
    </row>
    <row r="4829" spans="1:7">
      <c r="A4829" s="307" t="s">
        <v>5581</v>
      </c>
      <c r="B4829" s="307" t="s">
        <v>5993</v>
      </c>
      <c r="C4829" s="308"/>
      <c r="D4829" s="308"/>
      <c r="E4829" s="309">
        <v>50630</v>
      </c>
      <c r="F4829" s="310">
        <f t="shared" si="150"/>
        <v>2531500</v>
      </c>
      <c r="G4829" s="310">
        <f t="shared" si="151"/>
        <v>1012600</v>
      </c>
    </row>
    <row r="4830" spans="1:7">
      <c r="A4830" s="307" t="s">
        <v>5581</v>
      </c>
      <c r="B4830" s="307" t="s">
        <v>5994</v>
      </c>
      <c r="C4830" s="308"/>
      <c r="D4830" s="308"/>
      <c r="E4830" s="309">
        <v>51090</v>
      </c>
      <c r="F4830" s="310">
        <f t="shared" si="150"/>
        <v>2554500</v>
      </c>
      <c r="G4830" s="310">
        <f t="shared" si="151"/>
        <v>1021800.0000000001</v>
      </c>
    </row>
    <row r="4831" spans="1:7">
      <c r="A4831" s="307" t="s">
        <v>5581</v>
      </c>
      <c r="B4831" s="307" t="s">
        <v>5995</v>
      </c>
      <c r="C4831" s="308"/>
      <c r="D4831" s="308"/>
      <c r="E4831" s="309">
        <v>50000</v>
      </c>
      <c r="F4831" s="310">
        <f t="shared" si="150"/>
        <v>2500000</v>
      </c>
      <c r="G4831" s="310">
        <f t="shared" si="151"/>
        <v>1000000</v>
      </c>
    </row>
    <row r="4832" spans="1:7">
      <c r="A4832" s="307" t="s">
        <v>5581</v>
      </c>
      <c r="B4832" s="307" t="s">
        <v>5996</v>
      </c>
      <c r="C4832" s="308"/>
      <c r="D4832" s="308"/>
      <c r="E4832" s="309">
        <v>52630</v>
      </c>
      <c r="F4832" s="310">
        <f t="shared" si="150"/>
        <v>2631500</v>
      </c>
      <c r="G4832" s="310">
        <f t="shared" si="151"/>
        <v>1052600</v>
      </c>
    </row>
    <row r="4833" spans="1:7">
      <c r="A4833" s="307" t="s">
        <v>5581</v>
      </c>
      <c r="B4833" s="307" t="s">
        <v>5997</v>
      </c>
      <c r="C4833" s="308"/>
      <c r="D4833" s="308"/>
      <c r="E4833" s="309">
        <v>58810</v>
      </c>
      <c r="F4833" s="310">
        <f t="shared" si="150"/>
        <v>2940500</v>
      </c>
      <c r="G4833" s="310">
        <f t="shared" si="151"/>
        <v>1176200</v>
      </c>
    </row>
    <row r="4834" spans="1:7">
      <c r="A4834" s="307" t="s">
        <v>5581</v>
      </c>
      <c r="B4834" s="307" t="s">
        <v>5998</v>
      </c>
      <c r="C4834" s="308"/>
      <c r="D4834" s="308"/>
      <c r="E4834" s="309">
        <v>56270</v>
      </c>
      <c r="F4834" s="310">
        <f t="shared" si="150"/>
        <v>2813500</v>
      </c>
      <c r="G4834" s="310">
        <f t="shared" si="151"/>
        <v>1125400</v>
      </c>
    </row>
    <row r="4835" spans="1:7">
      <c r="A4835" s="307" t="s">
        <v>5581</v>
      </c>
      <c r="B4835" s="307" t="s">
        <v>5999</v>
      </c>
      <c r="C4835" s="308"/>
      <c r="D4835" s="308"/>
      <c r="E4835" s="309">
        <v>50630</v>
      </c>
      <c r="F4835" s="310">
        <f t="shared" si="150"/>
        <v>2531500</v>
      </c>
      <c r="G4835" s="310">
        <f t="shared" si="151"/>
        <v>1012600</v>
      </c>
    </row>
    <row r="4836" spans="1:7">
      <c r="A4836" s="307" t="s">
        <v>5581</v>
      </c>
      <c r="B4836" s="307" t="s">
        <v>6000</v>
      </c>
      <c r="C4836" s="308"/>
      <c r="D4836" s="308"/>
      <c r="E4836" s="309">
        <v>57000</v>
      </c>
      <c r="F4836" s="310">
        <f t="shared" si="150"/>
        <v>2850000</v>
      </c>
      <c r="G4836" s="310">
        <f t="shared" si="151"/>
        <v>1140000</v>
      </c>
    </row>
    <row r="4837" spans="1:7">
      <c r="A4837" s="307" t="s">
        <v>5581</v>
      </c>
      <c r="B4837" s="307" t="s">
        <v>6001</v>
      </c>
      <c r="C4837" s="308"/>
      <c r="D4837" s="308"/>
      <c r="E4837" s="309">
        <v>57000</v>
      </c>
      <c r="F4837" s="310">
        <f t="shared" si="150"/>
        <v>2850000</v>
      </c>
      <c r="G4837" s="310">
        <f t="shared" si="151"/>
        <v>1140000</v>
      </c>
    </row>
    <row r="4838" spans="1:7">
      <c r="A4838" s="307" t="s">
        <v>5581</v>
      </c>
      <c r="B4838" s="307" t="s">
        <v>6002</v>
      </c>
      <c r="C4838" s="308"/>
      <c r="D4838" s="308"/>
      <c r="E4838" s="309">
        <v>113000</v>
      </c>
      <c r="F4838" s="310">
        <f t="shared" si="150"/>
        <v>5650000</v>
      </c>
      <c r="G4838" s="310">
        <f t="shared" si="151"/>
        <v>2260000</v>
      </c>
    </row>
    <row r="4839" spans="1:7">
      <c r="A4839" s="307" t="s">
        <v>5581</v>
      </c>
      <c r="B4839" s="307" t="s">
        <v>6003</v>
      </c>
      <c r="C4839" s="308"/>
      <c r="D4839" s="308"/>
      <c r="E4839" s="309">
        <v>136000</v>
      </c>
      <c r="F4839" s="310">
        <f t="shared" si="150"/>
        <v>6800000</v>
      </c>
      <c r="G4839" s="310">
        <f t="shared" si="151"/>
        <v>2720000</v>
      </c>
    </row>
    <row r="4840" spans="1:7">
      <c r="A4840" s="307" t="s">
        <v>5581</v>
      </c>
      <c r="B4840" s="307" t="s">
        <v>1705</v>
      </c>
      <c r="C4840" s="308"/>
      <c r="D4840" s="308"/>
      <c r="E4840" s="309">
        <v>156000</v>
      </c>
      <c r="F4840" s="310">
        <f t="shared" si="150"/>
        <v>7800000</v>
      </c>
      <c r="G4840" s="310">
        <f t="shared" si="151"/>
        <v>3120000</v>
      </c>
    </row>
    <row r="4841" spans="1:7">
      <c r="A4841" s="307" t="s">
        <v>5581</v>
      </c>
      <c r="B4841" s="307" t="s">
        <v>6004</v>
      </c>
      <c r="C4841" s="308"/>
      <c r="D4841" s="308"/>
      <c r="E4841" s="309">
        <v>190000</v>
      </c>
      <c r="F4841" s="310">
        <f t="shared" si="150"/>
        <v>9500000</v>
      </c>
      <c r="G4841" s="310">
        <f t="shared" si="151"/>
        <v>3800000</v>
      </c>
    </row>
    <row r="4842" spans="1:7">
      <c r="A4842" s="307" t="s">
        <v>5581</v>
      </c>
      <c r="B4842" s="307" t="s">
        <v>6005</v>
      </c>
      <c r="C4842" s="308"/>
      <c r="D4842" s="308"/>
      <c r="E4842" s="309">
        <v>70060</v>
      </c>
      <c r="F4842" s="310">
        <f t="shared" si="150"/>
        <v>3503000</v>
      </c>
      <c r="G4842" s="310">
        <f t="shared" si="151"/>
        <v>1401200</v>
      </c>
    </row>
    <row r="4843" spans="1:7">
      <c r="A4843" s="307" t="s">
        <v>5581</v>
      </c>
      <c r="B4843" s="307" t="s">
        <v>6006</v>
      </c>
      <c r="C4843" s="308"/>
      <c r="D4843" s="308"/>
      <c r="E4843" s="309">
        <v>55560</v>
      </c>
      <c r="F4843" s="310">
        <f t="shared" si="150"/>
        <v>2778000</v>
      </c>
      <c r="G4843" s="310">
        <f t="shared" si="151"/>
        <v>1111200</v>
      </c>
    </row>
    <row r="4844" spans="1:7">
      <c r="A4844" s="307" t="s">
        <v>5581</v>
      </c>
      <c r="B4844" s="307" t="s">
        <v>6007</v>
      </c>
      <c r="C4844" s="308"/>
      <c r="D4844" s="308"/>
      <c r="E4844" s="309">
        <v>61340</v>
      </c>
      <c r="F4844" s="310">
        <f t="shared" si="150"/>
        <v>3067000</v>
      </c>
      <c r="G4844" s="310">
        <f t="shared" si="151"/>
        <v>1226800</v>
      </c>
    </row>
    <row r="4845" spans="1:7">
      <c r="A4845" s="307" t="s">
        <v>5581</v>
      </c>
      <c r="B4845" s="307" t="s">
        <v>6008</v>
      </c>
      <c r="C4845" s="308"/>
      <c r="D4845" s="308"/>
      <c r="E4845" s="309">
        <v>48230</v>
      </c>
      <c r="F4845" s="310">
        <f t="shared" si="150"/>
        <v>2411500</v>
      </c>
      <c r="G4845" s="310">
        <f t="shared" si="151"/>
        <v>964600</v>
      </c>
    </row>
    <row r="4846" spans="1:7">
      <c r="A4846" s="307" t="s">
        <v>5581</v>
      </c>
      <c r="B4846" s="307" t="s">
        <v>6009</v>
      </c>
      <c r="C4846" s="308"/>
      <c r="D4846" s="308"/>
      <c r="E4846" s="309">
        <v>518180</v>
      </c>
      <c r="F4846" s="310">
        <f t="shared" si="150"/>
        <v>25909000</v>
      </c>
      <c r="G4846" s="310">
        <f t="shared" si="151"/>
        <v>10363600</v>
      </c>
    </row>
    <row r="4847" spans="1:7">
      <c r="A4847" s="307" t="s">
        <v>5581</v>
      </c>
      <c r="B4847" s="307" t="s">
        <v>6010</v>
      </c>
      <c r="C4847" s="308"/>
      <c r="D4847" s="308"/>
      <c r="E4847" s="309">
        <v>627270</v>
      </c>
      <c r="F4847" s="310">
        <f t="shared" si="150"/>
        <v>31363500</v>
      </c>
      <c r="G4847" s="310">
        <f t="shared" si="151"/>
        <v>12545400</v>
      </c>
    </row>
    <row r="4848" spans="1:7">
      <c r="A4848" s="307" t="s">
        <v>5581</v>
      </c>
      <c r="B4848" s="307" t="s">
        <v>6011</v>
      </c>
      <c r="C4848" s="308"/>
      <c r="D4848" s="308"/>
      <c r="E4848" s="309">
        <v>772720</v>
      </c>
      <c r="F4848" s="310">
        <f t="shared" si="150"/>
        <v>38636000</v>
      </c>
      <c r="G4848" s="310">
        <f t="shared" si="151"/>
        <v>15454400</v>
      </c>
    </row>
    <row r="4849" spans="1:7">
      <c r="A4849" s="307" t="s">
        <v>5581</v>
      </c>
      <c r="B4849" s="307" t="s">
        <v>6012</v>
      </c>
      <c r="C4849" s="308"/>
      <c r="D4849" s="308"/>
      <c r="E4849" s="309">
        <v>709090</v>
      </c>
      <c r="F4849" s="310">
        <f t="shared" si="150"/>
        <v>35454500</v>
      </c>
      <c r="G4849" s="310">
        <f t="shared" si="151"/>
        <v>14181800.000000002</v>
      </c>
    </row>
    <row r="4850" spans="1:7">
      <c r="A4850" s="307" t="s">
        <v>5581</v>
      </c>
      <c r="B4850" s="307" t="s">
        <v>6013</v>
      </c>
      <c r="C4850" s="308"/>
      <c r="D4850" s="308"/>
      <c r="E4850" s="309">
        <v>727270</v>
      </c>
      <c r="F4850" s="310">
        <f t="shared" si="150"/>
        <v>36363500</v>
      </c>
      <c r="G4850" s="310">
        <f t="shared" si="151"/>
        <v>14545400</v>
      </c>
    </row>
    <row r="4851" spans="1:7">
      <c r="A4851" s="307" t="s">
        <v>5581</v>
      </c>
      <c r="B4851" s="307" t="s">
        <v>6014</v>
      </c>
      <c r="C4851" s="308"/>
      <c r="D4851" s="308"/>
      <c r="E4851" s="309">
        <v>212730</v>
      </c>
      <c r="F4851" s="310">
        <f t="shared" si="150"/>
        <v>10636500</v>
      </c>
      <c r="G4851" s="310">
        <f t="shared" si="151"/>
        <v>4254600</v>
      </c>
    </row>
    <row r="4852" spans="1:7">
      <c r="A4852" s="307" t="s">
        <v>5581</v>
      </c>
      <c r="B4852" s="307" t="s">
        <v>6015</v>
      </c>
      <c r="C4852" s="308"/>
      <c r="D4852" s="308"/>
      <c r="E4852" s="309">
        <v>286720</v>
      </c>
      <c r="F4852" s="310">
        <f t="shared" si="150"/>
        <v>14336000</v>
      </c>
      <c r="G4852" s="310">
        <f t="shared" si="151"/>
        <v>5734400.0000000009</v>
      </c>
    </row>
    <row r="4853" spans="1:7">
      <c r="A4853" s="307" t="s">
        <v>5581</v>
      </c>
      <c r="B4853" s="307" t="s">
        <v>6016</v>
      </c>
      <c r="C4853" s="308"/>
      <c r="D4853" s="308"/>
      <c r="E4853" s="309">
        <v>73360</v>
      </c>
      <c r="F4853" s="310">
        <f t="shared" si="150"/>
        <v>3668000</v>
      </c>
      <c r="G4853" s="310">
        <f t="shared" si="151"/>
        <v>1467200</v>
      </c>
    </row>
    <row r="4854" spans="1:7">
      <c r="A4854" s="307" t="s">
        <v>5581</v>
      </c>
      <c r="B4854" s="307" t="s">
        <v>6017</v>
      </c>
      <c r="C4854" s="308"/>
      <c r="D4854" s="308"/>
      <c r="E4854" s="309">
        <v>72630</v>
      </c>
      <c r="F4854" s="310">
        <f t="shared" si="150"/>
        <v>3631500</v>
      </c>
      <c r="G4854" s="310">
        <f t="shared" si="151"/>
        <v>1452600.0000000002</v>
      </c>
    </row>
    <row r="4855" spans="1:7">
      <c r="A4855" s="307" t="s">
        <v>5581</v>
      </c>
      <c r="B4855" s="307" t="s">
        <v>6018</v>
      </c>
      <c r="C4855" s="308"/>
      <c r="D4855" s="308"/>
      <c r="E4855" s="309">
        <v>64720</v>
      </c>
      <c r="F4855" s="310">
        <f t="shared" si="150"/>
        <v>3236000</v>
      </c>
      <c r="G4855" s="310">
        <f t="shared" si="151"/>
        <v>1294400</v>
      </c>
    </row>
    <row r="4856" spans="1:7">
      <c r="A4856" s="307" t="s">
        <v>5581</v>
      </c>
      <c r="B4856" s="307" t="s">
        <v>6019</v>
      </c>
      <c r="C4856" s="308"/>
      <c r="D4856" s="308"/>
      <c r="E4856" s="309">
        <v>74450</v>
      </c>
      <c r="F4856" s="310">
        <f t="shared" si="150"/>
        <v>3722500</v>
      </c>
      <c r="G4856" s="310">
        <f t="shared" si="151"/>
        <v>1489000</v>
      </c>
    </row>
    <row r="4857" spans="1:7">
      <c r="A4857" s="307" t="s">
        <v>5581</v>
      </c>
      <c r="B4857" s="307" t="s">
        <v>6020</v>
      </c>
      <c r="C4857" s="308"/>
      <c r="D4857" s="308"/>
      <c r="E4857" s="309">
        <v>74090</v>
      </c>
      <c r="F4857" s="310">
        <f t="shared" si="150"/>
        <v>3704500</v>
      </c>
      <c r="G4857" s="310">
        <f t="shared" si="151"/>
        <v>1481800</v>
      </c>
    </row>
    <row r="4858" spans="1:7">
      <c r="A4858" s="307" t="s">
        <v>5581</v>
      </c>
      <c r="B4858" s="307" t="s">
        <v>6021</v>
      </c>
      <c r="C4858" s="308"/>
      <c r="D4858" s="308"/>
      <c r="E4858" s="309">
        <v>80810</v>
      </c>
      <c r="F4858" s="310">
        <f t="shared" si="150"/>
        <v>4040500</v>
      </c>
      <c r="G4858" s="310">
        <f t="shared" si="151"/>
        <v>1616200</v>
      </c>
    </row>
    <row r="4859" spans="1:7">
      <c r="A4859" s="307" t="s">
        <v>5581</v>
      </c>
      <c r="B4859" s="307" t="s">
        <v>6022</v>
      </c>
      <c r="C4859" s="308"/>
      <c r="D4859" s="308"/>
      <c r="E4859" s="309">
        <v>80000</v>
      </c>
      <c r="F4859" s="310">
        <f t="shared" si="150"/>
        <v>4000000</v>
      </c>
      <c r="G4859" s="310">
        <f t="shared" si="151"/>
        <v>1600000</v>
      </c>
    </row>
    <row r="4860" spans="1:7">
      <c r="A4860" s="307" t="s">
        <v>5581</v>
      </c>
      <c r="B4860" s="307" t="s">
        <v>6023</v>
      </c>
      <c r="C4860" s="308"/>
      <c r="D4860" s="308"/>
      <c r="E4860" s="309">
        <v>80000</v>
      </c>
      <c r="F4860" s="310">
        <f t="shared" si="150"/>
        <v>4000000</v>
      </c>
      <c r="G4860" s="310">
        <f t="shared" si="151"/>
        <v>1600000</v>
      </c>
    </row>
    <row r="4861" spans="1:7">
      <c r="A4861" s="307" t="s">
        <v>5581</v>
      </c>
      <c r="B4861" s="307" t="s">
        <v>6024</v>
      </c>
      <c r="C4861" s="308"/>
      <c r="D4861" s="308"/>
      <c r="E4861" s="309">
        <v>72630</v>
      </c>
      <c r="F4861" s="310">
        <f t="shared" si="150"/>
        <v>3631500</v>
      </c>
      <c r="G4861" s="310">
        <f t="shared" si="151"/>
        <v>1452600.0000000002</v>
      </c>
    </row>
    <row r="4862" spans="1:7">
      <c r="A4862" s="307" t="s">
        <v>5581</v>
      </c>
      <c r="B4862" s="307" t="s">
        <v>6025</v>
      </c>
      <c r="C4862" s="308"/>
      <c r="D4862" s="308"/>
      <c r="E4862" s="309">
        <v>85270</v>
      </c>
      <c r="F4862" s="310">
        <f t="shared" si="150"/>
        <v>4263500</v>
      </c>
      <c r="G4862" s="310">
        <f t="shared" si="151"/>
        <v>1705400</v>
      </c>
    </row>
    <row r="4863" spans="1:7">
      <c r="A4863" s="307" t="s">
        <v>5581</v>
      </c>
      <c r="B4863" s="307" t="s">
        <v>6026</v>
      </c>
      <c r="C4863" s="308"/>
      <c r="D4863" s="308"/>
      <c r="E4863" s="309">
        <v>85270</v>
      </c>
      <c r="F4863" s="310">
        <f t="shared" si="150"/>
        <v>4263500</v>
      </c>
      <c r="G4863" s="310">
        <f t="shared" si="151"/>
        <v>1705400</v>
      </c>
    </row>
    <row r="4864" spans="1:7">
      <c r="A4864" s="307" t="s">
        <v>5581</v>
      </c>
      <c r="B4864" s="307" t="s">
        <v>6027</v>
      </c>
      <c r="C4864" s="308"/>
      <c r="D4864" s="308"/>
      <c r="E4864" s="309">
        <v>86180</v>
      </c>
      <c r="F4864" s="310">
        <f t="shared" si="150"/>
        <v>4309000</v>
      </c>
      <c r="G4864" s="310">
        <f t="shared" si="151"/>
        <v>1723600.0000000002</v>
      </c>
    </row>
    <row r="4865" spans="1:7">
      <c r="A4865" s="307" t="s">
        <v>5581</v>
      </c>
      <c r="B4865" s="307" t="s">
        <v>6028</v>
      </c>
      <c r="C4865" s="308"/>
      <c r="D4865" s="308"/>
      <c r="E4865" s="309">
        <v>83000</v>
      </c>
      <c r="F4865" s="310">
        <f t="shared" si="150"/>
        <v>4150000</v>
      </c>
      <c r="G4865" s="310">
        <f t="shared" si="151"/>
        <v>1660000</v>
      </c>
    </row>
    <row r="4866" spans="1:7">
      <c r="A4866" s="307" t="s">
        <v>5581</v>
      </c>
      <c r="B4866" s="307" t="s">
        <v>6029</v>
      </c>
      <c r="C4866" s="308"/>
      <c r="D4866" s="308"/>
      <c r="E4866" s="309">
        <v>85270</v>
      </c>
      <c r="F4866" s="310">
        <f t="shared" si="150"/>
        <v>4263500</v>
      </c>
      <c r="G4866" s="310">
        <f t="shared" si="151"/>
        <v>1705400</v>
      </c>
    </row>
    <row r="4867" spans="1:7">
      <c r="A4867" s="307" t="s">
        <v>5581</v>
      </c>
      <c r="B4867" s="307" t="s">
        <v>6030</v>
      </c>
      <c r="C4867" s="308"/>
      <c r="D4867" s="308"/>
      <c r="E4867" s="309">
        <v>85270</v>
      </c>
      <c r="F4867" s="310">
        <f t="shared" si="150"/>
        <v>4263500</v>
      </c>
      <c r="G4867" s="310">
        <f t="shared" si="151"/>
        <v>1705400</v>
      </c>
    </row>
    <row r="4868" spans="1:7">
      <c r="A4868" s="307" t="s">
        <v>5581</v>
      </c>
      <c r="B4868" s="307" t="s">
        <v>6031</v>
      </c>
      <c r="C4868" s="308"/>
      <c r="D4868" s="308"/>
      <c r="E4868" s="309">
        <v>94900</v>
      </c>
      <c r="F4868" s="310">
        <f t="shared" ref="F4868:F4931" si="152">+E4868*5%*1000</f>
        <v>4745000</v>
      </c>
      <c r="G4868" s="310">
        <f t="shared" ref="G4868:G4931" si="153">+E4868*2%*1000</f>
        <v>1898000</v>
      </c>
    </row>
    <row r="4869" spans="1:7">
      <c r="A4869" s="307" t="s">
        <v>5581</v>
      </c>
      <c r="B4869" s="307" t="s">
        <v>6032</v>
      </c>
      <c r="C4869" s="308"/>
      <c r="D4869" s="308"/>
      <c r="E4869" s="309">
        <v>98270</v>
      </c>
      <c r="F4869" s="310">
        <f t="shared" si="152"/>
        <v>4913500</v>
      </c>
      <c r="G4869" s="310">
        <f t="shared" si="153"/>
        <v>1965400</v>
      </c>
    </row>
    <row r="4870" spans="1:7">
      <c r="A4870" s="307" t="s">
        <v>5581</v>
      </c>
      <c r="B4870" s="307" t="s">
        <v>6033</v>
      </c>
      <c r="C4870" s="308"/>
      <c r="D4870" s="308"/>
      <c r="E4870" s="309">
        <v>98180</v>
      </c>
      <c r="F4870" s="310">
        <f t="shared" si="152"/>
        <v>4909000</v>
      </c>
      <c r="G4870" s="310">
        <f t="shared" si="153"/>
        <v>1963600.0000000002</v>
      </c>
    </row>
    <row r="4871" spans="1:7">
      <c r="A4871" s="307" t="s">
        <v>5581</v>
      </c>
      <c r="B4871" s="307" t="s">
        <v>6034</v>
      </c>
      <c r="C4871" s="308"/>
      <c r="D4871" s="308"/>
      <c r="E4871" s="309">
        <v>130630</v>
      </c>
      <c r="F4871" s="310">
        <f t="shared" si="152"/>
        <v>6531500</v>
      </c>
      <c r="G4871" s="310">
        <f t="shared" si="153"/>
        <v>2612600</v>
      </c>
    </row>
    <row r="4872" spans="1:7">
      <c r="A4872" s="307" t="s">
        <v>5581</v>
      </c>
      <c r="B4872" s="307" t="s">
        <v>6035</v>
      </c>
      <c r="C4872" s="308"/>
      <c r="D4872" s="308"/>
      <c r="E4872" s="309">
        <v>132900</v>
      </c>
      <c r="F4872" s="310">
        <f t="shared" si="152"/>
        <v>6645000</v>
      </c>
      <c r="G4872" s="310">
        <f t="shared" si="153"/>
        <v>2658000</v>
      </c>
    </row>
    <row r="4873" spans="1:7">
      <c r="A4873" s="307" t="s">
        <v>5581</v>
      </c>
      <c r="B4873" s="307" t="s">
        <v>6036</v>
      </c>
      <c r="C4873" s="308"/>
      <c r="D4873" s="308"/>
      <c r="E4873" s="309">
        <v>104810</v>
      </c>
      <c r="F4873" s="310">
        <f t="shared" si="152"/>
        <v>5240500</v>
      </c>
      <c r="G4873" s="310">
        <f t="shared" si="153"/>
        <v>2096199.9999999998</v>
      </c>
    </row>
    <row r="4874" spans="1:7">
      <c r="A4874" s="307" t="s">
        <v>5581</v>
      </c>
      <c r="B4874" s="307" t="s">
        <v>6037</v>
      </c>
      <c r="C4874" s="308"/>
      <c r="D4874" s="308"/>
      <c r="E4874" s="309">
        <v>117000</v>
      </c>
      <c r="F4874" s="310">
        <f t="shared" si="152"/>
        <v>5850000</v>
      </c>
      <c r="G4874" s="310">
        <f t="shared" si="153"/>
        <v>2340000</v>
      </c>
    </row>
    <row r="4875" spans="1:7">
      <c r="A4875" s="307" t="s">
        <v>5581</v>
      </c>
      <c r="B4875" s="307" t="s">
        <v>6038</v>
      </c>
      <c r="C4875" s="308"/>
      <c r="D4875" s="308"/>
      <c r="E4875" s="309">
        <v>113630</v>
      </c>
      <c r="F4875" s="310">
        <f t="shared" si="152"/>
        <v>5681500</v>
      </c>
      <c r="G4875" s="310">
        <f t="shared" si="153"/>
        <v>2272600</v>
      </c>
    </row>
    <row r="4876" spans="1:7">
      <c r="A4876" s="307" t="s">
        <v>5581</v>
      </c>
      <c r="B4876" s="307" t="s">
        <v>6039</v>
      </c>
      <c r="C4876" s="308"/>
      <c r="D4876" s="308"/>
      <c r="E4876" s="309">
        <v>121720</v>
      </c>
      <c r="F4876" s="310">
        <f t="shared" si="152"/>
        <v>6086000</v>
      </c>
      <c r="G4876" s="310">
        <f t="shared" si="153"/>
        <v>2434400</v>
      </c>
    </row>
    <row r="4877" spans="1:7">
      <c r="A4877" s="307" t="s">
        <v>5581</v>
      </c>
      <c r="B4877" s="307" t="s">
        <v>6040</v>
      </c>
      <c r="C4877" s="308"/>
      <c r="D4877" s="308"/>
      <c r="E4877" s="309">
        <v>117000</v>
      </c>
      <c r="F4877" s="310">
        <f t="shared" si="152"/>
        <v>5850000</v>
      </c>
      <c r="G4877" s="310">
        <f t="shared" si="153"/>
        <v>2340000</v>
      </c>
    </row>
    <row r="4878" spans="1:7">
      <c r="A4878" s="307" t="s">
        <v>5581</v>
      </c>
      <c r="B4878" s="307" t="s">
        <v>6041</v>
      </c>
      <c r="C4878" s="308"/>
      <c r="D4878" s="308"/>
      <c r="E4878" s="309">
        <v>127180</v>
      </c>
      <c r="F4878" s="310">
        <f t="shared" si="152"/>
        <v>6359000</v>
      </c>
      <c r="G4878" s="310">
        <f t="shared" si="153"/>
        <v>2543600</v>
      </c>
    </row>
    <row r="4879" spans="1:7">
      <c r="A4879" s="307" t="s">
        <v>5581</v>
      </c>
      <c r="B4879" s="307" t="s">
        <v>6042</v>
      </c>
      <c r="C4879" s="308"/>
      <c r="D4879" s="308"/>
      <c r="E4879" s="309">
        <v>125540</v>
      </c>
      <c r="F4879" s="310">
        <f t="shared" si="152"/>
        <v>6277000</v>
      </c>
      <c r="G4879" s="310">
        <f t="shared" si="153"/>
        <v>2510800</v>
      </c>
    </row>
    <row r="4880" spans="1:7">
      <c r="A4880" s="307" t="s">
        <v>5581</v>
      </c>
      <c r="B4880" s="307" t="s">
        <v>6043</v>
      </c>
      <c r="C4880" s="308"/>
      <c r="D4880" s="308"/>
      <c r="E4880" s="309">
        <v>128900</v>
      </c>
      <c r="F4880" s="310">
        <f t="shared" si="152"/>
        <v>6445000</v>
      </c>
      <c r="G4880" s="310">
        <f t="shared" si="153"/>
        <v>2578000</v>
      </c>
    </row>
    <row r="4881" spans="1:7">
      <c r="A4881" s="307" t="s">
        <v>5581</v>
      </c>
      <c r="B4881" s="307" t="s">
        <v>6044</v>
      </c>
      <c r="C4881" s="308"/>
      <c r="D4881" s="308"/>
      <c r="E4881" s="309">
        <v>116000</v>
      </c>
      <c r="F4881" s="310">
        <f t="shared" si="152"/>
        <v>5800000</v>
      </c>
      <c r="G4881" s="310">
        <f t="shared" si="153"/>
        <v>2320000</v>
      </c>
    </row>
    <row r="4882" spans="1:7">
      <c r="A4882" s="307" t="s">
        <v>5581</v>
      </c>
      <c r="B4882" s="307" t="s">
        <v>6045</v>
      </c>
      <c r="C4882" s="308"/>
      <c r="D4882" s="308"/>
      <c r="E4882" s="309">
        <v>120000</v>
      </c>
      <c r="F4882" s="310">
        <f t="shared" si="152"/>
        <v>6000000</v>
      </c>
      <c r="G4882" s="310">
        <f t="shared" si="153"/>
        <v>2400000</v>
      </c>
    </row>
    <row r="4883" spans="1:7">
      <c r="A4883" s="307" t="s">
        <v>5581</v>
      </c>
      <c r="B4883" s="307" t="s">
        <v>6046</v>
      </c>
      <c r="C4883" s="308"/>
      <c r="D4883" s="308"/>
      <c r="E4883" s="309">
        <v>130450</v>
      </c>
      <c r="F4883" s="310">
        <f t="shared" si="152"/>
        <v>6522500</v>
      </c>
      <c r="G4883" s="310">
        <f t="shared" si="153"/>
        <v>2609000</v>
      </c>
    </row>
    <row r="4884" spans="1:7">
      <c r="A4884" s="307" t="s">
        <v>5581</v>
      </c>
      <c r="B4884" s="307" t="s">
        <v>6047</v>
      </c>
      <c r="C4884" s="308"/>
      <c r="D4884" s="308"/>
      <c r="E4884" s="309">
        <v>129000</v>
      </c>
      <c r="F4884" s="310">
        <f t="shared" si="152"/>
        <v>6450000</v>
      </c>
      <c r="G4884" s="310">
        <f t="shared" si="153"/>
        <v>2580000</v>
      </c>
    </row>
    <row r="4885" spans="1:7">
      <c r="A4885" s="307" t="s">
        <v>5581</v>
      </c>
      <c r="B4885" s="307" t="s">
        <v>6048</v>
      </c>
      <c r="C4885" s="308"/>
      <c r="D4885" s="308"/>
      <c r="E4885" s="309">
        <v>104360</v>
      </c>
      <c r="F4885" s="310">
        <f t="shared" si="152"/>
        <v>5218000</v>
      </c>
      <c r="G4885" s="310">
        <f t="shared" si="153"/>
        <v>2087199.9999999998</v>
      </c>
    </row>
    <row r="4886" spans="1:7">
      <c r="A4886" s="307" t="s">
        <v>5581</v>
      </c>
      <c r="B4886" s="307" t="s">
        <v>6049</v>
      </c>
      <c r="C4886" s="308"/>
      <c r="D4886" s="308"/>
      <c r="E4886" s="309">
        <v>130450</v>
      </c>
      <c r="F4886" s="310">
        <f t="shared" si="152"/>
        <v>6522500</v>
      </c>
      <c r="G4886" s="310">
        <f t="shared" si="153"/>
        <v>2609000</v>
      </c>
    </row>
    <row r="4887" spans="1:7">
      <c r="A4887" s="307" t="s">
        <v>5581</v>
      </c>
      <c r="B4887" s="307" t="s">
        <v>6050</v>
      </c>
      <c r="C4887" s="308"/>
      <c r="D4887" s="308"/>
      <c r="E4887" s="309">
        <v>114450</v>
      </c>
      <c r="F4887" s="310">
        <f t="shared" si="152"/>
        <v>5722500</v>
      </c>
      <c r="G4887" s="310">
        <f t="shared" si="153"/>
        <v>2289000</v>
      </c>
    </row>
    <row r="4888" spans="1:7">
      <c r="A4888" s="307" t="s">
        <v>5581</v>
      </c>
      <c r="B4888" s="307" t="s">
        <v>6051</v>
      </c>
      <c r="C4888" s="308"/>
      <c r="D4888" s="308"/>
      <c r="E4888" s="309">
        <v>114450</v>
      </c>
      <c r="F4888" s="310">
        <f t="shared" si="152"/>
        <v>5722500</v>
      </c>
      <c r="G4888" s="310">
        <f t="shared" si="153"/>
        <v>2289000</v>
      </c>
    </row>
    <row r="4889" spans="1:7">
      <c r="A4889" s="307" t="s">
        <v>5581</v>
      </c>
      <c r="B4889" s="307" t="s">
        <v>6052</v>
      </c>
      <c r="C4889" s="308"/>
      <c r="D4889" s="308"/>
      <c r="E4889" s="309">
        <v>129270</v>
      </c>
      <c r="F4889" s="310">
        <f t="shared" si="152"/>
        <v>6463500</v>
      </c>
      <c r="G4889" s="310">
        <f t="shared" si="153"/>
        <v>2585400</v>
      </c>
    </row>
    <row r="4890" spans="1:7">
      <c r="A4890" s="307" t="s">
        <v>5581</v>
      </c>
      <c r="B4890" s="307" t="s">
        <v>6053</v>
      </c>
      <c r="C4890" s="308"/>
      <c r="D4890" s="308"/>
      <c r="E4890" s="309">
        <v>120000</v>
      </c>
      <c r="F4890" s="310">
        <f t="shared" si="152"/>
        <v>6000000</v>
      </c>
      <c r="G4890" s="310">
        <f t="shared" si="153"/>
        <v>2400000</v>
      </c>
    </row>
    <row r="4891" spans="1:7">
      <c r="A4891" s="307" t="s">
        <v>5581</v>
      </c>
      <c r="B4891" s="307" t="s">
        <v>6054</v>
      </c>
      <c r="C4891" s="308"/>
      <c r="D4891" s="308"/>
      <c r="E4891" s="309">
        <v>130000</v>
      </c>
      <c r="F4891" s="310">
        <f t="shared" si="152"/>
        <v>6500000</v>
      </c>
      <c r="G4891" s="310">
        <f t="shared" si="153"/>
        <v>2600000</v>
      </c>
    </row>
    <row r="4892" spans="1:7">
      <c r="A4892" s="307" t="s">
        <v>5581</v>
      </c>
      <c r="B4892" s="307" t="s">
        <v>6055</v>
      </c>
      <c r="C4892" s="308"/>
      <c r="D4892" s="308"/>
      <c r="E4892" s="309">
        <v>123900</v>
      </c>
      <c r="F4892" s="310">
        <f t="shared" si="152"/>
        <v>6195000</v>
      </c>
      <c r="G4892" s="310">
        <f t="shared" si="153"/>
        <v>2478000</v>
      </c>
    </row>
    <row r="4893" spans="1:7">
      <c r="A4893" s="307" t="s">
        <v>5581</v>
      </c>
      <c r="B4893" s="307" t="s">
        <v>6056</v>
      </c>
      <c r="C4893" s="308"/>
      <c r="D4893" s="308"/>
      <c r="E4893" s="309">
        <v>127180</v>
      </c>
      <c r="F4893" s="310">
        <f t="shared" si="152"/>
        <v>6359000</v>
      </c>
      <c r="G4893" s="310">
        <f t="shared" si="153"/>
        <v>2543600</v>
      </c>
    </row>
    <row r="4894" spans="1:7">
      <c r="A4894" s="307" t="s">
        <v>5581</v>
      </c>
      <c r="B4894" s="307" t="s">
        <v>6057</v>
      </c>
      <c r="C4894" s="308"/>
      <c r="D4894" s="308"/>
      <c r="E4894" s="309">
        <v>148090</v>
      </c>
      <c r="F4894" s="310">
        <f t="shared" si="152"/>
        <v>7404500</v>
      </c>
      <c r="G4894" s="310">
        <f t="shared" si="153"/>
        <v>2961800</v>
      </c>
    </row>
    <row r="4895" spans="1:7">
      <c r="A4895" s="307" t="s">
        <v>5581</v>
      </c>
      <c r="B4895" s="307" t="s">
        <v>6058</v>
      </c>
      <c r="C4895" s="308"/>
      <c r="D4895" s="308"/>
      <c r="E4895" s="309">
        <v>133810</v>
      </c>
      <c r="F4895" s="310">
        <f t="shared" si="152"/>
        <v>6690500</v>
      </c>
      <c r="G4895" s="310">
        <f t="shared" si="153"/>
        <v>2676200.0000000005</v>
      </c>
    </row>
    <row r="4896" spans="1:7">
      <c r="A4896" s="307" t="s">
        <v>5581</v>
      </c>
      <c r="B4896" s="307" t="s">
        <v>6059</v>
      </c>
      <c r="C4896" s="308"/>
      <c r="D4896" s="308"/>
      <c r="E4896" s="309">
        <v>117270</v>
      </c>
      <c r="F4896" s="310">
        <f t="shared" si="152"/>
        <v>5863500</v>
      </c>
      <c r="G4896" s="310">
        <f t="shared" si="153"/>
        <v>2345400</v>
      </c>
    </row>
    <row r="4897" spans="1:7">
      <c r="A4897" s="307" t="s">
        <v>5581</v>
      </c>
      <c r="B4897" s="307" t="s">
        <v>6060</v>
      </c>
      <c r="C4897" s="308"/>
      <c r="D4897" s="308"/>
      <c r="E4897" s="309">
        <v>131000</v>
      </c>
      <c r="F4897" s="310">
        <f t="shared" si="152"/>
        <v>6550000</v>
      </c>
      <c r="G4897" s="310">
        <f t="shared" si="153"/>
        <v>2620000</v>
      </c>
    </row>
    <row r="4898" spans="1:7">
      <c r="A4898" s="307" t="s">
        <v>5581</v>
      </c>
      <c r="B4898" s="307" t="s">
        <v>6061</v>
      </c>
      <c r="C4898" s="308"/>
      <c r="D4898" s="308"/>
      <c r="E4898" s="309">
        <v>145360</v>
      </c>
      <c r="F4898" s="310">
        <f t="shared" si="152"/>
        <v>7268000</v>
      </c>
      <c r="G4898" s="310">
        <f t="shared" si="153"/>
        <v>2907200.0000000005</v>
      </c>
    </row>
    <row r="4899" spans="1:7">
      <c r="A4899" s="307" t="s">
        <v>5581</v>
      </c>
      <c r="B4899" s="307" t="s">
        <v>6062</v>
      </c>
      <c r="C4899" s="308"/>
      <c r="D4899" s="308"/>
      <c r="E4899" s="309">
        <v>150000</v>
      </c>
      <c r="F4899" s="310">
        <f t="shared" si="152"/>
        <v>7500000</v>
      </c>
      <c r="G4899" s="310">
        <f t="shared" si="153"/>
        <v>3000000</v>
      </c>
    </row>
    <row r="4900" spans="1:7">
      <c r="A4900" s="307" t="s">
        <v>5581</v>
      </c>
      <c r="B4900" s="307" t="s">
        <v>6063</v>
      </c>
      <c r="C4900" s="308"/>
      <c r="D4900" s="308"/>
      <c r="E4900" s="309">
        <v>145450</v>
      </c>
      <c r="F4900" s="310">
        <f t="shared" si="152"/>
        <v>7272500</v>
      </c>
      <c r="G4900" s="310">
        <f t="shared" si="153"/>
        <v>2909000</v>
      </c>
    </row>
    <row r="4901" spans="1:7">
      <c r="A4901" s="307" t="s">
        <v>5581</v>
      </c>
      <c r="B4901" s="307" t="s">
        <v>6064</v>
      </c>
      <c r="C4901" s="308"/>
      <c r="D4901" s="308"/>
      <c r="E4901" s="309">
        <v>140000</v>
      </c>
      <c r="F4901" s="310">
        <f t="shared" si="152"/>
        <v>7000000</v>
      </c>
      <c r="G4901" s="310">
        <f t="shared" si="153"/>
        <v>2800000</v>
      </c>
    </row>
    <row r="4902" spans="1:7">
      <c r="A4902" s="307" t="s">
        <v>5581</v>
      </c>
      <c r="B4902" s="307" t="s">
        <v>6065</v>
      </c>
      <c r="C4902" s="308"/>
      <c r="D4902" s="308"/>
      <c r="E4902" s="309">
        <v>110920</v>
      </c>
      <c r="F4902" s="310">
        <f t="shared" si="152"/>
        <v>5546000</v>
      </c>
      <c r="G4902" s="310">
        <f t="shared" si="153"/>
        <v>2218400</v>
      </c>
    </row>
    <row r="4903" spans="1:7">
      <c r="A4903" s="307" t="s">
        <v>5581</v>
      </c>
      <c r="B4903" s="307" t="s">
        <v>6066</v>
      </c>
      <c r="C4903" s="308"/>
      <c r="D4903" s="308"/>
      <c r="E4903" s="309">
        <v>115000</v>
      </c>
      <c r="F4903" s="310">
        <f t="shared" si="152"/>
        <v>5750000</v>
      </c>
      <c r="G4903" s="310">
        <f t="shared" si="153"/>
        <v>2300000</v>
      </c>
    </row>
    <row r="4904" spans="1:7">
      <c r="A4904" s="307" t="s">
        <v>5581</v>
      </c>
      <c r="B4904" s="307" t="s">
        <v>6067</v>
      </c>
      <c r="C4904" s="308"/>
      <c r="D4904" s="308"/>
      <c r="E4904" s="309">
        <v>153000</v>
      </c>
      <c r="F4904" s="310">
        <f t="shared" si="152"/>
        <v>7650000</v>
      </c>
      <c r="G4904" s="310">
        <f t="shared" si="153"/>
        <v>3060000</v>
      </c>
    </row>
    <row r="4905" spans="1:7">
      <c r="A4905" s="307" t="s">
        <v>5581</v>
      </c>
      <c r="B4905" s="307" t="s">
        <v>6068</v>
      </c>
      <c r="C4905" s="308"/>
      <c r="D4905" s="308"/>
      <c r="E4905" s="309">
        <v>135000</v>
      </c>
      <c r="F4905" s="310">
        <f t="shared" si="152"/>
        <v>6750000</v>
      </c>
      <c r="G4905" s="310">
        <f t="shared" si="153"/>
        <v>2700000</v>
      </c>
    </row>
    <row r="4906" spans="1:7">
      <c r="A4906" s="307" t="s">
        <v>5581</v>
      </c>
      <c r="B4906" s="307" t="s">
        <v>6069</v>
      </c>
      <c r="C4906" s="308"/>
      <c r="D4906" s="308"/>
      <c r="E4906" s="309">
        <v>146950</v>
      </c>
      <c r="F4906" s="310">
        <f t="shared" si="152"/>
        <v>7347500</v>
      </c>
      <c r="G4906" s="310">
        <f t="shared" si="153"/>
        <v>2939000</v>
      </c>
    </row>
    <row r="4907" spans="1:7">
      <c r="A4907" s="307" t="s">
        <v>5581</v>
      </c>
      <c r="B4907" s="307" t="s">
        <v>6070</v>
      </c>
      <c r="C4907" s="308"/>
      <c r="D4907" s="308"/>
      <c r="E4907" s="309">
        <v>164950</v>
      </c>
      <c r="F4907" s="310">
        <f t="shared" si="152"/>
        <v>8247500</v>
      </c>
      <c r="G4907" s="310">
        <f t="shared" si="153"/>
        <v>3299000</v>
      </c>
    </row>
    <row r="4908" spans="1:7">
      <c r="A4908" s="307" t="s">
        <v>5581</v>
      </c>
      <c r="B4908" s="307" t="s">
        <v>6071</v>
      </c>
      <c r="C4908" s="308"/>
      <c r="D4908" s="308"/>
      <c r="E4908" s="309">
        <v>160250</v>
      </c>
      <c r="F4908" s="310">
        <f t="shared" si="152"/>
        <v>8012500</v>
      </c>
      <c r="G4908" s="310">
        <f t="shared" si="153"/>
        <v>3205000</v>
      </c>
    </row>
    <row r="4909" spans="1:7">
      <c r="A4909" s="307" t="s">
        <v>5581</v>
      </c>
      <c r="B4909" s="307" t="s">
        <v>6072</v>
      </c>
      <c r="C4909" s="308"/>
      <c r="D4909" s="308"/>
      <c r="E4909" s="309">
        <v>141120</v>
      </c>
      <c r="F4909" s="310">
        <f t="shared" si="152"/>
        <v>7056000</v>
      </c>
      <c r="G4909" s="310">
        <f t="shared" si="153"/>
        <v>2822400</v>
      </c>
    </row>
    <row r="4910" spans="1:7">
      <c r="A4910" s="307" t="s">
        <v>5581</v>
      </c>
      <c r="B4910" s="307" t="s">
        <v>6073</v>
      </c>
      <c r="C4910" s="308"/>
      <c r="D4910" s="308"/>
      <c r="E4910" s="309">
        <v>172000</v>
      </c>
      <c r="F4910" s="310">
        <f t="shared" si="152"/>
        <v>8600000</v>
      </c>
      <c r="G4910" s="310">
        <f t="shared" si="153"/>
        <v>3440000</v>
      </c>
    </row>
    <row r="4911" spans="1:7">
      <c r="A4911" s="307" t="s">
        <v>5581</v>
      </c>
      <c r="B4911" s="307" t="s">
        <v>6074</v>
      </c>
      <c r="C4911" s="308"/>
      <c r="D4911" s="308"/>
      <c r="E4911" s="309">
        <v>170900</v>
      </c>
      <c r="F4911" s="310">
        <f t="shared" si="152"/>
        <v>8545000</v>
      </c>
      <c r="G4911" s="310">
        <f t="shared" si="153"/>
        <v>3418000</v>
      </c>
    </row>
    <row r="4912" spans="1:7">
      <c r="A4912" s="307" t="s">
        <v>5581</v>
      </c>
      <c r="B4912" s="307" t="s">
        <v>6075</v>
      </c>
      <c r="C4912" s="308"/>
      <c r="D4912" s="308"/>
      <c r="E4912" s="309">
        <v>175810</v>
      </c>
      <c r="F4912" s="310">
        <f t="shared" si="152"/>
        <v>8790500</v>
      </c>
      <c r="G4912" s="310">
        <f t="shared" si="153"/>
        <v>3516200.0000000005</v>
      </c>
    </row>
    <row r="4913" spans="1:7">
      <c r="A4913" s="307" t="s">
        <v>5581</v>
      </c>
      <c r="B4913" s="307" t="s">
        <v>6076</v>
      </c>
      <c r="C4913" s="308"/>
      <c r="D4913" s="308"/>
      <c r="E4913" s="309">
        <v>175810</v>
      </c>
      <c r="F4913" s="310">
        <f t="shared" si="152"/>
        <v>8790500</v>
      </c>
      <c r="G4913" s="310">
        <f t="shared" si="153"/>
        <v>3516200.0000000005</v>
      </c>
    </row>
    <row r="4914" spans="1:7">
      <c r="A4914" s="307" t="s">
        <v>5581</v>
      </c>
      <c r="B4914" s="307" t="s">
        <v>6077</v>
      </c>
      <c r="C4914" s="308"/>
      <c r="D4914" s="308"/>
      <c r="E4914" s="309">
        <v>161810</v>
      </c>
      <c r="F4914" s="310">
        <f t="shared" si="152"/>
        <v>8090500</v>
      </c>
      <c r="G4914" s="310">
        <f t="shared" si="153"/>
        <v>3236200.0000000005</v>
      </c>
    </row>
    <row r="4915" spans="1:7">
      <c r="A4915" s="307" t="s">
        <v>5581</v>
      </c>
      <c r="B4915" s="307" t="s">
        <v>6078</v>
      </c>
      <c r="C4915" s="308"/>
      <c r="D4915" s="308"/>
      <c r="E4915" s="309">
        <v>168360</v>
      </c>
      <c r="F4915" s="310">
        <f t="shared" si="152"/>
        <v>8418000</v>
      </c>
      <c r="G4915" s="310">
        <f t="shared" si="153"/>
        <v>3367200.0000000005</v>
      </c>
    </row>
    <row r="4916" spans="1:7">
      <c r="A4916" s="307" t="s">
        <v>5581</v>
      </c>
      <c r="B4916" s="307" t="s">
        <v>6079</v>
      </c>
      <c r="C4916" s="308"/>
      <c r="D4916" s="308"/>
      <c r="E4916" s="309">
        <v>175810</v>
      </c>
      <c r="F4916" s="310">
        <f t="shared" si="152"/>
        <v>8790500</v>
      </c>
      <c r="G4916" s="310">
        <f t="shared" si="153"/>
        <v>3516200.0000000005</v>
      </c>
    </row>
    <row r="4917" spans="1:7">
      <c r="A4917" s="307" t="s">
        <v>5581</v>
      </c>
      <c r="B4917" s="307" t="s">
        <v>6080</v>
      </c>
      <c r="C4917" s="308"/>
      <c r="D4917" s="308"/>
      <c r="E4917" s="309">
        <v>175810</v>
      </c>
      <c r="F4917" s="310">
        <f t="shared" si="152"/>
        <v>8790500</v>
      </c>
      <c r="G4917" s="310">
        <f t="shared" si="153"/>
        <v>3516200.0000000005</v>
      </c>
    </row>
    <row r="4918" spans="1:7">
      <c r="A4918" s="307" t="s">
        <v>5581</v>
      </c>
      <c r="B4918" s="307" t="s">
        <v>6081</v>
      </c>
      <c r="C4918" s="308"/>
      <c r="D4918" s="308"/>
      <c r="E4918" s="309">
        <v>161810</v>
      </c>
      <c r="F4918" s="310">
        <f t="shared" si="152"/>
        <v>8090500</v>
      </c>
      <c r="G4918" s="310">
        <f t="shared" si="153"/>
        <v>3236200.0000000005</v>
      </c>
    </row>
    <row r="4919" spans="1:7">
      <c r="A4919" s="307" t="s">
        <v>5581</v>
      </c>
      <c r="B4919" s="307" t="s">
        <v>6082</v>
      </c>
      <c r="C4919" s="308"/>
      <c r="D4919" s="308"/>
      <c r="E4919" s="309">
        <v>161810</v>
      </c>
      <c r="F4919" s="310">
        <f t="shared" si="152"/>
        <v>8090500</v>
      </c>
      <c r="G4919" s="310">
        <f t="shared" si="153"/>
        <v>3236200.0000000005</v>
      </c>
    </row>
    <row r="4920" spans="1:7">
      <c r="A4920" s="307" t="s">
        <v>5581</v>
      </c>
      <c r="B4920" s="307" t="s">
        <v>6083</v>
      </c>
      <c r="C4920" s="308"/>
      <c r="D4920" s="308"/>
      <c r="E4920" s="309">
        <v>167270</v>
      </c>
      <c r="F4920" s="310">
        <f t="shared" si="152"/>
        <v>8363500</v>
      </c>
      <c r="G4920" s="310">
        <f t="shared" si="153"/>
        <v>3345400</v>
      </c>
    </row>
    <row r="4921" spans="1:7">
      <c r="A4921" s="307" t="s">
        <v>5581</v>
      </c>
      <c r="B4921" s="307" t="s">
        <v>6084</v>
      </c>
      <c r="C4921" s="308"/>
      <c r="D4921" s="308"/>
      <c r="E4921" s="309">
        <v>175810</v>
      </c>
      <c r="F4921" s="310">
        <f t="shared" si="152"/>
        <v>8790500</v>
      </c>
      <c r="G4921" s="310">
        <f t="shared" si="153"/>
        <v>3516200.0000000005</v>
      </c>
    </row>
    <row r="4922" spans="1:7">
      <c r="A4922" s="307" t="s">
        <v>5581</v>
      </c>
      <c r="B4922" s="307" t="s">
        <v>6085</v>
      </c>
      <c r="C4922" s="308"/>
      <c r="D4922" s="308"/>
      <c r="E4922" s="309">
        <v>201810</v>
      </c>
      <c r="F4922" s="310">
        <f t="shared" si="152"/>
        <v>10090500</v>
      </c>
      <c r="G4922" s="310">
        <f t="shared" si="153"/>
        <v>4036200.0000000005</v>
      </c>
    </row>
    <row r="4923" spans="1:7">
      <c r="A4923" s="307" t="s">
        <v>5581</v>
      </c>
      <c r="B4923" s="307" t="s">
        <v>6086</v>
      </c>
      <c r="C4923" s="308"/>
      <c r="D4923" s="308"/>
      <c r="E4923" s="309">
        <v>175810</v>
      </c>
      <c r="F4923" s="310">
        <f t="shared" si="152"/>
        <v>8790500</v>
      </c>
      <c r="G4923" s="310">
        <f t="shared" si="153"/>
        <v>3516200.0000000005</v>
      </c>
    </row>
    <row r="4924" spans="1:7">
      <c r="A4924" s="307" t="s">
        <v>5581</v>
      </c>
      <c r="B4924" s="307" t="s">
        <v>6087</v>
      </c>
      <c r="C4924" s="308"/>
      <c r="D4924" s="308"/>
      <c r="E4924" s="309">
        <v>209090</v>
      </c>
      <c r="F4924" s="310">
        <f t="shared" si="152"/>
        <v>10454500</v>
      </c>
      <c r="G4924" s="310">
        <f t="shared" si="153"/>
        <v>4181800</v>
      </c>
    </row>
    <row r="4925" spans="1:7">
      <c r="A4925" s="307" t="s">
        <v>5581</v>
      </c>
      <c r="B4925" s="307" t="s">
        <v>6088</v>
      </c>
      <c r="C4925" s="308"/>
      <c r="D4925" s="308"/>
      <c r="E4925" s="309">
        <v>175900</v>
      </c>
      <c r="F4925" s="310">
        <f t="shared" si="152"/>
        <v>8795000</v>
      </c>
      <c r="G4925" s="310">
        <f t="shared" si="153"/>
        <v>3518000</v>
      </c>
    </row>
    <row r="4926" spans="1:7">
      <c r="A4926" s="307" t="s">
        <v>5581</v>
      </c>
      <c r="B4926" s="307" t="s">
        <v>6089</v>
      </c>
      <c r="C4926" s="308"/>
      <c r="D4926" s="308"/>
      <c r="E4926" s="309">
        <v>174900</v>
      </c>
      <c r="F4926" s="310">
        <f t="shared" si="152"/>
        <v>8745000</v>
      </c>
      <c r="G4926" s="310">
        <f t="shared" si="153"/>
        <v>3498000</v>
      </c>
    </row>
    <row r="4927" spans="1:7">
      <c r="A4927" s="307" t="s">
        <v>5581</v>
      </c>
      <c r="B4927" s="307" t="s">
        <v>6090</v>
      </c>
      <c r="C4927" s="308"/>
      <c r="D4927" s="308"/>
      <c r="E4927" s="309">
        <v>219180</v>
      </c>
      <c r="F4927" s="310">
        <f t="shared" si="152"/>
        <v>10959000</v>
      </c>
      <c r="G4927" s="310">
        <f t="shared" si="153"/>
        <v>4383600</v>
      </c>
    </row>
    <row r="4928" spans="1:7">
      <c r="A4928" s="307" t="s">
        <v>5581</v>
      </c>
      <c r="B4928" s="307" t="s">
        <v>6091</v>
      </c>
      <c r="C4928" s="308"/>
      <c r="D4928" s="308"/>
      <c r="E4928" s="309">
        <v>183000</v>
      </c>
      <c r="F4928" s="310">
        <f t="shared" si="152"/>
        <v>9150000</v>
      </c>
      <c r="G4928" s="310">
        <f t="shared" si="153"/>
        <v>3660000</v>
      </c>
    </row>
    <row r="4929" spans="1:7">
      <c r="A4929" s="307" t="s">
        <v>5581</v>
      </c>
      <c r="B4929" s="307" t="s">
        <v>6092</v>
      </c>
      <c r="C4929" s="308"/>
      <c r="D4929" s="308"/>
      <c r="E4929" s="309">
        <v>191630</v>
      </c>
      <c r="F4929" s="310">
        <f t="shared" si="152"/>
        <v>9581500</v>
      </c>
      <c r="G4929" s="310">
        <f t="shared" si="153"/>
        <v>3832600</v>
      </c>
    </row>
    <row r="4930" spans="1:7">
      <c r="A4930" s="307" t="s">
        <v>5581</v>
      </c>
      <c r="B4930" s="307" t="s">
        <v>6093</v>
      </c>
      <c r="C4930" s="308"/>
      <c r="D4930" s="308"/>
      <c r="E4930" s="309">
        <v>191630</v>
      </c>
      <c r="F4930" s="310">
        <f t="shared" si="152"/>
        <v>9581500</v>
      </c>
      <c r="G4930" s="310">
        <f t="shared" si="153"/>
        <v>3832600</v>
      </c>
    </row>
    <row r="4931" spans="1:7">
      <c r="A4931" s="307" t="s">
        <v>5581</v>
      </c>
      <c r="B4931" s="307" t="s">
        <v>6094</v>
      </c>
      <c r="C4931" s="308"/>
      <c r="D4931" s="308"/>
      <c r="E4931" s="309">
        <v>173970</v>
      </c>
      <c r="F4931" s="310">
        <f t="shared" si="152"/>
        <v>8698500</v>
      </c>
      <c r="G4931" s="310">
        <f t="shared" si="153"/>
        <v>3479400</v>
      </c>
    </row>
    <row r="4932" spans="1:7">
      <c r="A4932" s="307" t="s">
        <v>5581</v>
      </c>
      <c r="B4932" s="307" t="s">
        <v>6095</v>
      </c>
      <c r="C4932" s="308"/>
      <c r="D4932" s="308"/>
      <c r="E4932" s="309">
        <v>185000</v>
      </c>
      <c r="F4932" s="310">
        <f t="shared" ref="F4932:F4995" si="154">+E4932*5%*1000</f>
        <v>9250000</v>
      </c>
      <c r="G4932" s="310">
        <f t="shared" ref="G4932:G4995" si="155">+E4932*2%*1000</f>
        <v>3700000</v>
      </c>
    </row>
    <row r="4933" spans="1:7">
      <c r="A4933" s="307" t="s">
        <v>5581</v>
      </c>
      <c r="B4933" s="307" t="s">
        <v>6096</v>
      </c>
      <c r="C4933" s="308"/>
      <c r="D4933" s="308"/>
      <c r="E4933" s="309">
        <v>242000</v>
      </c>
      <c r="F4933" s="310">
        <f t="shared" si="154"/>
        <v>12100000</v>
      </c>
      <c r="G4933" s="310">
        <f t="shared" si="155"/>
        <v>4840000</v>
      </c>
    </row>
    <row r="4934" spans="1:7">
      <c r="A4934" s="307" t="s">
        <v>5581</v>
      </c>
      <c r="B4934" s="307" t="s">
        <v>6097</v>
      </c>
      <c r="C4934" s="308"/>
      <c r="D4934" s="308"/>
      <c r="E4934" s="309">
        <v>295450</v>
      </c>
      <c r="F4934" s="310">
        <f t="shared" si="154"/>
        <v>14772500</v>
      </c>
      <c r="G4934" s="310">
        <f t="shared" si="155"/>
        <v>5909000</v>
      </c>
    </row>
    <row r="4935" spans="1:7">
      <c r="A4935" s="307" t="s">
        <v>5581</v>
      </c>
      <c r="B4935" s="307" t="s">
        <v>6098</v>
      </c>
      <c r="C4935" s="308"/>
      <c r="D4935" s="308"/>
      <c r="E4935" s="309">
        <v>242720</v>
      </c>
      <c r="F4935" s="310">
        <f t="shared" si="154"/>
        <v>12136000</v>
      </c>
      <c r="G4935" s="310">
        <f t="shared" si="155"/>
        <v>4854400.0000000009</v>
      </c>
    </row>
    <row r="4936" spans="1:7">
      <c r="A4936" s="307" t="s">
        <v>5581</v>
      </c>
      <c r="B4936" s="307" t="s">
        <v>6099</v>
      </c>
      <c r="C4936" s="308"/>
      <c r="D4936" s="308"/>
      <c r="E4936" s="309">
        <v>267270</v>
      </c>
      <c r="F4936" s="310">
        <f t="shared" si="154"/>
        <v>13363500</v>
      </c>
      <c r="G4936" s="310">
        <f t="shared" si="155"/>
        <v>5345400.0000000009</v>
      </c>
    </row>
    <row r="4937" spans="1:7">
      <c r="A4937" s="307" t="s">
        <v>5581</v>
      </c>
      <c r="B4937" s="307" t="s">
        <v>6100</v>
      </c>
      <c r="C4937" s="308"/>
      <c r="D4937" s="308"/>
      <c r="E4937" s="309">
        <v>213540</v>
      </c>
      <c r="F4937" s="310">
        <f t="shared" si="154"/>
        <v>10677000</v>
      </c>
      <c r="G4937" s="310">
        <f t="shared" si="155"/>
        <v>4270800</v>
      </c>
    </row>
    <row r="4938" spans="1:7">
      <c r="A4938" s="307" t="s">
        <v>5581</v>
      </c>
      <c r="B4938" s="307" t="s">
        <v>6101</v>
      </c>
      <c r="C4938" s="308"/>
      <c r="D4938" s="308"/>
      <c r="E4938" s="309">
        <v>187450</v>
      </c>
      <c r="F4938" s="310">
        <f t="shared" si="154"/>
        <v>9372500</v>
      </c>
      <c r="G4938" s="310">
        <f t="shared" si="155"/>
        <v>3749000</v>
      </c>
    </row>
    <row r="4939" spans="1:7">
      <c r="A4939" s="307" t="s">
        <v>5581</v>
      </c>
      <c r="B4939" s="307" t="s">
        <v>6102</v>
      </c>
      <c r="C4939" s="308"/>
      <c r="D4939" s="308"/>
      <c r="E4939" s="309">
        <v>190730</v>
      </c>
      <c r="F4939" s="310">
        <f t="shared" si="154"/>
        <v>9536500</v>
      </c>
      <c r="G4939" s="310">
        <f t="shared" si="155"/>
        <v>3814600</v>
      </c>
    </row>
    <row r="4940" spans="1:7">
      <c r="A4940" s="307" t="s">
        <v>5581</v>
      </c>
      <c r="B4940" s="307" t="s">
        <v>6103</v>
      </c>
      <c r="C4940" s="308"/>
      <c r="D4940" s="308"/>
      <c r="E4940" s="309">
        <v>218880</v>
      </c>
      <c r="F4940" s="310">
        <f t="shared" si="154"/>
        <v>10944000</v>
      </c>
      <c r="G4940" s="310">
        <f t="shared" si="155"/>
        <v>4377600</v>
      </c>
    </row>
    <row r="4941" spans="1:7">
      <c r="A4941" s="307" t="s">
        <v>5581</v>
      </c>
      <c r="B4941" s="307" t="s">
        <v>6104</v>
      </c>
      <c r="C4941" s="308"/>
      <c r="D4941" s="308"/>
      <c r="E4941" s="309">
        <v>225270</v>
      </c>
      <c r="F4941" s="310">
        <f t="shared" si="154"/>
        <v>11263500</v>
      </c>
      <c r="G4941" s="310">
        <f t="shared" si="155"/>
        <v>4505400.0000000009</v>
      </c>
    </row>
    <row r="4942" spans="1:7">
      <c r="A4942" s="307" t="s">
        <v>5581</v>
      </c>
      <c r="B4942" s="307" t="s">
        <v>6105</v>
      </c>
      <c r="C4942" s="308"/>
      <c r="D4942" s="308"/>
      <c r="E4942" s="309">
        <v>219900</v>
      </c>
      <c r="F4942" s="310">
        <f t="shared" si="154"/>
        <v>10995000</v>
      </c>
      <c r="G4942" s="310">
        <f t="shared" si="155"/>
        <v>4398000</v>
      </c>
    </row>
    <row r="4943" spans="1:7">
      <c r="A4943" s="307" t="s">
        <v>5581</v>
      </c>
      <c r="B4943" s="307" t="s">
        <v>6106</v>
      </c>
      <c r="C4943" s="308"/>
      <c r="D4943" s="308"/>
      <c r="E4943" s="309">
        <v>204090</v>
      </c>
      <c r="F4943" s="310">
        <f t="shared" si="154"/>
        <v>10204500</v>
      </c>
      <c r="G4943" s="310">
        <f t="shared" si="155"/>
        <v>4081800</v>
      </c>
    </row>
    <row r="4944" spans="1:7">
      <c r="A4944" s="307" t="s">
        <v>5581</v>
      </c>
      <c r="B4944" s="307" t="s">
        <v>6107</v>
      </c>
      <c r="C4944" s="308"/>
      <c r="D4944" s="308"/>
      <c r="E4944" s="309">
        <v>188180</v>
      </c>
      <c r="F4944" s="310">
        <f t="shared" si="154"/>
        <v>9409000</v>
      </c>
      <c r="G4944" s="310">
        <f t="shared" si="155"/>
        <v>3763600</v>
      </c>
    </row>
    <row r="4945" spans="1:7">
      <c r="A4945" s="307" t="s">
        <v>5581</v>
      </c>
      <c r="B4945" s="307" t="s">
        <v>6108</v>
      </c>
      <c r="C4945" s="308"/>
      <c r="D4945" s="308"/>
      <c r="E4945" s="309">
        <v>190000</v>
      </c>
      <c r="F4945" s="310">
        <f t="shared" si="154"/>
        <v>9500000</v>
      </c>
      <c r="G4945" s="310">
        <f t="shared" si="155"/>
        <v>3800000</v>
      </c>
    </row>
    <row r="4946" spans="1:7">
      <c r="A4946" s="307" t="s">
        <v>5581</v>
      </c>
      <c r="B4946" s="307" t="s">
        <v>6109</v>
      </c>
      <c r="C4946" s="308"/>
      <c r="D4946" s="308"/>
      <c r="E4946" s="309">
        <v>221630</v>
      </c>
      <c r="F4946" s="310">
        <f t="shared" si="154"/>
        <v>11081500</v>
      </c>
      <c r="G4946" s="310">
        <f t="shared" si="155"/>
        <v>4432600</v>
      </c>
    </row>
    <row r="4947" spans="1:7">
      <c r="A4947" s="307" t="s">
        <v>5581</v>
      </c>
      <c r="B4947" s="307" t="s">
        <v>6110</v>
      </c>
      <c r="C4947" s="308"/>
      <c r="D4947" s="308"/>
      <c r="E4947" s="309">
        <v>200090</v>
      </c>
      <c r="F4947" s="310">
        <f t="shared" si="154"/>
        <v>10004500</v>
      </c>
      <c r="G4947" s="310">
        <f t="shared" si="155"/>
        <v>4001800</v>
      </c>
    </row>
    <row r="4948" spans="1:7">
      <c r="A4948" s="307" t="s">
        <v>5581</v>
      </c>
      <c r="B4948" s="307" t="s">
        <v>6111</v>
      </c>
      <c r="C4948" s="308"/>
      <c r="D4948" s="308"/>
      <c r="E4948" s="309">
        <v>204090</v>
      </c>
      <c r="F4948" s="310">
        <f t="shared" si="154"/>
        <v>10204500</v>
      </c>
      <c r="G4948" s="310">
        <f t="shared" si="155"/>
        <v>4081800</v>
      </c>
    </row>
    <row r="4949" spans="1:7">
      <c r="A4949" s="307" t="s">
        <v>5581</v>
      </c>
      <c r="B4949" s="307" t="s">
        <v>6112</v>
      </c>
      <c r="C4949" s="308"/>
      <c r="D4949" s="308"/>
      <c r="E4949" s="309">
        <v>181000</v>
      </c>
      <c r="F4949" s="310">
        <f t="shared" si="154"/>
        <v>9050000</v>
      </c>
      <c r="G4949" s="310">
        <f t="shared" si="155"/>
        <v>3620000</v>
      </c>
    </row>
    <row r="4950" spans="1:7">
      <c r="A4950" s="307" t="s">
        <v>5581</v>
      </c>
      <c r="B4950" s="307" t="s">
        <v>6113</v>
      </c>
      <c r="C4950" s="308"/>
      <c r="D4950" s="308"/>
      <c r="E4950" s="309">
        <v>145810</v>
      </c>
      <c r="F4950" s="310">
        <f t="shared" si="154"/>
        <v>7290500</v>
      </c>
      <c r="G4950" s="310">
        <f t="shared" si="155"/>
        <v>2916200.0000000005</v>
      </c>
    </row>
    <row r="4951" spans="1:7">
      <c r="A4951" s="307" t="s">
        <v>5581</v>
      </c>
      <c r="B4951" s="307" t="s">
        <v>6114</v>
      </c>
      <c r="C4951" s="308"/>
      <c r="D4951" s="308"/>
      <c r="E4951" s="309">
        <v>145810</v>
      </c>
      <c r="F4951" s="310">
        <f t="shared" si="154"/>
        <v>7290500</v>
      </c>
      <c r="G4951" s="310">
        <f t="shared" si="155"/>
        <v>2916200.0000000005</v>
      </c>
    </row>
    <row r="4952" spans="1:7">
      <c r="A4952" s="307" t="s">
        <v>5581</v>
      </c>
      <c r="B4952" s="307" t="s">
        <v>250</v>
      </c>
      <c r="C4952" s="308"/>
      <c r="D4952" s="308"/>
      <c r="E4952" s="309">
        <v>114000</v>
      </c>
      <c r="F4952" s="310">
        <f t="shared" si="154"/>
        <v>5700000</v>
      </c>
      <c r="G4952" s="310">
        <f t="shared" si="155"/>
        <v>2280000</v>
      </c>
    </row>
    <row r="4953" spans="1:7">
      <c r="A4953" s="307" t="s">
        <v>5581</v>
      </c>
      <c r="B4953" s="307" t="s">
        <v>6115</v>
      </c>
      <c r="C4953" s="308"/>
      <c r="D4953" s="308"/>
      <c r="E4953" s="309">
        <v>180270</v>
      </c>
      <c r="F4953" s="310">
        <f t="shared" si="154"/>
        <v>9013500</v>
      </c>
      <c r="G4953" s="310">
        <f t="shared" si="155"/>
        <v>3605400</v>
      </c>
    </row>
    <row r="4954" spans="1:7">
      <c r="A4954" s="307" t="s">
        <v>5581</v>
      </c>
      <c r="B4954" s="307" t="s">
        <v>6116</v>
      </c>
      <c r="C4954" s="308"/>
      <c r="D4954" s="308"/>
      <c r="E4954" s="309">
        <v>180270</v>
      </c>
      <c r="F4954" s="310">
        <f t="shared" si="154"/>
        <v>9013500</v>
      </c>
      <c r="G4954" s="310">
        <f t="shared" si="155"/>
        <v>3605400</v>
      </c>
    </row>
    <row r="4955" spans="1:7">
      <c r="A4955" s="307" t="s">
        <v>5581</v>
      </c>
      <c r="B4955" s="307" t="s">
        <v>6117</v>
      </c>
      <c r="C4955" s="308"/>
      <c r="D4955" s="308"/>
      <c r="E4955" s="309">
        <v>237450</v>
      </c>
      <c r="F4955" s="310">
        <f t="shared" si="154"/>
        <v>11872500</v>
      </c>
      <c r="G4955" s="310">
        <f t="shared" si="155"/>
        <v>4749000</v>
      </c>
    </row>
    <row r="4956" spans="1:7">
      <c r="A4956" s="307" t="s">
        <v>5581</v>
      </c>
      <c r="B4956" s="307" t="s">
        <v>6118</v>
      </c>
      <c r="C4956" s="308"/>
      <c r="D4956" s="308"/>
      <c r="E4956" s="309">
        <v>237450</v>
      </c>
      <c r="F4956" s="310">
        <f t="shared" si="154"/>
        <v>11872500</v>
      </c>
      <c r="G4956" s="310">
        <f t="shared" si="155"/>
        <v>4749000</v>
      </c>
    </row>
    <row r="4957" spans="1:7">
      <c r="A4957" s="307" t="s">
        <v>5581</v>
      </c>
      <c r="B4957" s="307" t="s">
        <v>6119</v>
      </c>
      <c r="C4957" s="308"/>
      <c r="D4957" s="308"/>
      <c r="E4957" s="309">
        <v>180180</v>
      </c>
      <c r="F4957" s="310">
        <f t="shared" si="154"/>
        <v>9009000</v>
      </c>
      <c r="G4957" s="310">
        <f t="shared" si="155"/>
        <v>3603600</v>
      </c>
    </row>
    <row r="4958" spans="1:7">
      <c r="A4958" s="307" t="s">
        <v>5581</v>
      </c>
      <c r="B4958" s="307" t="s">
        <v>6120</v>
      </c>
      <c r="C4958" s="308"/>
      <c r="D4958" s="308"/>
      <c r="E4958" s="309">
        <v>56540</v>
      </c>
      <c r="F4958" s="310">
        <f t="shared" si="154"/>
        <v>2827000</v>
      </c>
      <c r="G4958" s="310">
        <f t="shared" si="155"/>
        <v>1130800</v>
      </c>
    </row>
    <row r="4959" spans="1:7">
      <c r="A4959" s="307" t="s">
        <v>5581</v>
      </c>
      <c r="B4959" s="307" t="s">
        <v>6121</v>
      </c>
      <c r="C4959" s="308"/>
      <c r="D4959" s="308"/>
      <c r="E4959" s="309">
        <v>80540</v>
      </c>
      <c r="F4959" s="310">
        <f t="shared" si="154"/>
        <v>4027000</v>
      </c>
      <c r="G4959" s="310">
        <f t="shared" si="155"/>
        <v>1610800</v>
      </c>
    </row>
    <row r="4960" spans="1:7">
      <c r="A4960" s="307" t="s">
        <v>5581</v>
      </c>
      <c r="B4960" s="307" t="s">
        <v>6122</v>
      </c>
      <c r="C4960" s="308"/>
      <c r="D4960" s="308"/>
      <c r="E4960" s="309">
        <v>60450</v>
      </c>
      <c r="F4960" s="310">
        <f t="shared" si="154"/>
        <v>3022500</v>
      </c>
      <c r="G4960" s="310">
        <f t="shared" si="155"/>
        <v>1209000</v>
      </c>
    </row>
    <row r="4961" spans="1:7">
      <c r="A4961" s="307" t="s">
        <v>5581</v>
      </c>
      <c r="B4961" s="307" t="s">
        <v>6123</v>
      </c>
      <c r="C4961" s="308"/>
      <c r="D4961" s="308"/>
      <c r="E4961" s="309">
        <v>61360</v>
      </c>
      <c r="F4961" s="310">
        <f t="shared" si="154"/>
        <v>3068000</v>
      </c>
      <c r="G4961" s="310">
        <f t="shared" si="155"/>
        <v>1227200</v>
      </c>
    </row>
    <row r="4962" spans="1:7">
      <c r="A4962" s="307" t="s">
        <v>5581</v>
      </c>
      <c r="B4962" s="307" t="s">
        <v>6124</v>
      </c>
      <c r="C4962" s="308"/>
      <c r="D4962" s="308"/>
      <c r="E4962" s="309">
        <v>64450</v>
      </c>
      <c r="F4962" s="310">
        <f t="shared" si="154"/>
        <v>3222500</v>
      </c>
      <c r="G4962" s="310">
        <f t="shared" si="155"/>
        <v>1289000</v>
      </c>
    </row>
    <row r="4963" spans="1:7">
      <c r="A4963" s="307" t="s">
        <v>5581</v>
      </c>
      <c r="B4963" s="307" t="s">
        <v>6125</v>
      </c>
      <c r="C4963" s="308"/>
      <c r="D4963" s="308"/>
      <c r="E4963" s="309">
        <v>64180</v>
      </c>
      <c r="F4963" s="310">
        <f t="shared" si="154"/>
        <v>3209000</v>
      </c>
      <c r="G4963" s="310">
        <f t="shared" si="155"/>
        <v>1283600.0000000002</v>
      </c>
    </row>
    <row r="4964" spans="1:7">
      <c r="A4964" s="307" t="s">
        <v>5581</v>
      </c>
      <c r="B4964" s="307" t="s">
        <v>6126</v>
      </c>
      <c r="C4964" s="308"/>
      <c r="D4964" s="308"/>
      <c r="E4964" s="309">
        <v>64180</v>
      </c>
      <c r="F4964" s="310">
        <f t="shared" si="154"/>
        <v>3209000</v>
      </c>
      <c r="G4964" s="310">
        <f t="shared" si="155"/>
        <v>1283600.0000000002</v>
      </c>
    </row>
    <row r="4965" spans="1:7">
      <c r="A4965" s="307" t="s">
        <v>5581</v>
      </c>
      <c r="B4965" s="307" t="s">
        <v>6127</v>
      </c>
      <c r="C4965" s="308"/>
      <c r="D4965" s="308"/>
      <c r="E4965" s="309">
        <v>54010</v>
      </c>
      <c r="F4965" s="310">
        <f t="shared" si="154"/>
        <v>2700500</v>
      </c>
      <c r="G4965" s="310">
        <f t="shared" si="155"/>
        <v>1080200</v>
      </c>
    </row>
    <row r="4966" spans="1:7">
      <c r="A4966" s="307" t="s">
        <v>5581</v>
      </c>
      <c r="B4966" s="307" t="s">
        <v>6128</v>
      </c>
      <c r="C4966" s="308"/>
      <c r="D4966" s="308"/>
      <c r="E4966" s="309">
        <v>75360</v>
      </c>
      <c r="F4966" s="310">
        <f t="shared" si="154"/>
        <v>3768000</v>
      </c>
      <c r="G4966" s="310">
        <f t="shared" si="155"/>
        <v>1507200</v>
      </c>
    </row>
    <row r="4967" spans="1:7">
      <c r="A4967" s="307" t="s">
        <v>5581</v>
      </c>
      <c r="B4967" s="307" t="s">
        <v>6129</v>
      </c>
      <c r="C4967" s="308"/>
      <c r="D4967" s="308"/>
      <c r="E4967" s="309">
        <v>79900</v>
      </c>
      <c r="F4967" s="310">
        <f t="shared" si="154"/>
        <v>3995000</v>
      </c>
      <c r="G4967" s="310">
        <f t="shared" si="155"/>
        <v>1598000</v>
      </c>
    </row>
    <row r="4968" spans="1:7">
      <c r="A4968" s="307" t="s">
        <v>5581</v>
      </c>
      <c r="B4968" s="307" t="s">
        <v>6130</v>
      </c>
      <c r="C4968" s="308"/>
      <c r="D4968" s="308"/>
      <c r="E4968" s="309">
        <v>78090</v>
      </c>
      <c r="F4968" s="310">
        <f t="shared" si="154"/>
        <v>3904500</v>
      </c>
      <c r="G4968" s="310">
        <f t="shared" si="155"/>
        <v>1561800</v>
      </c>
    </row>
    <row r="4969" spans="1:7">
      <c r="A4969" s="307" t="s">
        <v>5581</v>
      </c>
      <c r="B4969" s="307" t="s">
        <v>6131</v>
      </c>
      <c r="C4969" s="308"/>
      <c r="D4969" s="308"/>
      <c r="E4969" s="309">
        <v>74450</v>
      </c>
      <c r="F4969" s="310">
        <f t="shared" si="154"/>
        <v>3722500</v>
      </c>
      <c r="G4969" s="310">
        <f t="shared" si="155"/>
        <v>1489000</v>
      </c>
    </row>
    <row r="4970" spans="1:7">
      <c r="A4970" s="307" t="s">
        <v>5581</v>
      </c>
      <c r="B4970" s="307" t="s">
        <v>6132</v>
      </c>
      <c r="C4970" s="308"/>
      <c r="D4970" s="308"/>
      <c r="E4970" s="309">
        <v>91900</v>
      </c>
      <c r="F4970" s="310">
        <f t="shared" si="154"/>
        <v>4595000</v>
      </c>
      <c r="G4970" s="310">
        <f t="shared" si="155"/>
        <v>1838000</v>
      </c>
    </row>
    <row r="4971" spans="1:7">
      <c r="A4971" s="307" t="s">
        <v>5581</v>
      </c>
      <c r="B4971" s="307" t="s">
        <v>6133</v>
      </c>
      <c r="C4971" s="308"/>
      <c r="D4971" s="308"/>
      <c r="E4971" s="309">
        <v>229630</v>
      </c>
      <c r="F4971" s="310">
        <f t="shared" si="154"/>
        <v>11481500</v>
      </c>
      <c r="G4971" s="310">
        <f t="shared" si="155"/>
        <v>4592600</v>
      </c>
    </row>
    <row r="4972" spans="1:7">
      <c r="A4972" s="307" t="s">
        <v>5581</v>
      </c>
      <c r="B4972" s="307" t="s">
        <v>6134</v>
      </c>
      <c r="C4972" s="308"/>
      <c r="D4972" s="308"/>
      <c r="E4972" s="309">
        <v>253810</v>
      </c>
      <c r="F4972" s="310">
        <f t="shared" si="154"/>
        <v>12690500</v>
      </c>
      <c r="G4972" s="310">
        <f t="shared" si="155"/>
        <v>5076200</v>
      </c>
    </row>
    <row r="4973" spans="1:7">
      <c r="A4973" s="307" t="s">
        <v>5581</v>
      </c>
      <c r="B4973" s="307" t="s">
        <v>6135</v>
      </c>
      <c r="C4973" s="308"/>
      <c r="D4973" s="308"/>
      <c r="E4973" s="309">
        <v>242180</v>
      </c>
      <c r="F4973" s="310">
        <f t="shared" si="154"/>
        <v>12109000</v>
      </c>
      <c r="G4973" s="310">
        <f t="shared" si="155"/>
        <v>4843600</v>
      </c>
    </row>
    <row r="4974" spans="1:7">
      <c r="A4974" s="307" t="s">
        <v>5699</v>
      </c>
      <c r="B4974" s="307" t="s">
        <v>6136</v>
      </c>
      <c r="C4974" s="308"/>
      <c r="D4974" s="308"/>
      <c r="E4974" s="309">
        <v>48900</v>
      </c>
      <c r="F4974" s="310">
        <f t="shared" si="154"/>
        <v>2445000</v>
      </c>
      <c r="G4974" s="310">
        <f t="shared" si="155"/>
        <v>978000</v>
      </c>
    </row>
    <row r="4975" spans="1:7">
      <c r="A4975" s="316" t="s">
        <v>5581</v>
      </c>
      <c r="B4975" s="316" t="s">
        <v>6137</v>
      </c>
      <c r="C4975" s="316" t="s">
        <v>6138</v>
      </c>
      <c r="D4975" s="308"/>
      <c r="E4975" s="317">
        <v>50280</v>
      </c>
      <c r="F4975" s="310">
        <f t="shared" si="154"/>
        <v>2514000</v>
      </c>
      <c r="G4975" s="310">
        <f t="shared" si="155"/>
        <v>1005600</v>
      </c>
    </row>
    <row r="4976" spans="1:7">
      <c r="A4976" s="318" t="s">
        <v>5581</v>
      </c>
      <c r="B4976" s="318" t="s">
        <v>6139</v>
      </c>
      <c r="C4976" s="318" t="s">
        <v>6140</v>
      </c>
      <c r="D4976" s="308"/>
      <c r="E4976" s="319">
        <v>47910</v>
      </c>
      <c r="F4976" s="310">
        <f t="shared" si="154"/>
        <v>2395500</v>
      </c>
      <c r="G4976" s="310">
        <f t="shared" si="155"/>
        <v>958200</v>
      </c>
    </row>
    <row r="4977" spans="1:7">
      <c r="A4977" s="318" t="s">
        <v>5581</v>
      </c>
      <c r="B4977" s="318" t="s">
        <v>6141</v>
      </c>
      <c r="C4977" s="318" t="s">
        <v>6142</v>
      </c>
      <c r="D4977" s="308"/>
      <c r="E4977" s="319">
        <v>54430</v>
      </c>
      <c r="F4977" s="310">
        <f t="shared" si="154"/>
        <v>2721500</v>
      </c>
      <c r="G4977" s="310">
        <f t="shared" si="155"/>
        <v>1088600</v>
      </c>
    </row>
    <row r="4978" spans="1:7">
      <c r="A4978" s="316" t="s">
        <v>5581</v>
      </c>
      <c r="B4978" s="316" t="s">
        <v>6143</v>
      </c>
      <c r="C4978" s="316" t="s">
        <v>6144</v>
      </c>
      <c r="D4978" s="308"/>
      <c r="E4978" s="317">
        <v>62740</v>
      </c>
      <c r="F4978" s="310">
        <f t="shared" si="154"/>
        <v>3137000</v>
      </c>
      <c r="G4978" s="310">
        <f t="shared" si="155"/>
        <v>1254800</v>
      </c>
    </row>
    <row r="4979" spans="1:7">
      <c r="A4979" s="318" t="s">
        <v>5581</v>
      </c>
      <c r="B4979" s="318" t="s">
        <v>6145</v>
      </c>
      <c r="C4979" s="318" t="s">
        <v>6146</v>
      </c>
      <c r="D4979" s="308"/>
      <c r="E4979" s="319">
        <v>107090</v>
      </c>
      <c r="F4979" s="310">
        <f t="shared" si="154"/>
        <v>5354500</v>
      </c>
      <c r="G4979" s="310">
        <f t="shared" si="155"/>
        <v>2141800</v>
      </c>
    </row>
    <row r="4980" spans="1:7">
      <c r="A4980" s="318" t="s">
        <v>5581</v>
      </c>
      <c r="B4980" s="318" t="s">
        <v>6147</v>
      </c>
      <c r="C4980" s="318" t="s">
        <v>6148</v>
      </c>
      <c r="D4980" s="308"/>
      <c r="E4980" s="319">
        <v>123980</v>
      </c>
      <c r="F4980" s="310">
        <f t="shared" si="154"/>
        <v>6199000</v>
      </c>
      <c r="G4980" s="310">
        <f t="shared" si="155"/>
        <v>2479600</v>
      </c>
    </row>
    <row r="4981" spans="1:7">
      <c r="A4981" s="311" t="s">
        <v>5581</v>
      </c>
      <c r="B4981" s="311" t="s">
        <v>6149</v>
      </c>
      <c r="C4981" s="311" t="s">
        <v>6150</v>
      </c>
      <c r="D4981" s="308"/>
      <c r="E4981" s="315">
        <v>55450</v>
      </c>
      <c r="F4981" s="310">
        <f t="shared" si="154"/>
        <v>2772500</v>
      </c>
      <c r="G4981" s="310">
        <f t="shared" si="155"/>
        <v>1109000</v>
      </c>
    </row>
    <row r="4982" spans="1:7">
      <c r="A4982" s="311" t="s">
        <v>5581</v>
      </c>
      <c r="B4982" s="311" t="s">
        <v>6151</v>
      </c>
      <c r="C4982" s="311" t="s">
        <v>6152</v>
      </c>
      <c r="D4982" s="308"/>
      <c r="E4982" s="315">
        <v>31900</v>
      </c>
      <c r="F4982" s="310">
        <f t="shared" si="154"/>
        <v>1595000</v>
      </c>
      <c r="G4982" s="310">
        <f t="shared" si="155"/>
        <v>638000</v>
      </c>
    </row>
    <row r="4983" spans="1:7">
      <c r="A4983" s="311" t="s">
        <v>5581</v>
      </c>
      <c r="B4983" s="311" t="s">
        <v>6153</v>
      </c>
      <c r="C4983" s="311" t="s">
        <v>6154</v>
      </c>
      <c r="D4983" s="308"/>
      <c r="E4983" s="315">
        <v>30200</v>
      </c>
      <c r="F4983" s="310">
        <f t="shared" si="154"/>
        <v>1510000</v>
      </c>
      <c r="G4983" s="310">
        <f t="shared" si="155"/>
        <v>604000</v>
      </c>
    </row>
    <row r="4984" spans="1:7">
      <c r="A4984" s="311" t="s">
        <v>5581</v>
      </c>
      <c r="B4984" s="311" t="s">
        <v>6155</v>
      </c>
      <c r="C4984" s="311" t="s">
        <v>6156</v>
      </c>
      <c r="D4984" s="308"/>
      <c r="E4984" s="315">
        <v>31600</v>
      </c>
      <c r="F4984" s="310">
        <f t="shared" si="154"/>
        <v>1580000</v>
      </c>
      <c r="G4984" s="310">
        <f t="shared" si="155"/>
        <v>632000</v>
      </c>
    </row>
    <row r="4985" spans="1:7">
      <c r="A4985" s="316" t="s">
        <v>5581</v>
      </c>
      <c r="B4985" s="316" t="s">
        <v>6157</v>
      </c>
      <c r="C4985" s="316" t="s">
        <v>6158</v>
      </c>
      <c r="D4985" s="308"/>
      <c r="E4985" s="317">
        <v>35520</v>
      </c>
      <c r="F4985" s="310">
        <f t="shared" si="154"/>
        <v>1776000</v>
      </c>
      <c r="G4985" s="310">
        <f t="shared" si="155"/>
        <v>710400</v>
      </c>
    </row>
    <row r="4986" spans="1:7">
      <c r="A4986" s="311" t="s">
        <v>5581</v>
      </c>
      <c r="B4986" s="311" t="s">
        <v>6159</v>
      </c>
      <c r="C4986" s="311">
        <v>177044</v>
      </c>
      <c r="D4986" s="308"/>
      <c r="E4986" s="315">
        <v>35830</v>
      </c>
      <c r="F4986" s="310">
        <f t="shared" si="154"/>
        <v>1791500</v>
      </c>
      <c r="G4986" s="310">
        <f t="shared" si="155"/>
        <v>716600</v>
      </c>
    </row>
    <row r="4987" spans="1:7">
      <c r="A4987" s="311" t="s">
        <v>5581</v>
      </c>
      <c r="B4987" s="311" t="s">
        <v>6160</v>
      </c>
      <c r="C4987" s="311">
        <v>177144</v>
      </c>
      <c r="D4987" s="308"/>
      <c r="E4987" s="315">
        <v>34990</v>
      </c>
      <c r="F4987" s="310">
        <f t="shared" si="154"/>
        <v>1749500</v>
      </c>
      <c r="G4987" s="310">
        <f t="shared" si="155"/>
        <v>699800.00000000012</v>
      </c>
    </row>
    <row r="4988" spans="1:7">
      <c r="A4988" s="311" t="s">
        <v>5581</v>
      </c>
      <c r="B4988" s="311" t="s">
        <v>6161</v>
      </c>
      <c r="C4988" s="311">
        <v>177147</v>
      </c>
      <c r="D4988" s="308"/>
      <c r="E4988" s="315">
        <v>41260</v>
      </c>
      <c r="F4988" s="310">
        <f t="shared" si="154"/>
        <v>2063000</v>
      </c>
      <c r="G4988" s="310">
        <f t="shared" si="155"/>
        <v>825200</v>
      </c>
    </row>
    <row r="4989" spans="1:7">
      <c r="A4989" s="311" t="s">
        <v>5581</v>
      </c>
      <c r="B4989" s="311" t="s">
        <v>6162</v>
      </c>
      <c r="C4989" s="311" t="s">
        <v>6163</v>
      </c>
      <c r="D4989" s="308"/>
      <c r="E4989" s="315">
        <v>54450</v>
      </c>
      <c r="F4989" s="310">
        <f t="shared" si="154"/>
        <v>2722500</v>
      </c>
      <c r="G4989" s="310">
        <f t="shared" si="155"/>
        <v>1089000</v>
      </c>
    </row>
    <row r="4990" spans="1:7">
      <c r="A4990" s="311" t="s">
        <v>5581</v>
      </c>
      <c r="B4990" s="311" t="s">
        <v>6164</v>
      </c>
      <c r="C4990" s="311" t="s">
        <v>6163</v>
      </c>
      <c r="D4990" s="308"/>
      <c r="E4990" s="315">
        <v>62720</v>
      </c>
      <c r="F4990" s="310">
        <f t="shared" si="154"/>
        <v>3136000</v>
      </c>
      <c r="G4990" s="310">
        <f t="shared" si="155"/>
        <v>1254400</v>
      </c>
    </row>
    <row r="4991" spans="1:7">
      <c r="A4991" s="316" t="s">
        <v>5581</v>
      </c>
      <c r="B4991" s="316" t="s">
        <v>6165</v>
      </c>
      <c r="C4991" s="316" t="s">
        <v>6166</v>
      </c>
      <c r="D4991" s="308"/>
      <c r="E4991" s="317">
        <v>49610</v>
      </c>
      <c r="F4991" s="310">
        <f t="shared" si="154"/>
        <v>2480500</v>
      </c>
      <c r="G4991" s="310">
        <f t="shared" si="155"/>
        <v>992200</v>
      </c>
    </row>
    <row r="4992" spans="1:7">
      <c r="A4992" s="316" t="s">
        <v>5581</v>
      </c>
      <c r="B4992" s="316" t="s">
        <v>6167</v>
      </c>
      <c r="C4992" s="316" t="s">
        <v>6168</v>
      </c>
      <c r="D4992" s="308"/>
      <c r="E4992" s="317">
        <v>56470</v>
      </c>
      <c r="F4992" s="310">
        <f t="shared" si="154"/>
        <v>2823500</v>
      </c>
      <c r="G4992" s="310">
        <f t="shared" si="155"/>
        <v>1129400</v>
      </c>
    </row>
    <row r="4993" spans="1:7">
      <c r="A4993" s="318" t="s">
        <v>5581</v>
      </c>
      <c r="B4993" s="318" t="s">
        <v>6169</v>
      </c>
      <c r="C4993" s="318">
        <v>205064</v>
      </c>
      <c r="D4993" s="308"/>
      <c r="E4993" s="319">
        <v>70320</v>
      </c>
      <c r="F4993" s="310">
        <f t="shared" si="154"/>
        <v>3516000</v>
      </c>
      <c r="G4993" s="310">
        <f t="shared" si="155"/>
        <v>1406400</v>
      </c>
    </row>
    <row r="4994" spans="1:7">
      <c r="A4994" s="316" t="s">
        <v>5581</v>
      </c>
      <c r="B4994" s="316" t="s">
        <v>6170</v>
      </c>
      <c r="C4994" s="316">
        <v>205364</v>
      </c>
      <c r="D4994" s="308"/>
      <c r="E4994" s="317">
        <v>71880</v>
      </c>
      <c r="F4994" s="310">
        <f t="shared" si="154"/>
        <v>3594000</v>
      </c>
      <c r="G4994" s="310">
        <f t="shared" si="155"/>
        <v>1437600.0000000002</v>
      </c>
    </row>
    <row r="4995" spans="1:7">
      <c r="A4995" s="318" t="s">
        <v>5581</v>
      </c>
      <c r="B4995" s="318" t="s">
        <v>6171</v>
      </c>
      <c r="C4995" s="318">
        <v>205386</v>
      </c>
      <c r="D4995" s="308"/>
      <c r="E4995" s="319">
        <v>97410</v>
      </c>
      <c r="F4995" s="310">
        <f t="shared" si="154"/>
        <v>4870500</v>
      </c>
      <c r="G4995" s="310">
        <f t="shared" si="155"/>
        <v>1948200</v>
      </c>
    </row>
    <row r="4996" spans="1:7">
      <c r="A4996" s="318" t="s">
        <v>5581</v>
      </c>
      <c r="B4996" s="318" t="s">
        <v>6172</v>
      </c>
      <c r="C4996" s="318">
        <v>205387</v>
      </c>
      <c r="D4996" s="308"/>
      <c r="E4996" s="319">
        <v>114060</v>
      </c>
      <c r="F4996" s="310">
        <f t="shared" ref="F4996:F5059" si="156">+E4996*5%*1000</f>
        <v>5703000</v>
      </c>
      <c r="G4996" s="310">
        <f t="shared" ref="G4996:G5059" si="157">+E4996*2%*1000</f>
        <v>2281200.0000000005</v>
      </c>
    </row>
    <row r="4997" spans="1:7">
      <c r="A4997" s="318" t="s">
        <v>5581</v>
      </c>
      <c r="B4997" s="318" t="s">
        <v>6173</v>
      </c>
      <c r="C4997" s="318">
        <v>117352</v>
      </c>
      <c r="D4997" s="308"/>
      <c r="E4997" s="319">
        <v>59040</v>
      </c>
      <c r="F4997" s="310">
        <f t="shared" si="156"/>
        <v>2952000</v>
      </c>
      <c r="G4997" s="310">
        <f t="shared" si="157"/>
        <v>1180800</v>
      </c>
    </row>
    <row r="4998" spans="1:7">
      <c r="A4998" s="316" t="s">
        <v>5581</v>
      </c>
      <c r="B4998" s="316" t="s">
        <v>6174</v>
      </c>
      <c r="C4998" s="316" t="s">
        <v>6175</v>
      </c>
      <c r="D4998" s="308"/>
      <c r="E4998" s="317">
        <v>66780</v>
      </c>
      <c r="F4998" s="310">
        <f t="shared" si="156"/>
        <v>3339000</v>
      </c>
      <c r="G4998" s="310">
        <f t="shared" si="157"/>
        <v>1335600.0000000002</v>
      </c>
    </row>
    <row r="4999" spans="1:7">
      <c r="A4999" s="318" t="s">
        <v>5581</v>
      </c>
      <c r="B4999" s="318" t="s">
        <v>6176</v>
      </c>
      <c r="C4999" s="318">
        <v>213088</v>
      </c>
      <c r="D4999" s="308"/>
      <c r="E4999" s="319">
        <v>127970</v>
      </c>
      <c r="F4999" s="310">
        <f t="shared" si="156"/>
        <v>6398500</v>
      </c>
      <c r="G4999" s="310">
        <f t="shared" si="157"/>
        <v>2559400</v>
      </c>
    </row>
    <row r="5000" spans="1:7">
      <c r="A5000" s="318" t="s">
        <v>5581</v>
      </c>
      <c r="B5000" s="318" t="s">
        <v>6177</v>
      </c>
      <c r="C5000" s="318">
        <v>156952</v>
      </c>
      <c r="D5000" s="308"/>
      <c r="E5000" s="319">
        <v>59240</v>
      </c>
      <c r="F5000" s="310">
        <f t="shared" si="156"/>
        <v>2962000</v>
      </c>
      <c r="G5000" s="310">
        <f t="shared" si="157"/>
        <v>1184800</v>
      </c>
    </row>
    <row r="5001" spans="1:7">
      <c r="A5001" s="318" t="s">
        <v>5581</v>
      </c>
      <c r="B5001" s="318" t="s">
        <v>6178</v>
      </c>
      <c r="C5001" s="318" t="s">
        <v>6179</v>
      </c>
      <c r="D5001" s="308"/>
      <c r="E5001" s="319">
        <v>64620</v>
      </c>
      <c r="F5001" s="310">
        <f t="shared" si="156"/>
        <v>3231000</v>
      </c>
      <c r="G5001" s="310">
        <f t="shared" si="157"/>
        <v>1292400</v>
      </c>
    </row>
    <row r="5002" spans="1:7">
      <c r="A5002" s="316" t="s">
        <v>5581</v>
      </c>
      <c r="B5002" s="316" t="s">
        <v>6180</v>
      </c>
      <c r="C5002" s="316" t="s">
        <v>6181</v>
      </c>
      <c r="D5002" s="308"/>
      <c r="E5002" s="317">
        <v>59030</v>
      </c>
      <c r="F5002" s="310">
        <f t="shared" si="156"/>
        <v>2951500</v>
      </c>
      <c r="G5002" s="310">
        <f t="shared" si="157"/>
        <v>1180600.0000000002</v>
      </c>
    </row>
    <row r="5003" spans="1:7">
      <c r="A5003" s="311" t="s">
        <v>5581</v>
      </c>
      <c r="B5003" s="311" t="s">
        <v>6182</v>
      </c>
      <c r="C5003" s="311">
        <v>253988</v>
      </c>
      <c r="D5003" s="308"/>
      <c r="E5003" s="315">
        <v>94910</v>
      </c>
      <c r="F5003" s="310">
        <f t="shared" si="156"/>
        <v>4745500</v>
      </c>
      <c r="G5003" s="310">
        <f t="shared" si="157"/>
        <v>1898200</v>
      </c>
    </row>
    <row r="5004" spans="1:7">
      <c r="A5004" s="311" t="s">
        <v>5581</v>
      </c>
      <c r="B5004" s="311" t="s">
        <v>6183</v>
      </c>
      <c r="C5004" s="311">
        <v>253389</v>
      </c>
      <c r="D5004" s="308"/>
      <c r="E5004" s="315">
        <v>101770</v>
      </c>
      <c r="F5004" s="310">
        <f t="shared" si="156"/>
        <v>5088500</v>
      </c>
      <c r="G5004" s="310">
        <f t="shared" si="157"/>
        <v>2035400</v>
      </c>
    </row>
    <row r="5005" spans="1:7">
      <c r="A5005" s="318" t="s">
        <v>5581</v>
      </c>
      <c r="B5005" s="318" t="s">
        <v>6184</v>
      </c>
      <c r="C5005" s="318">
        <v>253964</v>
      </c>
      <c r="D5005" s="308"/>
      <c r="E5005" s="319">
        <v>80260</v>
      </c>
      <c r="F5005" s="310">
        <f t="shared" si="156"/>
        <v>4013000</v>
      </c>
      <c r="G5005" s="310">
        <f t="shared" si="157"/>
        <v>1605200</v>
      </c>
    </row>
    <row r="5006" spans="1:7">
      <c r="A5006" s="318" t="s">
        <v>5581</v>
      </c>
      <c r="B5006" s="318" t="s">
        <v>6185</v>
      </c>
      <c r="C5006" s="318">
        <v>292375</v>
      </c>
      <c r="D5006" s="308"/>
      <c r="E5006" s="319">
        <v>140700</v>
      </c>
      <c r="F5006" s="310">
        <f t="shared" si="156"/>
        <v>7035000</v>
      </c>
      <c r="G5006" s="310">
        <f t="shared" si="157"/>
        <v>2814000</v>
      </c>
    </row>
    <row r="5007" spans="1:7">
      <c r="A5007" s="316" t="s">
        <v>6186</v>
      </c>
      <c r="B5007" s="316" t="s">
        <v>6187</v>
      </c>
      <c r="C5007" s="316">
        <v>166875</v>
      </c>
      <c r="D5007" s="308"/>
      <c r="E5007" s="317">
        <v>78740</v>
      </c>
      <c r="F5007" s="310">
        <f t="shared" si="156"/>
        <v>3937000</v>
      </c>
      <c r="G5007" s="310">
        <f t="shared" si="157"/>
        <v>1574800</v>
      </c>
    </row>
    <row r="5008" spans="1:7">
      <c r="A5008" s="316" t="s">
        <v>5581</v>
      </c>
      <c r="B5008" s="316" t="s">
        <v>6188</v>
      </c>
      <c r="C5008" s="316" t="s">
        <v>6189</v>
      </c>
      <c r="D5008" s="308"/>
      <c r="E5008" s="317">
        <v>151320</v>
      </c>
      <c r="F5008" s="310">
        <f t="shared" si="156"/>
        <v>7566000</v>
      </c>
      <c r="G5008" s="310">
        <f t="shared" si="157"/>
        <v>3026400</v>
      </c>
    </row>
    <row r="5009" spans="1:7">
      <c r="A5009" s="316" t="s">
        <v>6186</v>
      </c>
      <c r="B5009" s="316" t="s">
        <v>6190</v>
      </c>
      <c r="C5009" s="316">
        <v>190477</v>
      </c>
      <c r="D5009" s="308"/>
      <c r="E5009" s="317">
        <v>170370</v>
      </c>
      <c r="F5009" s="310">
        <f t="shared" si="156"/>
        <v>8518500</v>
      </c>
      <c r="G5009" s="310">
        <f t="shared" si="157"/>
        <v>3407400</v>
      </c>
    </row>
    <row r="5010" spans="1:7">
      <c r="A5010" s="316" t="s">
        <v>5581</v>
      </c>
      <c r="B5010" s="316" t="s">
        <v>6190</v>
      </c>
      <c r="C5010" s="316" t="s">
        <v>6191</v>
      </c>
      <c r="D5010" s="308"/>
      <c r="E5010" s="317">
        <v>219020</v>
      </c>
      <c r="F5010" s="310">
        <f t="shared" si="156"/>
        <v>10951000</v>
      </c>
      <c r="G5010" s="310">
        <f t="shared" si="157"/>
        <v>4380400.0000000009</v>
      </c>
    </row>
    <row r="5011" spans="1:7">
      <c r="A5011" s="311" t="s">
        <v>5581</v>
      </c>
      <c r="B5011" s="311" t="s">
        <v>6192</v>
      </c>
      <c r="C5011" s="311">
        <v>290659</v>
      </c>
      <c r="D5011" s="308"/>
      <c r="E5011" s="315">
        <v>123690</v>
      </c>
      <c r="F5011" s="310">
        <f t="shared" si="156"/>
        <v>6184500</v>
      </c>
      <c r="G5011" s="310">
        <f t="shared" si="157"/>
        <v>2473800</v>
      </c>
    </row>
    <row r="5012" spans="1:7">
      <c r="A5012" s="311" t="s">
        <v>5581</v>
      </c>
      <c r="B5012" s="311" t="s">
        <v>6193</v>
      </c>
      <c r="C5012" s="311">
        <v>290689</v>
      </c>
      <c r="D5012" s="308"/>
      <c r="E5012" s="315">
        <v>190890</v>
      </c>
      <c r="F5012" s="310">
        <f t="shared" si="156"/>
        <v>9544500</v>
      </c>
      <c r="G5012" s="310">
        <f t="shared" si="157"/>
        <v>3817800</v>
      </c>
    </row>
    <row r="5013" spans="1:7">
      <c r="A5013" s="316" t="s">
        <v>6186</v>
      </c>
      <c r="B5013" s="316" t="s">
        <v>6194</v>
      </c>
      <c r="C5013" s="316">
        <v>290689</v>
      </c>
      <c r="D5013" s="308"/>
      <c r="E5013" s="317">
        <v>249450</v>
      </c>
      <c r="F5013" s="310">
        <f t="shared" si="156"/>
        <v>12472500</v>
      </c>
      <c r="G5013" s="310">
        <f t="shared" si="157"/>
        <v>4989000</v>
      </c>
    </row>
    <row r="5014" spans="1:7">
      <c r="A5014" s="316" t="s">
        <v>5581</v>
      </c>
      <c r="B5014" s="316" t="s">
        <v>6195</v>
      </c>
      <c r="C5014" s="316" t="s">
        <v>6196</v>
      </c>
      <c r="D5014" s="308"/>
      <c r="E5014" s="317">
        <v>187390</v>
      </c>
      <c r="F5014" s="310">
        <f t="shared" si="156"/>
        <v>9369500</v>
      </c>
      <c r="G5014" s="310">
        <f t="shared" si="157"/>
        <v>3747800</v>
      </c>
    </row>
    <row r="5015" spans="1:7">
      <c r="A5015" s="316" t="s">
        <v>6186</v>
      </c>
      <c r="B5015" s="316" t="s">
        <v>6197</v>
      </c>
      <c r="C5015" s="316">
        <v>190479</v>
      </c>
      <c r="D5015" s="308"/>
      <c r="E5015" s="317">
        <v>342160</v>
      </c>
      <c r="F5015" s="310">
        <f t="shared" si="156"/>
        <v>17108000</v>
      </c>
      <c r="G5015" s="310">
        <f t="shared" si="157"/>
        <v>6843200</v>
      </c>
    </row>
    <row r="5016" spans="1:7">
      <c r="A5016" s="311" t="s">
        <v>5581</v>
      </c>
      <c r="B5016" s="311" t="s">
        <v>6198</v>
      </c>
      <c r="C5016" s="311">
        <v>217488</v>
      </c>
      <c r="D5016" s="308"/>
      <c r="E5016" s="315">
        <v>215200</v>
      </c>
      <c r="F5016" s="310">
        <f t="shared" si="156"/>
        <v>10760000</v>
      </c>
      <c r="G5016" s="310">
        <f t="shared" si="157"/>
        <v>4304000</v>
      </c>
    </row>
    <row r="5017" spans="1:7">
      <c r="A5017" s="311" t="s">
        <v>5581</v>
      </c>
      <c r="B5017" s="311" t="s">
        <v>6199</v>
      </c>
      <c r="C5017" s="311">
        <v>217388</v>
      </c>
      <c r="D5017" s="308"/>
      <c r="E5017" s="315">
        <v>187990</v>
      </c>
      <c r="F5017" s="310">
        <f t="shared" si="156"/>
        <v>9399500</v>
      </c>
      <c r="G5017" s="310">
        <f t="shared" si="157"/>
        <v>3759800</v>
      </c>
    </row>
    <row r="5018" spans="1:7">
      <c r="A5018" s="316" t="s">
        <v>5581</v>
      </c>
      <c r="B5018" s="316" t="s">
        <v>6200</v>
      </c>
      <c r="C5018" s="316">
        <v>217379</v>
      </c>
      <c r="D5018" s="308"/>
      <c r="E5018" s="317">
        <v>244030</v>
      </c>
      <c r="F5018" s="310">
        <f t="shared" si="156"/>
        <v>12201500</v>
      </c>
      <c r="G5018" s="310">
        <f t="shared" si="157"/>
        <v>4880600</v>
      </c>
    </row>
    <row r="5019" spans="1:7">
      <c r="A5019" s="311" t="s">
        <v>5581</v>
      </c>
      <c r="B5019" s="311" t="s">
        <v>6201</v>
      </c>
      <c r="C5019" s="311" t="s">
        <v>6202</v>
      </c>
      <c r="D5019" s="308"/>
      <c r="E5019" s="315">
        <v>33540</v>
      </c>
      <c r="F5019" s="310">
        <f t="shared" si="156"/>
        <v>1677000</v>
      </c>
      <c r="G5019" s="310">
        <f t="shared" si="157"/>
        <v>670800.00000000012</v>
      </c>
    </row>
    <row r="5020" spans="1:7">
      <c r="A5020" s="311" t="s">
        <v>5581</v>
      </c>
      <c r="B5020" s="311" t="s">
        <v>6203</v>
      </c>
      <c r="C5020" s="311" t="s">
        <v>6204</v>
      </c>
      <c r="D5020" s="308"/>
      <c r="E5020" s="315">
        <v>36000</v>
      </c>
      <c r="F5020" s="310">
        <f t="shared" si="156"/>
        <v>1800000</v>
      </c>
      <c r="G5020" s="310">
        <f t="shared" si="157"/>
        <v>720000</v>
      </c>
    </row>
    <row r="5021" spans="1:7">
      <c r="A5021" s="311" t="s">
        <v>5581</v>
      </c>
      <c r="B5021" s="311" t="s">
        <v>6203</v>
      </c>
      <c r="C5021" s="311" t="s">
        <v>6205</v>
      </c>
      <c r="D5021" s="308"/>
      <c r="E5021" s="315">
        <v>36000</v>
      </c>
      <c r="F5021" s="310">
        <f t="shared" si="156"/>
        <v>1800000</v>
      </c>
      <c r="G5021" s="310">
        <f t="shared" si="157"/>
        <v>720000</v>
      </c>
    </row>
    <row r="5022" spans="1:7">
      <c r="A5022" s="311" t="s">
        <v>5581</v>
      </c>
      <c r="B5022" s="311" t="s">
        <v>6203</v>
      </c>
      <c r="C5022" s="311" t="s">
        <v>6206</v>
      </c>
      <c r="D5022" s="308"/>
      <c r="E5022" s="315">
        <v>36000</v>
      </c>
      <c r="F5022" s="310">
        <f t="shared" si="156"/>
        <v>1800000</v>
      </c>
      <c r="G5022" s="310">
        <f t="shared" si="157"/>
        <v>720000</v>
      </c>
    </row>
    <row r="5023" spans="1:7">
      <c r="A5023" s="311" t="s">
        <v>5581</v>
      </c>
      <c r="B5023" s="311" t="s">
        <v>6207</v>
      </c>
      <c r="C5023" s="311" t="s">
        <v>6206</v>
      </c>
      <c r="D5023" s="308"/>
      <c r="E5023" s="315">
        <v>36200</v>
      </c>
      <c r="F5023" s="310">
        <f t="shared" si="156"/>
        <v>1810000</v>
      </c>
      <c r="G5023" s="310">
        <f t="shared" si="157"/>
        <v>724000</v>
      </c>
    </row>
    <row r="5024" spans="1:7">
      <c r="A5024" s="316" t="s">
        <v>5581</v>
      </c>
      <c r="B5024" s="316" t="s">
        <v>6208</v>
      </c>
      <c r="C5024" s="316">
        <v>246245</v>
      </c>
      <c r="D5024" s="308"/>
      <c r="E5024" s="317">
        <v>33280</v>
      </c>
      <c r="F5024" s="310">
        <f t="shared" si="156"/>
        <v>1664000</v>
      </c>
      <c r="G5024" s="310">
        <f t="shared" si="157"/>
        <v>665600</v>
      </c>
    </row>
    <row r="5025" spans="1:7">
      <c r="A5025" s="318" t="s">
        <v>5581</v>
      </c>
      <c r="B5025" s="318" t="s">
        <v>6209</v>
      </c>
      <c r="C5025" s="318">
        <v>209461</v>
      </c>
      <c r="D5025" s="308"/>
      <c r="E5025" s="319">
        <v>73810</v>
      </c>
      <c r="F5025" s="310">
        <f t="shared" si="156"/>
        <v>3690500</v>
      </c>
      <c r="G5025" s="310">
        <f t="shared" si="157"/>
        <v>1476200</v>
      </c>
    </row>
    <row r="5026" spans="1:7">
      <c r="A5026" s="311" t="s">
        <v>5581</v>
      </c>
      <c r="B5026" s="311" t="s">
        <v>6210</v>
      </c>
      <c r="C5026" s="311" t="s">
        <v>6211</v>
      </c>
      <c r="D5026" s="308"/>
      <c r="E5026" s="315">
        <v>44270</v>
      </c>
      <c r="F5026" s="310">
        <f t="shared" si="156"/>
        <v>2213500</v>
      </c>
      <c r="G5026" s="310">
        <f t="shared" si="157"/>
        <v>885400</v>
      </c>
    </row>
    <row r="5027" spans="1:7">
      <c r="A5027" s="311" t="s">
        <v>5581</v>
      </c>
      <c r="B5027" s="311" t="s">
        <v>6212</v>
      </c>
      <c r="C5027" s="311" t="s">
        <v>6211</v>
      </c>
      <c r="D5027" s="308"/>
      <c r="E5027" s="315">
        <v>41870</v>
      </c>
      <c r="F5027" s="310">
        <f t="shared" si="156"/>
        <v>2093500</v>
      </c>
      <c r="G5027" s="310">
        <f t="shared" si="157"/>
        <v>837400</v>
      </c>
    </row>
    <row r="5028" spans="1:7">
      <c r="A5028" s="311" t="s">
        <v>5581</v>
      </c>
      <c r="B5028" s="311" t="s">
        <v>6213</v>
      </c>
      <c r="C5028" s="311">
        <v>205080</v>
      </c>
      <c r="D5028" s="308"/>
      <c r="E5028" s="315">
        <v>45450</v>
      </c>
      <c r="F5028" s="310">
        <f t="shared" si="156"/>
        <v>2272500</v>
      </c>
      <c r="G5028" s="310">
        <f t="shared" si="157"/>
        <v>909000</v>
      </c>
    </row>
    <row r="5029" spans="1:7">
      <c r="A5029" s="311" t="s">
        <v>5581</v>
      </c>
      <c r="B5029" s="311" t="s">
        <v>6214</v>
      </c>
      <c r="C5029" s="311" t="s">
        <v>6215</v>
      </c>
      <c r="D5029" s="308"/>
      <c r="E5029" s="315">
        <v>46500</v>
      </c>
      <c r="F5029" s="310">
        <f t="shared" si="156"/>
        <v>2325000</v>
      </c>
      <c r="G5029" s="310">
        <f t="shared" si="157"/>
        <v>930000</v>
      </c>
    </row>
    <row r="5030" spans="1:7">
      <c r="A5030" s="311" t="s">
        <v>5581</v>
      </c>
      <c r="B5030" s="311" t="s">
        <v>6214</v>
      </c>
      <c r="C5030" s="311" t="s">
        <v>6216</v>
      </c>
      <c r="D5030" s="308"/>
      <c r="E5030" s="315">
        <v>46700</v>
      </c>
      <c r="F5030" s="310">
        <f t="shared" si="156"/>
        <v>2335000</v>
      </c>
      <c r="G5030" s="310">
        <f t="shared" si="157"/>
        <v>934000</v>
      </c>
    </row>
    <row r="5031" spans="1:7">
      <c r="A5031" s="311" t="s">
        <v>5581</v>
      </c>
      <c r="B5031" s="311" t="s">
        <v>6217</v>
      </c>
      <c r="C5031" s="311" t="s">
        <v>6218</v>
      </c>
      <c r="D5031" s="308"/>
      <c r="E5031" s="315">
        <v>49100</v>
      </c>
      <c r="F5031" s="310">
        <f t="shared" si="156"/>
        <v>2455000</v>
      </c>
      <c r="G5031" s="310">
        <f t="shared" si="157"/>
        <v>982000</v>
      </c>
    </row>
    <row r="5032" spans="1:7">
      <c r="A5032" s="311" t="s">
        <v>5581</v>
      </c>
      <c r="B5032" s="311" t="s">
        <v>6219</v>
      </c>
      <c r="C5032" s="311" t="s">
        <v>6216</v>
      </c>
      <c r="D5032" s="308"/>
      <c r="E5032" s="315">
        <v>49270</v>
      </c>
      <c r="F5032" s="310">
        <f t="shared" si="156"/>
        <v>2463500</v>
      </c>
      <c r="G5032" s="310">
        <f t="shared" si="157"/>
        <v>985400</v>
      </c>
    </row>
    <row r="5033" spans="1:7">
      <c r="A5033" s="311" t="s">
        <v>5581</v>
      </c>
      <c r="B5033" s="311" t="s">
        <v>6220</v>
      </c>
      <c r="C5033" s="311">
        <v>205480</v>
      </c>
      <c r="D5033" s="308"/>
      <c r="E5033" s="315">
        <v>51600</v>
      </c>
      <c r="F5033" s="310">
        <f t="shared" si="156"/>
        <v>2580000</v>
      </c>
      <c r="G5033" s="310">
        <f t="shared" si="157"/>
        <v>1032000</v>
      </c>
    </row>
    <row r="5034" spans="1:7">
      <c r="A5034" s="311" t="s">
        <v>5581</v>
      </c>
      <c r="B5034" s="311" t="s">
        <v>6221</v>
      </c>
      <c r="C5034" s="311" t="s">
        <v>6222</v>
      </c>
      <c r="D5034" s="308"/>
      <c r="E5034" s="315">
        <v>50580</v>
      </c>
      <c r="F5034" s="310">
        <f t="shared" si="156"/>
        <v>2529000</v>
      </c>
      <c r="G5034" s="310">
        <f t="shared" si="157"/>
        <v>1011600</v>
      </c>
    </row>
    <row r="5035" spans="1:7">
      <c r="A5035" s="311" t="s">
        <v>6186</v>
      </c>
      <c r="B5035" s="311" t="s">
        <v>6223</v>
      </c>
      <c r="C5035" s="311" t="s">
        <v>6224</v>
      </c>
      <c r="D5035" s="308"/>
      <c r="E5035" s="315">
        <v>48180</v>
      </c>
      <c r="F5035" s="310">
        <f t="shared" si="156"/>
        <v>2409000</v>
      </c>
      <c r="G5035" s="310">
        <f t="shared" si="157"/>
        <v>963600</v>
      </c>
    </row>
    <row r="5036" spans="1:7">
      <c r="A5036" s="311" t="s">
        <v>5581</v>
      </c>
      <c r="B5036" s="311" t="s">
        <v>6225</v>
      </c>
      <c r="C5036" s="311" t="s">
        <v>6226</v>
      </c>
      <c r="D5036" s="308"/>
      <c r="E5036" s="315">
        <v>42720</v>
      </c>
      <c r="F5036" s="310">
        <f t="shared" si="156"/>
        <v>2136000</v>
      </c>
      <c r="G5036" s="310">
        <f t="shared" si="157"/>
        <v>854400</v>
      </c>
    </row>
    <row r="5037" spans="1:7">
      <c r="A5037" s="311" t="s">
        <v>5581</v>
      </c>
      <c r="B5037" s="311" t="s">
        <v>6227</v>
      </c>
      <c r="C5037" s="311" t="s">
        <v>6228</v>
      </c>
      <c r="D5037" s="308"/>
      <c r="E5037" s="315">
        <v>51500</v>
      </c>
      <c r="F5037" s="310">
        <f t="shared" si="156"/>
        <v>2575000</v>
      </c>
      <c r="G5037" s="310">
        <f t="shared" si="157"/>
        <v>1030000</v>
      </c>
    </row>
    <row r="5038" spans="1:7">
      <c r="A5038" s="316" t="s">
        <v>5581</v>
      </c>
      <c r="B5038" s="316" t="s">
        <v>6229</v>
      </c>
      <c r="C5038" s="316" t="s">
        <v>6230</v>
      </c>
      <c r="D5038" s="308"/>
      <c r="E5038" s="317">
        <v>52000</v>
      </c>
      <c r="F5038" s="310">
        <f t="shared" si="156"/>
        <v>2600000</v>
      </c>
      <c r="G5038" s="310">
        <f t="shared" si="157"/>
        <v>1040000</v>
      </c>
    </row>
    <row r="5039" spans="1:7">
      <c r="A5039" s="311" t="s">
        <v>5581</v>
      </c>
      <c r="B5039" s="311" t="s">
        <v>6231</v>
      </c>
      <c r="C5039" s="311" t="s">
        <v>6232</v>
      </c>
      <c r="D5039" s="308"/>
      <c r="E5039" s="315">
        <v>40500</v>
      </c>
      <c r="F5039" s="310">
        <f t="shared" si="156"/>
        <v>2025000</v>
      </c>
      <c r="G5039" s="310">
        <f t="shared" si="157"/>
        <v>810000</v>
      </c>
    </row>
    <row r="5040" spans="1:7">
      <c r="A5040" s="311" t="s">
        <v>5581</v>
      </c>
      <c r="B5040" s="311" t="s">
        <v>6233</v>
      </c>
      <c r="C5040" s="311" t="s">
        <v>5591</v>
      </c>
      <c r="D5040" s="308"/>
      <c r="E5040" s="315">
        <v>52180</v>
      </c>
      <c r="F5040" s="310">
        <f t="shared" si="156"/>
        <v>2609000</v>
      </c>
      <c r="G5040" s="310">
        <f t="shared" si="157"/>
        <v>1043599.9999999999</v>
      </c>
    </row>
    <row r="5041" spans="1:7">
      <c r="A5041" s="311" t="s">
        <v>5581</v>
      </c>
      <c r="B5041" s="311" t="s">
        <v>6233</v>
      </c>
      <c r="C5041" s="311" t="s">
        <v>6226</v>
      </c>
      <c r="D5041" s="308"/>
      <c r="E5041" s="315">
        <v>47960</v>
      </c>
      <c r="F5041" s="310">
        <f t="shared" si="156"/>
        <v>2398000</v>
      </c>
      <c r="G5041" s="310">
        <f t="shared" si="157"/>
        <v>959200</v>
      </c>
    </row>
    <row r="5042" spans="1:7">
      <c r="A5042" s="311" t="s">
        <v>5581</v>
      </c>
      <c r="B5042" s="311" t="s">
        <v>6234</v>
      </c>
      <c r="C5042" s="311" t="s">
        <v>6235</v>
      </c>
      <c r="D5042" s="308"/>
      <c r="E5042" s="315">
        <v>45270</v>
      </c>
      <c r="F5042" s="310">
        <f t="shared" si="156"/>
        <v>2263500</v>
      </c>
      <c r="G5042" s="310">
        <f t="shared" si="157"/>
        <v>905400</v>
      </c>
    </row>
    <row r="5043" spans="1:7">
      <c r="A5043" s="311" t="s">
        <v>5581</v>
      </c>
      <c r="B5043" s="311" t="s">
        <v>6236</v>
      </c>
      <c r="C5043" s="311" t="s">
        <v>6237</v>
      </c>
      <c r="D5043" s="308"/>
      <c r="E5043" s="315">
        <v>49000</v>
      </c>
      <c r="F5043" s="310">
        <f t="shared" si="156"/>
        <v>2450000</v>
      </c>
      <c r="G5043" s="310">
        <f t="shared" si="157"/>
        <v>980000</v>
      </c>
    </row>
    <row r="5044" spans="1:7">
      <c r="A5044" s="311" t="s">
        <v>5581</v>
      </c>
      <c r="B5044" s="311" t="s">
        <v>6238</v>
      </c>
      <c r="C5044" s="311" t="s">
        <v>6239</v>
      </c>
      <c r="D5044" s="308"/>
      <c r="E5044" s="315">
        <v>38710</v>
      </c>
      <c r="F5044" s="310">
        <f t="shared" si="156"/>
        <v>1935500</v>
      </c>
      <c r="G5044" s="310">
        <f t="shared" si="157"/>
        <v>774200</v>
      </c>
    </row>
    <row r="5045" spans="1:7">
      <c r="A5045" s="311" t="s">
        <v>5581</v>
      </c>
      <c r="B5045" s="311" t="s">
        <v>6238</v>
      </c>
      <c r="C5045" s="311" t="s">
        <v>6240</v>
      </c>
      <c r="D5045" s="308"/>
      <c r="E5045" s="315">
        <v>44550</v>
      </c>
      <c r="F5045" s="310">
        <f t="shared" si="156"/>
        <v>2227500</v>
      </c>
      <c r="G5045" s="310">
        <f t="shared" si="157"/>
        <v>891000</v>
      </c>
    </row>
    <row r="5046" spans="1:7">
      <c r="A5046" s="311" t="s">
        <v>5581</v>
      </c>
      <c r="B5046" s="311" t="s">
        <v>6241</v>
      </c>
      <c r="C5046" s="311" t="s">
        <v>6242</v>
      </c>
      <c r="D5046" s="308"/>
      <c r="E5046" s="315">
        <v>49630</v>
      </c>
      <c r="F5046" s="310">
        <f t="shared" si="156"/>
        <v>2481500</v>
      </c>
      <c r="G5046" s="310">
        <f t="shared" si="157"/>
        <v>992600</v>
      </c>
    </row>
    <row r="5047" spans="1:7">
      <c r="A5047" s="311" t="s">
        <v>5581</v>
      </c>
      <c r="B5047" s="311" t="s">
        <v>6243</v>
      </c>
      <c r="C5047" s="311" t="s">
        <v>6244</v>
      </c>
      <c r="D5047" s="308"/>
      <c r="E5047" s="315">
        <v>44090</v>
      </c>
      <c r="F5047" s="310">
        <f t="shared" si="156"/>
        <v>2204500</v>
      </c>
      <c r="G5047" s="310">
        <f t="shared" si="157"/>
        <v>881800.00000000012</v>
      </c>
    </row>
    <row r="5048" spans="1:7">
      <c r="A5048" s="311" t="s">
        <v>5581</v>
      </c>
      <c r="B5048" s="311" t="s">
        <v>6245</v>
      </c>
      <c r="C5048" s="311" t="s">
        <v>6237</v>
      </c>
      <c r="D5048" s="308"/>
      <c r="E5048" s="315">
        <v>47300</v>
      </c>
      <c r="F5048" s="310">
        <f t="shared" si="156"/>
        <v>2365000</v>
      </c>
      <c r="G5048" s="310">
        <f t="shared" si="157"/>
        <v>946000</v>
      </c>
    </row>
    <row r="5049" spans="1:7">
      <c r="A5049" s="311" t="s">
        <v>5581</v>
      </c>
      <c r="B5049" s="311" t="s">
        <v>6245</v>
      </c>
      <c r="C5049" s="311" t="s">
        <v>6246</v>
      </c>
      <c r="D5049" s="308"/>
      <c r="E5049" s="315">
        <v>48800</v>
      </c>
      <c r="F5049" s="310">
        <f t="shared" si="156"/>
        <v>2440000</v>
      </c>
      <c r="G5049" s="310">
        <f t="shared" si="157"/>
        <v>976000</v>
      </c>
    </row>
    <row r="5050" spans="1:7">
      <c r="A5050" s="316" t="s">
        <v>5581</v>
      </c>
      <c r="B5050" s="316" t="s">
        <v>6247</v>
      </c>
      <c r="C5050" s="316">
        <v>205015</v>
      </c>
      <c r="D5050" s="308"/>
      <c r="E5050" s="317">
        <v>49510</v>
      </c>
      <c r="F5050" s="310">
        <f t="shared" si="156"/>
        <v>2475500</v>
      </c>
      <c r="G5050" s="310">
        <f t="shared" si="157"/>
        <v>990200</v>
      </c>
    </row>
    <row r="5051" spans="1:7">
      <c r="A5051" s="311" t="s">
        <v>5581</v>
      </c>
      <c r="B5051" s="311" t="s">
        <v>6247</v>
      </c>
      <c r="C5051" s="311" t="s">
        <v>6248</v>
      </c>
      <c r="D5051" s="308"/>
      <c r="E5051" s="315">
        <v>52450</v>
      </c>
      <c r="F5051" s="310">
        <f t="shared" si="156"/>
        <v>2622500</v>
      </c>
      <c r="G5051" s="310">
        <f t="shared" si="157"/>
        <v>1049000</v>
      </c>
    </row>
    <row r="5052" spans="1:7">
      <c r="A5052" s="311" t="s">
        <v>5581</v>
      </c>
      <c r="B5052" s="311" t="s">
        <v>6249</v>
      </c>
      <c r="C5052" s="311" t="s">
        <v>6250</v>
      </c>
      <c r="D5052" s="308"/>
      <c r="E5052" s="315">
        <v>53520</v>
      </c>
      <c r="F5052" s="310">
        <f t="shared" si="156"/>
        <v>2676000</v>
      </c>
      <c r="G5052" s="310">
        <f t="shared" si="157"/>
        <v>1070400</v>
      </c>
    </row>
    <row r="5053" spans="1:7">
      <c r="A5053" s="311" t="s">
        <v>5581</v>
      </c>
      <c r="B5053" s="311" t="s">
        <v>6251</v>
      </c>
      <c r="C5053" s="311" t="s">
        <v>6252</v>
      </c>
      <c r="D5053" s="308"/>
      <c r="E5053" s="315">
        <v>54900</v>
      </c>
      <c r="F5053" s="310">
        <f t="shared" si="156"/>
        <v>2745000</v>
      </c>
      <c r="G5053" s="310">
        <f t="shared" si="157"/>
        <v>1098000</v>
      </c>
    </row>
    <row r="5054" spans="1:7">
      <c r="A5054" s="311" t="s">
        <v>5581</v>
      </c>
      <c r="B5054" s="311" t="s">
        <v>6253</v>
      </c>
      <c r="C5054" s="311" t="s">
        <v>6237</v>
      </c>
      <c r="D5054" s="308"/>
      <c r="E5054" s="315">
        <v>50900</v>
      </c>
      <c r="F5054" s="310">
        <f t="shared" si="156"/>
        <v>2545000</v>
      </c>
      <c r="G5054" s="310">
        <f t="shared" si="157"/>
        <v>1018000</v>
      </c>
    </row>
    <row r="5055" spans="1:7">
      <c r="A5055" s="311" t="s">
        <v>5581</v>
      </c>
      <c r="B5055" s="311" t="s">
        <v>6254</v>
      </c>
      <c r="C5055" s="311" t="s">
        <v>6255</v>
      </c>
      <c r="D5055" s="308"/>
      <c r="E5055" s="315">
        <v>47530</v>
      </c>
      <c r="F5055" s="310">
        <f t="shared" si="156"/>
        <v>2376500</v>
      </c>
      <c r="G5055" s="310">
        <f t="shared" si="157"/>
        <v>950600</v>
      </c>
    </row>
    <row r="5056" spans="1:7">
      <c r="A5056" s="311" t="s">
        <v>5581</v>
      </c>
      <c r="B5056" s="311" t="s">
        <v>6256</v>
      </c>
      <c r="C5056" s="311" t="s">
        <v>6237</v>
      </c>
      <c r="D5056" s="308"/>
      <c r="E5056" s="315">
        <v>52270</v>
      </c>
      <c r="F5056" s="310">
        <f t="shared" si="156"/>
        <v>2613500</v>
      </c>
      <c r="G5056" s="310">
        <f t="shared" si="157"/>
        <v>1045400.0000000001</v>
      </c>
    </row>
    <row r="5057" spans="1:7">
      <c r="A5057" s="311" t="s">
        <v>5581</v>
      </c>
      <c r="B5057" s="311" t="s">
        <v>6257</v>
      </c>
      <c r="C5057" s="311" t="s">
        <v>6258</v>
      </c>
      <c r="D5057" s="308"/>
      <c r="E5057" s="315">
        <v>52630</v>
      </c>
      <c r="F5057" s="310">
        <f t="shared" si="156"/>
        <v>2631500</v>
      </c>
      <c r="G5057" s="310">
        <f t="shared" si="157"/>
        <v>1052600</v>
      </c>
    </row>
    <row r="5058" spans="1:7">
      <c r="A5058" s="311" t="s">
        <v>5581</v>
      </c>
      <c r="B5058" s="311" t="s">
        <v>6257</v>
      </c>
      <c r="C5058" s="311" t="s">
        <v>6259</v>
      </c>
      <c r="D5058" s="308"/>
      <c r="E5058" s="315">
        <v>52630</v>
      </c>
      <c r="F5058" s="310">
        <f t="shared" si="156"/>
        <v>2631500</v>
      </c>
      <c r="G5058" s="310">
        <f t="shared" si="157"/>
        <v>1052600</v>
      </c>
    </row>
    <row r="5059" spans="1:7">
      <c r="A5059" s="311" t="s">
        <v>5581</v>
      </c>
      <c r="B5059" s="311" t="s">
        <v>6257</v>
      </c>
      <c r="C5059" s="311" t="s">
        <v>6260</v>
      </c>
      <c r="D5059" s="308"/>
      <c r="E5059" s="315">
        <v>51720</v>
      </c>
      <c r="F5059" s="310">
        <f t="shared" si="156"/>
        <v>2586000</v>
      </c>
      <c r="G5059" s="310">
        <f t="shared" si="157"/>
        <v>1034400.0000000001</v>
      </c>
    </row>
    <row r="5060" spans="1:7">
      <c r="A5060" s="311" t="s">
        <v>5581</v>
      </c>
      <c r="B5060" s="311" t="s">
        <v>6257</v>
      </c>
      <c r="C5060" s="311" t="s">
        <v>6261</v>
      </c>
      <c r="D5060" s="308"/>
      <c r="E5060" s="315">
        <v>51950</v>
      </c>
      <c r="F5060" s="310">
        <f t="shared" ref="F5060:F5123" si="158">+E5060*5%*1000</f>
        <v>2597500</v>
      </c>
      <c r="G5060" s="310">
        <f t="shared" ref="G5060:G5123" si="159">+E5060*2%*1000</f>
        <v>1039000</v>
      </c>
    </row>
    <row r="5061" spans="1:7">
      <c r="A5061" s="311" t="s">
        <v>5581</v>
      </c>
      <c r="B5061" s="311" t="s">
        <v>6262</v>
      </c>
      <c r="C5061" s="311" t="s">
        <v>6263</v>
      </c>
      <c r="D5061" s="308"/>
      <c r="E5061" s="315">
        <v>59720</v>
      </c>
      <c r="F5061" s="310">
        <f t="shared" si="158"/>
        <v>2986000</v>
      </c>
      <c r="G5061" s="310">
        <f t="shared" si="159"/>
        <v>1194400</v>
      </c>
    </row>
    <row r="5062" spans="1:7">
      <c r="A5062" s="311" t="s">
        <v>5581</v>
      </c>
      <c r="B5062" s="311" t="s">
        <v>6264</v>
      </c>
      <c r="C5062" s="311" t="s">
        <v>6265</v>
      </c>
      <c r="D5062" s="308"/>
      <c r="E5062" s="315">
        <v>58540</v>
      </c>
      <c r="F5062" s="310">
        <f t="shared" si="158"/>
        <v>2927000</v>
      </c>
      <c r="G5062" s="310">
        <f t="shared" si="159"/>
        <v>1170800</v>
      </c>
    </row>
    <row r="5063" spans="1:7">
      <c r="A5063" s="311" t="s">
        <v>5581</v>
      </c>
      <c r="B5063" s="311" t="s">
        <v>6264</v>
      </c>
      <c r="C5063" s="311" t="s">
        <v>6266</v>
      </c>
      <c r="D5063" s="308"/>
      <c r="E5063" s="315">
        <v>58540</v>
      </c>
      <c r="F5063" s="310">
        <f t="shared" si="158"/>
        <v>2927000</v>
      </c>
      <c r="G5063" s="310">
        <f t="shared" si="159"/>
        <v>1170800</v>
      </c>
    </row>
    <row r="5064" spans="1:7">
      <c r="A5064" s="311" t="s">
        <v>5581</v>
      </c>
      <c r="B5064" s="311" t="s">
        <v>6267</v>
      </c>
      <c r="C5064" s="311" t="s">
        <v>6261</v>
      </c>
      <c r="D5064" s="308"/>
      <c r="E5064" s="315">
        <v>50450</v>
      </c>
      <c r="F5064" s="310">
        <f t="shared" si="158"/>
        <v>2522500</v>
      </c>
      <c r="G5064" s="310">
        <f t="shared" si="159"/>
        <v>1009000</v>
      </c>
    </row>
    <row r="5065" spans="1:7">
      <c r="A5065" s="311" t="s">
        <v>5581</v>
      </c>
      <c r="B5065" s="311" t="s">
        <v>6268</v>
      </c>
      <c r="C5065" s="311" t="s">
        <v>6269</v>
      </c>
      <c r="D5065" s="308"/>
      <c r="E5065" s="315">
        <v>56810</v>
      </c>
      <c r="F5065" s="310">
        <f t="shared" si="158"/>
        <v>2840500</v>
      </c>
      <c r="G5065" s="310">
        <f t="shared" si="159"/>
        <v>1136200</v>
      </c>
    </row>
    <row r="5066" spans="1:7">
      <c r="A5066" s="311" t="s">
        <v>5581</v>
      </c>
      <c r="B5066" s="311" t="s">
        <v>6270</v>
      </c>
      <c r="C5066" s="311" t="s">
        <v>6269</v>
      </c>
      <c r="D5066" s="308"/>
      <c r="E5066" s="315">
        <v>56090</v>
      </c>
      <c r="F5066" s="310">
        <f t="shared" si="158"/>
        <v>2804500</v>
      </c>
      <c r="G5066" s="310">
        <f t="shared" si="159"/>
        <v>1121800</v>
      </c>
    </row>
    <row r="5067" spans="1:7">
      <c r="A5067" s="311" t="s">
        <v>5581</v>
      </c>
      <c r="B5067" s="311" t="s">
        <v>6271</v>
      </c>
      <c r="C5067" s="311" t="s">
        <v>6272</v>
      </c>
      <c r="D5067" s="308"/>
      <c r="E5067" s="315">
        <v>38980</v>
      </c>
      <c r="F5067" s="310">
        <f t="shared" si="158"/>
        <v>1949000</v>
      </c>
      <c r="G5067" s="310">
        <f t="shared" si="159"/>
        <v>779600</v>
      </c>
    </row>
    <row r="5068" spans="1:7">
      <c r="A5068" s="316" t="s">
        <v>6186</v>
      </c>
      <c r="B5068" s="316" t="s">
        <v>6273</v>
      </c>
      <c r="C5068" s="316">
        <v>205048</v>
      </c>
      <c r="D5068" s="308"/>
      <c r="E5068" s="317">
        <v>20500</v>
      </c>
      <c r="F5068" s="310">
        <f t="shared" si="158"/>
        <v>1025000</v>
      </c>
      <c r="G5068" s="310">
        <f t="shared" si="159"/>
        <v>410000</v>
      </c>
    </row>
    <row r="5069" spans="1:7">
      <c r="A5069" s="311" t="s">
        <v>5581</v>
      </c>
      <c r="B5069" s="311" t="s">
        <v>6274</v>
      </c>
      <c r="C5069" s="311" t="s">
        <v>6275</v>
      </c>
      <c r="D5069" s="308"/>
      <c r="E5069" s="315">
        <v>55480</v>
      </c>
      <c r="F5069" s="310">
        <f t="shared" si="158"/>
        <v>2774000</v>
      </c>
      <c r="G5069" s="310">
        <f t="shared" si="159"/>
        <v>1109600.0000000002</v>
      </c>
    </row>
    <row r="5070" spans="1:7">
      <c r="A5070" s="316" t="s">
        <v>6186</v>
      </c>
      <c r="B5070" s="316" t="s">
        <v>6274</v>
      </c>
      <c r="C5070" s="316" t="s">
        <v>6276</v>
      </c>
      <c r="D5070" s="308"/>
      <c r="E5070" s="317">
        <v>20120</v>
      </c>
      <c r="F5070" s="310">
        <f t="shared" si="158"/>
        <v>1006000</v>
      </c>
      <c r="G5070" s="310">
        <f t="shared" si="159"/>
        <v>402400.00000000006</v>
      </c>
    </row>
    <row r="5071" spans="1:7">
      <c r="A5071" s="311" t="s">
        <v>5581</v>
      </c>
      <c r="B5071" s="311" t="s">
        <v>6277</v>
      </c>
      <c r="C5071" s="311" t="s">
        <v>6278</v>
      </c>
      <c r="D5071" s="308"/>
      <c r="E5071" s="315">
        <v>50260</v>
      </c>
      <c r="F5071" s="310">
        <f t="shared" si="158"/>
        <v>2513000</v>
      </c>
      <c r="G5071" s="310">
        <f t="shared" si="159"/>
        <v>1005200</v>
      </c>
    </row>
    <row r="5072" spans="1:7">
      <c r="A5072" s="311" t="s">
        <v>5581</v>
      </c>
      <c r="B5072" s="311" t="s">
        <v>6277</v>
      </c>
      <c r="C5072" s="311" t="s">
        <v>6279</v>
      </c>
      <c r="D5072" s="308"/>
      <c r="E5072" s="315">
        <v>57270</v>
      </c>
      <c r="F5072" s="310">
        <f t="shared" si="158"/>
        <v>2863500</v>
      </c>
      <c r="G5072" s="310">
        <f t="shared" si="159"/>
        <v>1145400</v>
      </c>
    </row>
    <row r="5073" spans="1:7">
      <c r="A5073" s="311" t="s">
        <v>5581</v>
      </c>
      <c r="B5073" s="311" t="s">
        <v>6277</v>
      </c>
      <c r="C5073" s="311" t="s">
        <v>6280</v>
      </c>
      <c r="D5073" s="308"/>
      <c r="E5073" s="315">
        <v>58000</v>
      </c>
      <c r="F5073" s="310">
        <f t="shared" si="158"/>
        <v>2900000</v>
      </c>
      <c r="G5073" s="310">
        <f t="shared" si="159"/>
        <v>1160000</v>
      </c>
    </row>
    <row r="5074" spans="1:7">
      <c r="A5074" s="311" t="s">
        <v>5581</v>
      </c>
      <c r="B5074" s="311" t="s">
        <v>6281</v>
      </c>
      <c r="C5074" s="311" t="s">
        <v>6282</v>
      </c>
      <c r="D5074" s="308"/>
      <c r="E5074" s="315">
        <v>84450</v>
      </c>
      <c r="F5074" s="310">
        <f t="shared" si="158"/>
        <v>4222500</v>
      </c>
      <c r="G5074" s="310">
        <f t="shared" si="159"/>
        <v>1689000</v>
      </c>
    </row>
    <row r="5075" spans="1:7">
      <c r="A5075" s="311" t="s">
        <v>5581</v>
      </c>
      <c r="B5075" s="311" t="s">
        <v>6283</v>
      </c>
      <c r="C5075" s="311" t="s">
        <v>6284</v>
      </c>
      <c r="D5075" s="308"/>
      <c r="E5075" s="315">
        <v>66540</v>
      </c>
      <c r="F5075" s="310">
        <f t="shared" si="158"/>
        <v>3327000</v>
      </c>
      <c r="G5075" s="310">
        <f t="shared" si="159"/>
        <v>1330800</v>
      </c>
    </row>
    <row r="5076" spans="1:7">
      <c r="A5076" s="311" t="s">
        <v>5581</v>
      </c>
      <c r="B5076" s="311" t="s">
        <v>6285</v>
      </c>
      <c r="C5076" s="311" t="s">
        <v>6286</v>
      </c>
      <c r="D5076" s="308"/>
      <c r="E5076" s="315">
        <v>63630</v>
      </c>
      <c r="F5076" s="310">
        <f t="shared" si="158"/>
        <v>3181500</v>
      </c>
      <c r="G5076" s="310">
        <f t="shared" si="159"/>
        <v>1272600.0000000002</v>
      </c>
    </row>
    <row r="5077" spans="1:7">
      <c r="A5077" s="311" t="s">
        <v>5581</v>
      </c>
      <c r="B5077" s="311" t="s">
        <v>6287</v>
      </c>
      <c r="C5077" s="311" t="s">
        <v>6288</v>
      </c>
      <c r="D5077" s="308"/>
      <c r="E5077" s="315">
        <v>70130</v>
      </c>
      <c r="F5077" s="310">
        <f t="shared" si="158"/>
        <v>3506500</v>
      </c>
      <c r="G5077" s="310">
        <f t="shared" si="159"/>
        <v>1402600.0000000002</v>
      </c>
    </row>
    <row r="5078" spans="1:7">
      <c r="A5078" s="311" t="s">
        <v>5581</v>
      </c>
      <c r="B5078" s="311" t="s">
        <v>6289</v>
      </c>
      <c r="C5078" s="311" t="s">
        <v>6290</v>
      </c>
      <c r="D5078" s="308"/>
      <c r="E5078" s="315">
        <v>71800</v>
      </c>
      <c r="F5078" s="310">
        <f t="shared" si="158"/>
        <v>3590000</v>
      </c>
      <c r="G5078" s="310">
        <f t="shared" si="159"/>
        <v>1436000</v>
      </c>
    </row>
    <row r="5079" spans="1:7">
      <c r="A5079" s="311" t="s">
        <v>5581</v>
      </c>
      <c r="B5079" s="311" t="s">
        <v>6291</v>
      </c>
      <c r="C5079" s="311" t="s">
        <v>6292</v>
      </c>
      <c r="D5079" s="308"/>
      <c r="E5079" s="315">
        <v>73700</v>
      </c>
      <c r="F5079" s="310">
        <f t="shared" si="158"/>
        <v>3685000</v>
      </c>
      <c r="G5079" s="310">
        <f t="shared" si="159"/>
        <v>1474000</v>
      </c>
    </row>
    <row r="5080" spans="1:7">
      <c r="A5080" s="316" t="s">
        <v>6186</v>
      </c>
      <c r="B5080" s="316" t="s">
        <v>6293</v>
      </c>
      <c r="C5080" s="316">
        <v>205464</v>
      </c>
      <c r="D5080" s="308"/>
      <c r="E5080" s="317">
        <v>72850</v>
      </c>
      <c r="F5080" s="310">
        <f t="shared" si="158"/>
        <v>3642500</v>
      </c>
      <c r="G5080" s="310">
        <f t="shared" si="159"/>
        <v>1457000</v>
      </c>
    </row>
    <row r="5081" spans="1:7">
      <c r="A5081" s="311" t="s">
        <v>5581</v>
      </c>
      <c r="B5081" s="311" t="s">
        <v>6294</v>
      </c>
      <c r="C5081" s="311" t="s">
        <v>6288</v>
      </c>
      <c r="D5081" s="308"/>
      <c r="E5081" s="315">
        <v>79090</v>
      </c>
      <c r="F5081" s="310">
        <f t="shared" si="158"/>
        <v>3954500</v>
      </c>
      <c r="G5081" s="310">
        <f t="shared" si="159"/>
        <v>1581800</v>
      </c>
    </row>
    <row r="5082" spans="1:7">
      <c r="A5082" s="311" t="s">
        <v>5581</v>
      </c>
      <c r="B5082" s="311" t="s">
        <v>6295</v>
      </c>
      <c r="C5082" s="311" t="s">
        <v>6296</v>
      </c>
      <c r="D5082" s="308"/>
      <c r="E5082" s="315">
        <v>85090</v>
      </c>
      <c r="F5082" s="310">
        <f t="shared" si="158"/>
        <v>4254500</v>
      </c>
      <c r="G5082" s="310">
        <f t="shared" si="159"/>
        <v>1701800</v>
      </c>
    </row>
    <row r="5083" spans="1:7">
      <c r="A5083" s="311" t="s">
        <v>5581</v>
      </c>
      <c r="B5083" s="311" t="s">
        <v>6295</v>
      </c>
      <c r="C5083" s="311" t="s">
        <v>6297</v>
      </c>
      <c r="D5083" s="308"/>
      <c r="E5083" s="315">
        <v>104000</v>
      </c>
      <c r="F5083" s="310">
        <f t="shared" si="158"/>
        <v>5200000</v>
      </c>
      <c r="G5083" s="310">
        <f t="shared" si="159"/>
        <v>2080000</v>
      </c>
    </row>
    <row r="5084" spans="1:7">
      <c r="A5084" s="311" t="s">
        <v>5581</v>
      </c>
      <c r="B5084" s="311" t="s">
        <v>6298</v>
      </c>
      <c r="C5084" s="311" t="s">
        <v>6299</v>
      </c>
      <c r="D5084" s="308"/>
      <c r="E5084" s="315">
        <v>113630</v>
      </c>
      <c r="F5084" s="310">
        <f t="shared" si="158"/>
        <v>5681500</v>
      </c>
      <c r="G5084" s="310">
        <f t="shared" si="159"/>
        <v>2272600</v>
      </c>
    </row>
    <row r="5085" spans="1:7">
      <c r="A5085" s="311" t="s">
        <v>5581</v>
      </c>
      <c r="B5085" s="311" t="s">
        <v>5597</v>
      </c>
      <c r="C5085" s="311" t="s">
        <v>6300</v>
      </c>
      <c r="D5085" s="308"/>
      <c r="E5085" s="315">
        <v>94530</v>
      </c>
      <c r="F5085" s="310">
        <f t="shared" si="158"/>
        <v>4726500</v>
      </c>
      <c r="G5085" s="310">
        <f t="shared" si="159"/>
        <v>1890600.0000000002</v>
      </c>
    </row>
    <row r="5086" spans="1:7">
      <c r="A5086" s="311" t="s">
        <v>5581</v>
      </c>
      <c r="B5086" s="311" t="s">
        <v>6301</v>
      </c>
      <c r="C5086" s="311" t="s">
        <v>6302</v>
      </c>
      <c r="D5086" s="308"/>
      <c r="E5086" s="315">
        <v>115360</v>
      </c>
      <c r="F5086" s="310">
        <f t="shared" si="158"/>
        <v>5768000</v>
      </c>
      <c r="G5086" s="310">
        <f t="shared" si="159"/>
        <v>2307200.0000000005</v>
      </c>
    </row>
    <row r="5087" spans="1:7">
      <c r="A5087" s="311" t="s">
        <v>5581</v>
      </c>
      <c r="B5087" s="311" t="s">
        <v>6303</v>
      </c>
      <c r="C5087" s="311" t="s">
        <v>6304</v>
      </c>
      <c r="D5087" s="308"/>
      <c r="E5087" s="315">
        <v>115310</v>
      </c>
      <c r="F5087" s="310">
        <f t="shared" si="158"/>
        <v>5765500</v>
      </c>
      <c r="G5087" s="310">
        <f t="shared" si="159"/>
        <v>2306200.0000000005</v>
      </c>
    </row>
    <row r="5088" spans="1:7">
      <c r="A5088" s="311" t="s">
        <v>5581</v>
      </c>
      <c r="B5088" s="311" t="s">
        <v>6305</v>
      </c>
      <c r="C5088" s="311" t="s">
        <v>6302</v>
      </c>
      <c r="D5088" s="308"/>
      <c r="E5088" s="315">
        <v>123180</v>
      </c>
      <c r="F5088" s="310">
        <f t="shared" si="158"/>
        <v>6159000</v>
      </c>
      <c r="G5088" s="310">
        <f t="shared" si="159"/>
        <v>2463600</v>
      </c>
    </row>
    <row r="5089" spans="1:7">
      <c r="A5089" s="316" t="s">
        <v>6186</v>
      </c>
      <c r="B5089" s="316" t="s">
        <v>6306</v>
      </c>
      <c r="C5089" s="316">
        <v>156985</v>
      </c>
      <c r="D5089" s="308"/>
      <c r="E5089" s="317">
        <v>30320</v>
      </c>
      <c r="F5089" s="310">
        <f t="shared" si="158"/>
        <v>1516000</v>
      </c>
      <c r="G5089" s="310">
        <f t="shared" si="159"/>
        <v>606400</v>
      </c>
    </row>
    <row r="5090" spans="1:7">
      <c r="A5090" s="311" t="s">
        <v>5581</v>
      </c>
      <c r="B5090" s="311" t="s">
        <v>6307</v>
      </c>
      <c r="C5090" s="311" t="s">
        <v>6308</v>
      </c>
      <c r="D5090" s="308"/>
      <c r="E5090" s="315">
        <v>115000</v>
      </c>
      <c r="F5090" s="310">
        <f t="shared" si="158"/>
        <v>5750000</v>
      </c>
      <c r="G5090" s="310">
        <f t="shared" si="159"/>
        <v>2300000</v>
      </c>
    </row>
    <row r="5091" spans="1:7">
      <c r="A5091" s="311" t="s">
        <v>5581</v>
      </c>
      <c r="B5091" s="311" t="s">
        <v>6309</v>
      </c>
      <c r="C5091" s="311" t="s">
        <v>6310</v>
      </c>
      <c r="D5091" s="308"/>
      <c r="E5091" s="315">
        <v>150000</v>
      </c>
      <c r="F5091" s="310">
        <f t="shared" si="158"/>
        <v>7500000</v>
      </c>
      <c r="G5091" s="310">
        <f t="shared" si="159"/>
        <v>3000000</v>
      </c>
    </row>
    <row r="5092" spans="1:7">
      <c r="A5092" s="311" t="s">
        <v>5581</v>
      </c>
      <c r="B5092" s="311" t="s">
        <v>5599</v>
      </c>
      <c r="C5092" s="311" t="s">
        <v>6311</v>
      </c>
      <c r="D5092" s="308"/>
      <c r="E5092" s="315">
        <v>236810</v>
      </c>
      <c r="F5092" s="310">
        <f t="shared" si="158"/>
        <v>11840500</v>
      </c>
      <c r="G5092" s="310">
        <f t="shared" si="159"/>
        <v>4736200</v>
      </c>
    </row>
    <row r="5093" spans="1:7">
      <c r="A5093" s="311" t="s">
        <v>5581</v>
      </c>
      <c r="B5093" s="311" t="s">
        <v>6312</v>
      </c>
      <c r="C5093" s="311" t="s">
        <v>6313</v>
      </c>
      <c r="D5093" s="308"/>
      <c r="E5093" s="315">
        <v>186800</v>
      </c>
      <c r="F5093" s="310">
        <f t="shared" si="158"/>
        <v>9340000</v>
      </c>
      <c r="G5093" s="310">
        <f t="shared" si="159"/>
        <v>3736000</v>
      </c>
    </row>
    <row r="5094" spans="1:7">
      <c r="A5094" s="311" t="s">
        <v>5581</v>
      </c>
      <c r="B5094" s="311" t="s">
        <v>6312</v>
      </c>
      <c r="C5094" s="311" t="s">
        <v>6314</v>
      </c>
      <c r="D5094" s="308"/>
      <c r="E5094" s="315">
        <v>190000</v>
      </c>
      <c r="F5094" s="310">
        <f t="shared" si="158"/>
        <v>9500000</v>
      </c>
      <c r="G5094" s="310">
        <f t="shared" si="159"/>
        <v>3800000</v>
      </c>
    </row>
    <row r="5095" spans="1:7">
      <c r="A5095" s="311" t="s">
        <v>5581</v>
      </c>
      <c r="B5095" s="311" t="s">
        <v>6315</v>
      </c>
      <c r="C5095" s="311" t="s">
        <v>6316</v>
      </c>
      <c r="D5095" s="308"/>
      <c r="E5095" s="315">
        <v>263630</v>
      </c>
      <c r="F5095" s="310">
        <f t="shared" si="158"/>
        <v>13181500</v>
      </c>
      <c r="G5095" s="310">
        <f t="shared" si="159"/>
        <v>5272600</v>
      </c>
    </row>
    <row r="5096" spans="1:7">
      <c r="A5096" s="311" t="s">
        <v>5581</v>
      </c>
      <c r="B5096" s="311" t="s">
        <v>6317</v>
      </c>
      <c r="C5096" s="311" t="s">
        <v>6318</v>
      </c>
      <c r="D5096" s="308"/>
      <c r="E5096" s="315">
        <v>42100</v>
      </c>
      <c r="F5096" s="310">
        <f t="shared" si="158"/>
        <v>2105000</v>
      </c>
      <c r="G5096" s="310">
        <f t="shared" si="159"/>
        <v>842000</v>
      </c>
    </row>
    <row r="5097" spans="1:7">
      <c r="A5097" s="311" t="s">
        <v>5581</v>
      </c>
      <c r="B5097" s="311" t="s">
        <v>6317</v>
      </c>
      <c r="C5097" s="311" t="s">
        <v>5606</v>
      </c>
      <c r="D5097" s="308"/>
      <c r="E5097" s="315">
        <v>43180</v>
      </c>
      <c r="F5097" s="310">
        <f t="shared" si="158"/>
        <v>2159000</v>
      </c>
      <c r="G5097" s="310">
        <f t="shared" si="159"/>
        <v>863600</v>
      </c>
    </row>
    <row r="5098" spans="1:7">
      <c r="A5098" s="311" t="s">
        <v>5581</v>
      </c>
      <c r="B5098" s="311" t="s">
        <v>6319</v>
      </c>
      <c r="C5098" s="311" t="s">
        <v>5602</v>
      </c>
      <c r="D5098" s="308"/>
      <c r="E5098" s="315">
        <v>45900</v>
      </c>
      <c r="F5098" s="310">
        <f t="shared" si="158"/>
        <v>2295000</v>
      </c>
      <c r="G5098" s="310">
        <f t="shared" si="159"/>
        <v>918000</v>
      </c>
    </row>
    <row r="5099" spans="1:7">
      <c r="A5099" s="311" t="s">
        <v>5581</v>
      </c>
      <c r="B5099" s="311" t="s">
        <v>6320</v>
      </c>
      <c r="C5099" s="311" t="s">
        <v>5606</v>
      </c>
      <c r="D5099" s="308"/>
      <c r="E5099" s="315">
        <v>40000</v>
      </c>
      <c r="F5099" s="310">
        <f t="shared" si="158"/>
        <v>2000000</v>
      </c>
      <c r="G5099" s="310">
        <f t="shared" si="159"/>
        <v>800000</v>
      </c>
    </row>
    <row r="5100" spans="1:7">
      <c r="A5100" s="311" t="s">
        <v>5581</v>
      </c>
      <c r="B5100" s="311" t="s">
        <v>6321</v>
      </c>
      <c r="C5100" s="311" t="s">
        <v>5606</v>
      </c>
      <c r="D5100" s="308"/>
      <c r="E5100" s="315">
        <v>44000</v>
      </c>
      <c r="F5100" s="310">
        <f t="shared" si="158"/>
        <v>2200000</v>
      </c>
      <c r="G5100" s="310">
        <f t="shared" si="159"/>
        <v>880000</v>
      </c>
    </row>
    <row r="5101" spans="1:7">
      <c r="A5101" s="311" t="s">
        <v>5581</v>
      </c>
      <c r="B5101" s="311" t="s">
        <v>6322</v>
      </c>
      <c r="C5101" s="311" t="s">
        <v>5606</v>
      </c>
      <c r="D5101" s="308"/>
      <c r="E5101" s="315">
        <v>40720</v>
      </c>
      <c r="F5101" s="310">
        <f t="shared" si="158"/>
        <v>2036000</v>
      </c>
      <c r="G5101" s="310">
        <f t="shared" si="159"/>
        <v>814400</v>
      </c>
    </row>
    <row r="5102" spans="1:7">
      <c r="A5102" s="311" t="s">
        <v>5581</v>
      </c>
      <c r="B5102" s="311" t="s">
        <v>6323</v>
      </c>
      <c r="C5102" s="311" t="s">
        <v>6324</v>
      </c>
      <c r="D5102" s="308"/>
      <c r="E5102" s="315">
        <v>41720</v>
      </c>
      <c r="F5102" s="310">
        <f t="shared" si="158"/>
        <v>2086000</v>
      </c>
      <c r="G5102" s="310">
        <f t="shared" si="159"/>
        <v>834400</v>
      </c>
    </row>
    <row r="5103" spans="1:7">
      <c r="A5103" s="311" t="s">
        <v>5581</v>
      </c>
      <c r="B5103" s="311" t="s">
        <v>6325</v>
      </c>
      <c r="C5103" s="311">
        <v>118347</v>
      </c>
      <c r="D5103" s="308"/>
      <c r="E5103" s="315">
        <v>47710</v>
      </c>
      <c r="F5103" s="310">
        <f t="shared" si="158"/>
        <v>2385500</v>
      </c>
      <c r="G5103" s="310">
        <f t="shared" si="159"/>
        <v>954200</v>
      </c>
    </row>
    <row r="5104" spans="1:7">
      <c r="A5104" s="311" t="s">
        <v>5581</v>
      </c>
      <c r="B5104" s="311" t="s">
        <v>6326</v>
      </c>
      <c r="C5104" s="311" t="s">
        <v>6327</v>
      </c>
      <c r="D5104" s="308"/>
      <c r="E5104" s="315">
        <v>42660</v>
      </c>
      <c r="F5104" s="310">
        <f t="shared" si="158"/>
        <v>2133000</v>
      </c>
      <c r="G5104" s="310">
        <f t="shared" si="159"/>
        <v>853200</v>
      </c>
    </row>
    <row r="5105" spans="1:7">
      <c r="A5105" s="311" t="s">
        <v>5581</v>
      </c>
      <c r="B5105" s="311" t="s">
        <v>6328</v>
      </c>
      <c r="C5105" s="311" t="s">
        <v>6329</v>
      </c>
      <c r="D5105" s="308"/>
      <c r="E5105" s="315">
        <v>64720</v>
      </c>
      <c r="F5105" s="310">
        <f t="shared" si="158"/>
        <v>3236000</v>
      </c>
      <c r="G5105" s="310">
        <f t="shared" si="159"/>
        <v>1294400</v>
      </c>
    </row>
    <row r="5106" spans="1:7">
      <c r="A5106" s="311" t="s">
        <v>5581</v>
      </c>
      <c r="B5106" s="311" t="s">
        <v>6330</v>
      </c>
      <c r="C5106" s="311" t="s">
        <v>6331</v>
      </c>
      <c r="D5106" s="308"/>
      <c r="E5106" s="315">
        <v>281460</v>
      </c>
      <c r="F5106" s="310">
        <f t="shared" si="158"/>
        <v>14073000</v>
      </c>
      <c r="G5106" s="310">
        <f t="shared" si="159"/>
        <v>5629200</v>
      </c>
    </row>
    <row r="5107" spans="1:7">
      <c r="A5107" s="311" t="s">
        <v>5581</v>
      </c>
      <c r="B5107" s="311" t="s">
        <v>6332</v>
      </c>
      <c r="C5107" s="311" t="s">
        <v>6333</v>
      </c>
      <c r="D5107" s="308"/>
      <c r="E5107" s="315">
        <v>81810</v>
      </c>
      <c r="F5107" s="310">
        <f t="shared" si="158"/>
        <v>4090500</v>
      </c>
      <c r="G5107" s="310">
        <f t="shared" si="159"/>
        <v>1636200</v>
      </c>
    </row>
    <row r="5108" spans="1:7">
      <c r="A5108" s="311" t="s">
        <v>5581</v>
      </c>
      <c r="B5108" s="311" t="s">
        <v>6334</v>
      </c>
      <c r="C5108" s="311" t="s">
        <v>6265</v>
      </c>
      <c r="D5108" s="308"/>
      <c r="E5108" s="315">
        <v>80360</v>
      </c>
      <c r="F5108" s="310">
        <f t="shared" si="158"/>
        <v>4018000</v>
      </c>
      <c r="G5108" s="310">
        <f t="shared" si="159"/>
        <v>1607200</v>
      </c>
    </row>
    <row r="5109" spans="1:7">
      <c r="A5109" s="311" t="s">
        <v>5581</v>
      </c>
      <c r="B5109" s="311" t="s">
        <v>6334</v>
      </c>
      <c r="C5109" s="311" t="s">
        <v>6335</v>
      </c>
      <c r="D5109" s="308"/>
      <c r="E5109" s="315">
        <v>80330</v>
      </c>
      <c r="F5109" s="310">
        <f t="shared" si="158"/>
        <v>4016500</v>
      </c>
      <c r="G5109" s="310">
        <f t="shared" si="159"/>
        <v>1606600.0000000002</v>
      </c>
    </row>
    <row r="5110" spans="1:7">
      <c r="A5110" s="311" t="s">
        <v>5581</v>
      </c>
      <c r="B5110" s="311" t="s">
        <v>6336</v>
      </c>
      <c r="C5110" s="311" t="s">
        <v>6337</v>
      </c>
      <c r="D5110" s="308"/>
      <c r="E5110" s="315">
        <v>89020</v>
      </c>
      <c r="F5110" s="310">
        <f t="shared" si="158"/>
        <v>4451000</v>
      </c>
      <c r="G5110" s="310">
        <f t="shared" si="159"/>
        <v>1780400</v>
      </c>
    </row>
    <row r="5111" spans="1:7">
      <c r="A5111" s="311" t="s">
        <v>5581</v>
      </c>
      <c r="B5111" s="311" t="s">
        <v>6336</v>
      </c>
      <c r="C5111" s="311" t="s">
        <v>6338</v>
      </c>
      <c r="D5111" s="308"/>
      <c r="E5111" s="315">
        <v>82090</v>
      </c>
      <c r="F5111" s="310">
        <f t="shared" si="158"/>
        <v>4104500</v>
      </c>
      <c r="G5111" s="310">
        <f t="shared" si="159"/>
        <v>1641800</v>
      </c>
    </row>
    <row r="5112" spans="1:7">
      <c r="A5112" s="311" t="s">
        <v>5581</v>
      </c>
      <c r="B5112" s="311" t="s">
        <v>6336</v>
      </c>
      <c r="C5112" s="311" t="s">
        <v>6339</v>
      </c>
      <c r="D5112" s="308"/>
      <c r="E5112" s="315">
        <v>86450</v>
      </c>
      <c r="F5112" s="310">
        <f t="shared" si="158"/>
        <v>4322500</v>
      </c>
      <c r="G5112" s="310">
        <f t="shared" si="159"/>
        <v>1729000</v>
      </c>
    </row>
    <row r="5113" spans="1:7">
      <c r="A5113" s="311" t="s">
        <v>5581</v>
      </c>
      <c r="B5113" s="311" t="s">
        <v>6340</v>
      </c>
      <c r="C5113" s="311" t="s">
        <v>6341</v>
      </c>
      <c r="D5113" s="308"/>
      <c r="E5113" s="315">
        <v>87900</v>
      </c>
      <c r="F5113" s="310">
        <f t="shared" si="158"/>
        <v>4395000</v>
      </c>
      <c r="G5113" s="310">
        <f t="shared" si="159"/>
        <v>1758000</v>
      </c>
    </row>
    <row r="5114" spans="1:7">
      <c r="A5114" s="311" t="s">
        <v>5581</v>
      </c>
      <c r="B5114" s="311" t="s">
        <v>6342</v>
      </c>
      <c r="C5114" s="311" t="s">
        <v>6343</v>
      </c>
      <c r="D5114" s="308"/>
      <c r="E5114" s="315">
        <v>95450</v>
      </c>
      <c r="F5114" s="310">
        <f t="shared" si="158"/>
        <v>4772500</v>
      </c>
      <c r="G5114" s="310">
        <f t="shared" si="159"/>
        <v>1909000</v>
      </c>
    </row>
    <row r="5115" spans="1:7">
      <c r="A5115" s="311" t="s">
        <v>5581</v>
      </c>
      <c r="B5115" s="311" t="s">
        <v>6344</v>
      </c>
      <c r="C5115" s="311" t="s">
        <v>6345</v>
      </c>
      <c r="D5115" s="308"/>
      <c r="E5115" s="315">
        <v>245000</v>
      </c>
      <c r="F5115" s="310">
        <f t="shared" si="158"/>
        <v>12250000</v>
      </c>
      <c r="G5115" s="310">
        <f t="shared" si="159"/>
        <v>4900000</v>
      </c>
    </row>
    <row r="5116" spans="1:7">
      <c r="A5116" s="311" t="s">
        <v>5581</v>
      </c>
      <c r="B5116" s="311" t="s">
        <v>6346</v>
      </c>
      <c r="C5116" s="311" t="s">
        <v>6347</v>
      </c>
      <c r="D5116" s="308"/>
      <c r="E5116" s="315">
        <v>78600</v>
      </c>
      <c r="F5116" s="310">
        <f t="shared" si="158"/>
        <v>3930000</v>
      </c>
      <c r="G5116" s="310">
        <f t="shared" si="159"/>
        <v>1572000</v>
      </c>
    </row>
    <row r="5117" spans="1:7">
      <c r="A5117" s="311" t="s">
        <v>5581</v>
      </c>
      <c r="B5117" s="311" t="s">
        <v>6346</v>
      </c>
      <c r="C5117" s="311" t="s">
        <v>6348</v>
      </c>
      <c r="D5117" s="308"/>
      <c r="E5117" s="315">
        <v>60600</v>
      </c>
      <c r="F5117" s="310">
        <f t="shared" si="158"/>
        <v>3030000</v>
      </c>
      <c r="G5117" s="310">
        <f t="shared" si="159"/>
        <v>1212000</v>
      </c>
    </row>
    <row r="5118" spans="1:7">
      <c r="A5118" s="318" t="s">
        <v>5581</v>
      </c>
      <c r="B5118" s="318" t="s">
        <v>5609</v>
      </c>
      <c r="C5118" s="318">
        <v>218303</v>
      </c>
      <c r="D5118" s="308"/>
      <c r="E5118" s="319">
        <v>76620</v>
      </c>
      <c r="F5118" s="310">
        <f t="shared" si="158"/>
        <v>3831000</v>
      </c>
      <c r="G5118" s="310">
        <f t="shared" si="159"/>
        <v>1532400</v>
      </c>
    </row>
    <row r="5119" spans="1:7">
      <c r="A5119" s="311" t="s">
        <v>5581</v>
      </c>
      <c r="B5119" s="311" t="s">
        <v>6349</v>
      </c>
      <c r="C5119" s="311" t="s">
        <v>6347</v>
      </c>
      <c r="D5119" s="308"/>
      <c r="E5119" s="315">
        <v>77470</v>
      </c>
      <c r="F5119" s="310">
        <f t="shared" si="158"/>
        <v>3873500</v>
      </c>
      <c r="G5119" s="310">
        <f t="shared" si="159"/>
        <v>1549400</v>
      </c>
    </row>
    <row r="5120" spans="1:7">
      <c r="A5120" s="311" t="s">
        <v>5581</v>
      </c>
      <c r="B5120" s="311" t="s">
        <v>6350</v>
      </c>
      <c r="C5120" s="311">
        <v>257318</v>
      </c>
      <c r="D5120" s="308"/>
      <c r="E5120" s="315">
        <v>75770</v>
      </c>
      <c r="F5120" s="310">
        <f t="shared" si="158"/>
        <v>3788500</v>
      </c>
      <c r="G5120" s="310">
        <f t="shared" si="159"/>
        <v>1515400</v>
      </c>
    </row>
    <row r="5121" spans="1:7">
      <c r="A5121" s="311" t="s">
        <v>5581</v>
      </c>
      <c r="B5121" s="311" t="s">
        <v>6351</v>
      </c>
      <c r="C5121" s="311" t="s">
        <v>6352</v>
      </c>
      <c r="D5121" s="308"/>
      <c r="E5121" s="315">
        <v>95100</v>
      </c>
      <c r="F5121" s="310">
        <f t="shared" si="158"/>
        <v>4755000</v>
      </c>
      <c r="G5121" s="310">
        <f t="shared" si="159"/>
        <v>1902000</v>
      </c>
    </row>
    <row r="5122" spans="1:7">
      <c r="A5122" s="311" t="s">
        <v>5581</v>
      </c>
      <c r="B5122" s="311" t="s">
        <v>6351</v>
      </c>
      <c r="C5122" s="311" t="s">
        <v>6353</v>
      </c>
      <c r="D5122" s="308"/>
      <c r="E5122" s="315">
        <v>102880</v>
      </c>
      <c r="F5122" s="310">
        <f t="shared" si="158"/>
        <v>5144000</v>
      </c>
      <c r="G5122" s="310">
        <f t="shared" si="159"/>
        <v>2057600</v>
      </c>
    </row>
    <row r="5123" spans="1:7">
      <c r="A5123" s="311" t="s">
        <v>5581</v>
      </c>
      <c r="B5123" s="311" t="s">
        <v>6354</v>
      </c>
      <c r="C5123" s="311" t="s">
        <v>6355</v>
      </c>
      <c r="D5123" s="308"/>
      <c r="E5123" s="315">
        <v>122350</v>
      </c>
      <c r="F5123" s="310">
        <f t="shared" si="158"/>
        <v>6117500</v>
      </c>
      <c r="G5123" s="310">
        <f t="shared" si="159"/>
        <v>2447000</v>
      </c>
    </row>
    <row r="5124" spans="1:7">
      <c r="A5124" s="311" t="s">
        <v>5581</v>
      </c>
      <c r="B5124" s="311" t="s">
        <v>6356</v>
      </c>
      <c r="C5124" s="311" t="s">
        <v>6357</v>
      </c>
      <c r="D5124" s="308"/>
      <c r="E5124" s="315">
        <v>89360</v>
      </c>
      <c r="F5124" s="310">
        <f t="shared" ref="F5124:F5187" si="160">+E5124*5%*1000</f>
        <v>4468000</v>
      </c>
      <c r="G5124" s="310">
        <f t="shared" ref="G5124:G5187" si="161">+E5124*2%*1000</f>
        <v>1787200</v>
      </c>
    </row>
    <row r="5125" spans="1:7">
      <c r="A5125" s="311" t="s">
        <v>5581</v>
      </c>
      <c r="B5125" s="311" t="s">
        <v>6358</v>
      </c>
      <c r="C5125" s="311" t="s">
        <v>6359</v>
      </c>
      <c r="D5125" s="308"/>
      <c r="E5125" s="315">
        <v>90810</v>
      </c>
      <c r="F5125" s="310">
        <f t="shared" si="160"/>
        <v>4540500</v>
      </c>
      <c r="G5125" s="310">
        <f t="shared" si="161"/>
        <v>1816200</v>
      </c>
    </row>
    <row r="5126" spans="1:7">
      <c r="A5126" s="316" t="s">
        <v>6186</v>
      </c>
      <c r="B5126" s="316" t="s">
        <v>6360</v>
      </c>
      <c r="C5126" s="316">
        <v>218367</v>
      </c>
      <c r="D5126" s="308"/>
      <c r="E5126" s="317">
        <v>38710</v>
      </c>
      <c r="F5126" s="310">
        <f t="shared" si="160"/>
        <v>1935500</v>
      </c>
      <c r="G5126" s="310">
        <f t="shared" si="161"/>
        <v>774200</v>
      </c>
    </row>
    <row r="5127" spans="1:7">
      <c r="A5127" s="311" t="s">
        <v>5581</v>
      </c>
      <c r="B5127" s="311" t="s">
        <v>6361</v>
      </c>
      <c r="C5127" s="311" t="s">
        <v>6362</v>
      </c>
      <c r="D5127" s="308"/>
      <c r="E5127" s="315">
        <v>97700</v>
      </c>
      <c r="F5127" s="310">
        <f t="shared" si="160"/>
        <v>4885000</v>
      </c>
      <c r="G5127" s="310">
        <f t="shared" si="161"/>
        <v>1954000</v>
      </c>
    </row>
    <row r="5128" spans="1:7">
      <c r="A5128" s="318" t="s">
        <v>5581</v>
      </c>
      <c r="B5128" s="318" t="s">
        <v>5622</v>
      </c>
      <c r="C5128" s="318">
        <v>218374</v>
      </c>
      <c r="D5128" s="308"/>
      <c r="E5128" s="319">
        <v>138980</v>
      </c>
      <c r="F5128" s="310">
        <f t="shared" si="160"/>
        <v>6949000</v>
      </c>
      <c r="G5128" s="310">
        <f t="shared" si="161"/>
        <v>2779600</v>
      </c>
    </row>
    <row r="5129" spans="1:7">
      <c r="A5129" s="311" t="s">
        <v>5581</v>
      </c>
      <c r="B5129" s="311" t="s">
        <v>5622</v>
      </c>
      <c r="C5129" s="311" t="s">
        <v>6363</v>
      </c>
      <c r="D5129" s="308"/>
      <c r="E5129" s="315">
        <v>145360</v>
      </c>
      <c r="F5129" s="310">
        <f t="shared" si="160"/>
        <v>7268000</v>
      </c>
      <c r="G5129" s="310">
        <f t="shared" si="161"/>
        <v>2907200.0000000005</v>
      </c>
    </row>
    <row r="5130" spans="1:7">
      <c r="A5130" s="311" t="s">
        <v>5581</v>
      </c>
      <c r="B5130" s="311" t="s">
        <v>6364</v>
      </c>
      <c r="C5130" s="311" t="s">
        <v>6365</v>
      </c>
      <c r="D5130" s="308"/>
      <c r="E5130" s="315">
        <v>154450</v>
      </c>
      <c r="F5130" s="310">
        <f t="shared" si="160"/>
        <v>7722500</v>
      </c>
      <c r="G5130" s="310">
        <f t="shared" si="161"/>
        <v>3089000</v>
      </c>
    </row>
    <row r="5131" spans="1:7">
      <c r="A5131" s="311" t="s">
        <v>5581</v>
      </c>
      <c r="B5131" s="311" t="s">
        <v>5626</v>
      </c>
      <c r="C5131" s="311" t="s">
        <v>6366</v>
      </c>
      <c r="D5131" s="308"/>
      <c r="E5131" s="315">
        <v>53500</v>
      </c>
      <c r="F5131" s="310">
        <f t="shared" si="160"/>
        <v>2675000</v>
      </c>
      <c r="G5131" s="310">
        <f t="shared" si="161"/>
        <v>1070000</v>
      </c>
    </row>
    <row r="5132" spans="1:7">
      <c r="A5132" s="311" t="s">
        <v>5581</v>
      </c>
      <c r="B5132" s="311" t="s">
        <v>6367</v>
      </c>
      <c r="C5132" s="311" t="s">
        <v>6368</v>
      </c>
      <c r="D5132" s="308"/>
      <c r="E5132" s="315">
        <v>59300</v>
      </c>
      <c r="F5132" s="310">
        <f t="shared" si="160"/>
        <v>2965000</v>
      </c>
      <c r="G5132" s="310">
        <f t="shared" si="161"/>
        <v>1186000</v>
      </c>
    </row>
    <row r="5133" spans="1:7">
      <c r="A5133" s="311" t="s">
        <v>5581</v>
      </c>
      <c r="B5133" s="311" t="s">
        <v>6369</v>
      </c>
      <c r="C5133" s="311" t="s">
        <v>6370</v>
      </c>
      <c r="D5133" s="308"/>
      <c r="E5133" s="315">
        <v>59000</v>
      </c>
      <c r="F5133" s="310">
        <f t="shared" si="160"/>
        <v>2950000</v>
      </c>
      <c r="G5133" s="310">
        <f t="shared" si="161"/>
        <v>1180000</v>
      </c>
    </row>
    <row r="5134" spans="1:7">
      <c r="A5134" s="311" t="s">
        <v>5581</v>
      </c>
      <c r="B5134" s="311" t="s">
        <v>6371</v>
      </c>
      <c r="C5134" s="311" t="s">
        <v>6372</v>
      </c>
      <c r="D5134" s="308"/>
      <c r="E5134" s="315">
        <v>57450</v>
      </c>
      <c r="F5134" s="310">
        <f t="shared" si="160"/>
        <v>2872500</v>
      </c>
      <c r="G5134" s="310">
        <f t="shared" si="161"/>
        <v>1149000</v>
      </c>
    </row>
    <row r="5135" spans="1:7">
      <c r="A5135" s="311" t="s">
        <v>5581</v>
      </c>
      <c r="B5135" s="311" t="s">
        <v>6373</v>
      </c>
      <c r="C5135" s="311" t="s">
        <v>6374</v>
      </c>
      <c r="D5135" s="308"/>
      <c r="E5135" s="315">
        <v>61360</v>
      </c>
      <c r="F5135" s="310">
        <f t="shared" si="160"/>
        <v>3068000</v>
      </c>
      <c r="G5135" s="310">
        <f t="shared" si="161"/>
        <v>1227200</v>
      </c>
    </row>
    <row r="5136" spans="1:7">
      <c r="A5136" s="311" t="s">
        <v>5581</v>
      </c>
      <c r="B5136" s="311" t="s">
        <v>6373</v>
      </c>
      <c r="C5136" s="311" t="s">
        <v>6375</v>
      </c>
      <c r="D5136" s="308"/>
      <c r="E5136" s="315">
        <v>61360</v>
      </c>
      <c r="F5136" s="310">
        <f t="shared" si="160"/>
        <v>3068000</v>
      </c>
      <c r="G5136" s="310">
        <f t="shared" si="161"/>
        <v>1227200</v>
      </c>
    </row>
    <row r="5137" spans="1:7">
      <c r="A5137" s="311" t="s">
        <v>5581</v>
      </c>
      <c r="B5137" s="311" t="s">
        <v>6376</v>
      </c>
      <c r="C5137" s="311" t="s">
        <v>6377</v>
      </c>
      <c r="D5137" s="308"/>
      <c r="E5137" s="315">
        <v>57600</v>
      </c>
      <c r="F5137" s="310">
        <f t="shared" si="160"/>
        <v>2880000</v>
      </c>
      <c r="G5137" s="310">
        <f t="shared" si="161"/>
        <v>1152000</v>
      </c>
    </row>
    <row r="5138" spans="1:7">
      <c r="A5138" s="318" t="s">
        <v>5581</v>
      </c>
      <c r="B5138" s="318" t="s">
        <v>5633</v>
      </c>
      <c r="C5138" s="318">
        <v>212002</v>
      </c>
      <c r="D5138" s="308"/>
      <c r="E5138" s="319">
        <v>55150</v>
      </c>
      <c r="F5138" s="310">
        <f t="shared" si="160"/>
        <v>2757500</v>
      </c>
      <c r="G5138" s="310">
        <f t="shared" si="161"/>
        <v>1103000</v>
      </c>
    </row>
    <row r="5139" spans="1:7">
      <c r="A5139" s="311" t="s">
        <v>5581</v>
      </c>
      <c r="B5139" s="311" t="s">
        <v>5633</v>
      </c>
      <c r="C5139" s="311" t="s">
        <v>6378</v>
      </c>
      <c r="D5139" s="308"/>
      <c r="E5139" s="315">
        <v>59000</v>
      </c>
      <c r="F5139" s="310">
        <f t="shared" si="160"/>
        <v>2950000</v>
      </c>
      <c r="G5139" s="310">
        <f t="shared" si="161"/>
        <v>1180000</v>
      </c>
    </row>
    <row r="5140" spans="1:7">
      <c r="A5140" s="311" t="s">
        <v>5581</v>
      </c>
      <c r="B5140" s="311" t="s">
        <v>6379</v>
      </c>
      <c r="C5140" s="311" t="s">
        <v>6380</v>
      </c>
      <c r="D5140" s="308"/>
      <c r="E5140" s="315">
        <v>55160</v>
      </c>
      <c r="F5140" s="310">
        <f t="shared" si="160"/>
        <v>2758000</v>
      </c>
      <c r="G5140" s="310">
        <f t="shared" si="161"/>
        <v>1103200</v>
      </c>
    </row>
    <row r="5141" spans="1:7">
      <c r="A5141" s="318" t="s">
        <v>5581</v>
      </c>
      <c r="B5141" s="318" t="s">
        <v>5638</v>
      </c>
      <c r="C5141" s="318">
        <v>213005</v>
      </c>
      <c r="D5141" s="308"/>
      <c r="E5141" s="319">
        <v>62600</v>
      </c>
      <c r="F5141" s="310">
        <f t="shared" si="160"/>
        <v>3130000</v>
      </c>
      <c r="G5141" s="310">
        <f t="shared" si="161"/>
        <v>1252000</v>
      </c>
    </row>
    <row r="5142" spans="1:7">
      <c r="A5142" s="311" t="s">
        <v>5581</v>
      </c>
      <c r="B5142" s="311" t="s">
        <v>6381</v>
      </c>
      <c r="C5142" s="311" t="s">
        <v>6380</v>
      </c>
      <c r="D5142" s="308"/>
      <c r="E5142" s="315">
        <v>60450</v>
      </c>
      <c r="F5142" s="310">
        <f t="shared" si="160"/>
        <v>3022500</v>
      </c>
      <c r="G5142" s="310">
        <f t="shared" si="161"/>
        <v>1209000</v>
      </c>
    </row>
    <row r="5143" spans="1:7">
      <c r="A5143" s="311" t="s">
        <v>5581</v>
      </c>
      <c r="B5143" s="311" t="s">
        <v>6382</v>
      </c>
      <c r="C5143" s="311" t="s">
        <v>6380</v>
      </c>
      <c r="D5143" s="308"/>
      <c r="E5143" s="315">
        <v>62720</v>
      </c>
      <c r="F5143" s="310">
        <f t="shared" si="160"/>
        <v>3136000</v>
      </c>
      <c r="G5143" s="310">
        <f t="shared" si="161"/>
        <v>1254400</v>
      </c>
    </row>
    <row r="5144" spans="1:7">
      <c r="A5144" s="316" t="s">
        <v>5581</v>
      </c>
      <c r="B5144" s="316" t="s">
        <v>6383</v>
      </c>
      <c r="C5144" s="316">
        <v>238414</v>
      </c>
      <c r="D5144" s="308"/>
      <c r="E5144" s="317">
        <v>62730</v>
      </c>
      <c r="F5144" s="310">
        <f t="shared" si="160"/>
        <v>3136500</v>
      </c>
      <c r="G5144" s="310">
        <f t="shared" si="161"/>
        <v>1254600.0000000002</v>
      </c>
    </row>
    <row r="5145" spans="1:7">
      <c r="A5145" s="311" t="s">
        <v>5581</v>
      </c>
      <c r="B5145" s="311" t="s">
        <v>6384</v>
      </c>
      <c r="C5145" s="311" t="s">
        <v>6385</v>
      </c>
      <c r="D5145" s="308"/>
      <c r="E5145" s="315">
        <v>65360</v>
      </c>
      <c r="F5145" s="310">
        <f t="shared" si="160"/>
        <v>3268000</v>
      </c>
      <c r="G5145" s="310">
        <f t="shared" si="161"/>
        <v>1307200</v>
      </c>
    </row>
    <row r="5146" spans="1:7">
      <c r="A5146" s="311" t="s">
        <v>5581</v>
      </c>
      <c r="B5146" s="311" t="s">
        <v>6386</v>
      </c>
      <c r="C5146" s="311" t="s">
        <v>6380</v>
      </c>
      <c r="D5146" s="308"/>
      <c r="E5146" s="315">
        <v>62270</v>
      </c>
      <c r="F5146" s="310">
        <f t="shared" si="160"/>
        <v>3113500</v>
      </c>
      <c r="G5146" s="310">
        <f t="shared" si="161"/>
        <v>1245400</v>
      </c>
    </row>
    <row r="5147" spans="1:7">
      <c r="A5147" s="311" t="s">
        <v>5581</v>
      </c>
      <c r="B5147" s="311" t="s">
        <v>6387</v>
      </c>
      <c r="C5147" s="311" t="s">
        <v>6388</v>
      </c>
      <c r="D5147" s="308"/>
      <c r="E5147" s="315">
        <v>50000</v>
      </c>
      <c r="F5147" s="310">
        <f t="shared" si="160"/>
        <v>2500000</v>
      </c>
      <c r="G5147" s="310">
        <f t="shared" si="161"/>
        <v>1000000</v>
      </c>
    </row>
    <row r="5148" spans="1:7">
      <c r="A5148" s="318" t="s">
        <v>5581</v>
      </c>
      <c r="B5148" s="318" t="s">
        <v>6389</v>
      </c>
      <c r="C5148" s="318">
        <v>211008</v>
      </c>
      <c r="D5148" s="308"/>
      <c r="E5148" s="319">
        <v>57280</v>
      </c>
      <c r="F5148" s="310">
        <f t="shared" si="160"/>
        <v>2864000</v>
      </c>
      <c r="G5148" s="310">
        <f t="shared" si="161"/>
        <v>1145600.0000000002</v>
      </c>
    </row>
    <row r="5149" spans="1:7">
      <c r="A5149" s="311" t="s">
        <v>5581</v>
      </c>
      <c r="B5149" s="311" t="s">
        <v>6390</v>
      </c>
      <c r="C5149" s="311" t="s">
        <v>6391</v>
      </c>
      <c r="D5149" s="308"/>
      <c r="E5149" s="315">
        <v>73090</v>
      </c>
      <c r="F5149" s="310">
        <f t="shared" si="160"/>
        <v>3654500</v>
      </c>
      <c r="G5149" s="310">
        <f t="shared" si="161"/>
        <v>1461800</v>
      </c>
    </row>
    <row r="5150" spans="1:7">
      <c r="A5150" s="316" t="s">
        <v>6186</v>
      </c>
      <c r="B5150" s="316" t="s">
        <v>6392</v>
      </c>
      <c r="C5150" s="316">
        <v>213045</v>
      </c>
      <c r="D5150" s="308"/>
      <c r="E5150" s="317">
        <v>44550</v>
      </c>
      <c r="F5150" s="310">
        <f t="shared" si="160"/>
        <v>2227500</v>
      </c>
      <c r="G5150" s="310">
        <f t="shared" si="161"/>
        <v>891000</v>
      </c>
    </row>
    <row r="5151" spans="1:7">
      <c r="A5151" s="311" t="s">
        <v>5581</v>
      </c>
      <c r="B5151" s="311" t="s">
        <v>6392</v>
      </c>
      <c r="C5151" s="311" t="s">
        <v>6393</v>
      </c>
      <c r="D5151" s="308"/>
      <c r="E5151" s="315">
        <v>60900</v>
      </c>
      <c r="F5151" s="310">
        <f t="shared" si="160"/>
        <v>3045000</v>
      </c>
      <c r="G5151" s="310">
        <f t="shared" si="161"/>
        <v>1218000</v>
      </c>
    </row>
    <row r="5152" spans="1:7">
      <c r="A5152" s="311" t="s">
        <v>5581</v>
      </c>
      <c r="B5152" s="311" t="s">
        <v>6394</v>
      </c>
      <c r="C5152" s="311" t="s">
        <v>6395</v>
      </c>
      <c r="D5152" s="308"/>
      <c r="E5152" s="315">
        <v>61000</v>
      </c>
      <c r="F5152" s="310">
        <f t="shared" si="160"/>
        <v>3050000</v>
      </c>
      <c r="G5152" s="310">
        <f t="shared" si="161"/>
        <v>1220000</v>
      </c>
    </row>
    <row r="5153" spans="1:7">
      <c r="A5153" s="311" t="s">
        <v>5581</v>
      </c>
      <c r="B5153" s="311" t="s">
        <v>6396</v>
      </c>
      <c r="C5153" s="311" t="s">
        <v>6397</v>
      </c>
      <c r="D5153" s="308"/>
      <c r="E5153" s="315">
        <v>64000</v>
      </c>
      <c r="F5153" s="310">
        <f t="shared" si="160"/>
        <v>3200000</v>
      </c>
      <c r="G5153" s="310">
        <f t="shared" si="161"/>
        <v>1280000</v>
      </c>
    </row>
    <row r="5154" spans="1:7">
      <c r="A5154" s="311" t="s">
        <v>5581</v>
      </c>
      <c r="B5154" s="311" t="s">
        <v>6398</v>
      </c>
      <c r="C5154" s="311" t="s">
        <v>6399</v>
      </c>
      <c r="D5154" s="308"/>
      <c r="E5154" s="315">
        <v>69000</v>
      </c>
      <c r="F5154" s="310">
        <f t="shared" si="160"/>
        <v>3450000</v>
      </c>
      <c r="G5154" s="310">
        <f t="shared" si="161"/>
        <v>1380000</v>
      </c>
    </row>
    <row r="5155" spans="1:7">
      <c r="A5155" s="311" t="s">
        <v>5581</v>
      </c>
      <c r="B5155" s="311" t="s">
        <v>6398</v>
      </c>
      <c r="C5155" s="311" t="s">
        <v>6400</v>
      </c>
      <c r="D5155" s="308"/>
      <c r="E5155" s="315">
        <v>69000</v>
      </c>
      <c r="F5155" s="310">
        <f t="shared" si="160"/>
        <v>3450000</v>
      </c>
      <c r="G5155" s="310">
        <f t="shared" si="161"/>
        <v>1380000</v>
      </c>
    </row>
    <row r="5156" spans="1:7">
      <c r="A5156" s="311" t="s">
        <v>5581</v>
      </c>
      <c r="B5156" s="311" t="s">
        <v>6401</v>
      </c>
      <c r="C5156" s="311" t="s">
        <v>6402</v>
      </c>
      <c r="D5156" s="308"/>
      <c r="E5156" s="315">
        <v>77270</v>
      </c>
      <c r="F5156" s="310">
        <f t="shared" si="160"/>
        <v>3863500</v>
      </c>
      <c r="G5156" s="310">
        <f t="shared" si="161"/>
        <v>1545400</v>
      </c>
    </row>
    <row r="5157" spans="1:7">
      <c r="A5157" s="311" t="s">
        <v>5581</v>
      </c>
      <c r="B5157" s="311" t="s">
        <v>6403</v>
      </c>
      <c r="C5157" s="311" t="s">
        <v>6404</v>
      </c>
      <c r="D5157" s="308"/>
      <c r="E5157" s="315">
        <v>63360</v>
      </c>
      <c r="F5157" s="310">
        <f t="shared" si="160"/>
        <v>3168000</v>
      </c>
      <c r="G5157" s="310">
        <f t="shared" si="161"/>
        <v>1267200</v>
      </c>
    </row>
    <row r="5158" spans="1:7">
      <c r="A5158" s="311" t="s">
        <v>5581</v>
      </c>
      <c r="B5158" s="311" t="s">
        <v>6403</v>
      </c>
      <c r="C5158" s="311" t="s">
        <v>6405</v>
      </c>
      <c r="D5158" s="308"/>
      <c r="E5158" s="315">
        <v>63360</v>
      </c>
      <c r="F5158" s="310">
        <f t="shared" si="160"/>
        <v>3168000</v>
      </c>
      <c r="G5158" s="310">
        <f t="shared" si="161"/>
        <v>1267200</v>
      </c>
    </row>
    <row r="5159" spans="1:7">
      <c r="A5159" s="311" t="s">
        <v>5581</v>
      </c>
      <c r="B5159" s="311" t="s">
        <v>6403</v>
      </c>
      <c r="C5159" s="311" t="s">
        <v>6406</v>
      </c>
      <c r="D5159" s="308"/>
      <c r="E5159" s="315">
        <v>63720</v>
      </c>
      <c r="F5159" s="310">
        <f t="shared" si="160"/>
        <v>3186000</v>
      </c>
      <c r="G5159" s="310">
        <f t="shared" si="161"/>
        <v>1274400</v>
      </c>
    </row>
    <row r="5160" spans="1:7">
      <c r="A5160" s="311" t="s">
        <v>5581</v>
      </c>
      <c r="B5160" s="311" t="s">
        <v>6403</v>
      </c>
      <c r="C5160" s="311" t="s">
        <v>5646</v>
      </c>
      <c r="D5160" s="308"/>
      <c r="E5160" s="315">
        <v>62180</v>
      </c>
      <c r="F5160" s="310">
        <f t="shared" si="160"/>
        <v>3109000</v>
      </c>
      <c r="G5160" s="310">
        <f t="shared" si="161"/>
        <v>1243600.0000000002</v>
      </c>
    </row>
    <row r="5161" spans="1:7">
      <c r="A5161" s="311" t="s">
        <v>5581</v>
      </c>
      <c r="B5161" s="311" t="s">
        <v>6407</v>
      </c>
      <c r="C5161" s="311" t="s">
        <v>6408</v>
      </c>
      <c r="D5161" s="308"/>
      <c r="E5161" s="315">
        <v>67180</v>
      </c>
      <c r="F5161" s="310">
        <f t="shared" si="160"/>
        <v>3359000</v>
      </c>
      <c r="G5161" s="310">
        <f t="shared" si="161"/>
        <v>1343600.0000000002</v>
      </c>
    </row>
    <row r="5162" spans="1:7">
      <c r="A5162" s="311" t="s">
        <v>5581</v>
      </c>
      <c r="B5162" s="311" t="s">
        <v>6407</v>
      </c>
      <c r="C5162" s="311" t="s">
        <v>5641</v>
      </c>
      <c r="D5162" s="308"/>
      <c r="E5162" s="315">
        <v>64770</v>
      </c>
      <c r="F5162" s="310">
        <f t="shared" si="160"/>
        <v>3238500</v>
      </c>
      <c r="G5162" s="310">
        <f t="shared" si="161"/>
        <v>1295400</v>
      </c>
    </row>
    <row r="5163" spans="1:7">
      <c r="A5163" s="311" t="s">
        <v>5581</v>
      </c>
      <c r="B5163" s="311" t="s">
        <v>6409</v>
      </c>
      <c r="C5163" s="311" t="s">
        <v>5641</v>
      </c>
      <c r="D5163" s="308"/>
      <c r="E5163" s="315">
        <v>70000</v>
      </c>
      <c r="F5163" s="310">
        <f t="shared" si="160"/>
        <v>3500000</v>
      </c>
      <c r="G5163" s="310">
        <f t="shared" si="161"/>
        <v>1400000</v>
      </c>
    </row>
    <row r="5164" spans="1:7">
      <c r="A5164" s="311" t="s">
        <v>5581</v>
      </c>
      <c r="B5164" s="311" t="s">
        <v>6410</v>
      </c>
      <c r="C5164" s="311" t="s">
        <v>5641</v>
      </c>
      <c r="D5164" s="308"/>
      <c r="E5164" s="315">
        <v>72000</v>
      </c>
      <c r="F5164" s="310">
        <f t="shared" si="160"/>
        <v>3600000</v>
      </c>
      <c r="G5164" s="310">
        <f t="shared" si="161"/>
        <v>1440000</v>
      </c>
    </row>
    <row r="5165" spans="1:7">
      <c r="A5165" s="311" t="s">
        <v>5581</v>
      </c>
      <c r="B5165" s="311" t="s">
        <v>6411</v>
      </c>
      <c r="C5165" s="311" t="s">
        <v>5641</v>
      </c>
      <c r="D5165" s="308"/>
      <c r="E5165" s="315">
        <v>71810</v>
      </c>
      <c r="F5165" s="310">
        <f t="shared" si="160"/>
        <v>3590500</v>
      </c>
      <c r="G5165" s="310">
        <f t="shared" si="161"/>
        <v>1436200</v>
      </c>
    </row>
    <row r="5166" spans="1:7">
      <c r="A5166" s="311" t="s">
        <v>5581</v>
      </c>
      <c r="B5166" s="311" t="s">
        <v>6412</v>
      </c>
      <c r="C5166" s="311" t="s">
        <v>5646</v>
      </c>
      <c r="D5166" s="308"/>
      <c r="E5166" s="315">
        <v>66810</v>
      </c>
      <c r="F5166" s="310">
        <f t="shared" si="160"/>
        <v>3340500</v>
      </c>
      <c r="G5166" s="310">
        <f t="shared" si="161"/>
        <v>1336200</v>
      </c>
    </row>
    <row r="5167" spans="1:7">
      <c r="A5167" s="311" t="s">
        <v>5581</v>
      </c>
      <c r="B5167" s="311" t="s">
        <v>6413</v>
      </c>
      <c r="C5167" s="311" t="s">
        <v>5646</v>
      </c>
      <c r="D5167" s="308"/>
      <c r="E5167" s="315">
        <v>67270</v>
      </c>
      <c r="F5167" s="310">
        <f t="shared" si="160"/>
        <v>3363500</v>
      </c>
      <c r="G5167" s="310">
        <f t="shared" si="161"/>
        <v>1345400</v>
      </c>
    </row>
    <row r="5168" spans="1:7">
      <c r="A5168" s="311" t="s">
        <v>5581</v>
      </c>
      <c r="B5168" s="311" t="s">
        <v>5642</v>
      </c>
      <c r="C5168" s="311" t="s">
        <v>6414</v>
      </c>
      <c r="D5168" s="308"/>
      <c r="E5168" s="315">
        <v>64450</v>
      </c>
      <c r="F5168" s="310">
        <f t="shared" si="160"/>
        <v>3222500</v>
      </c>
      <c r="G5168" s="310">
        <f t="shared" si="161"/>
        <v>1289000</v>
      </c>
    </row>
    <row r="5169" spans="1:7">
      <c r="A5169" s="311" t="s">
        <v>5581</v>
      </c>
      <c r="B5169" s="311" t="s">
        <v>6415</v>
      </c>
      <c r="C5169" s="311" t="s">
        <v>6416</v>
      </c>
      <c r="D5169" s="308"/>
      <c r="E5169" s="315">
        <v>61630</v>
      </c>
      <c r="F5169" s="310">
        <f t="shared" si="160"/>
        <v>3081500</v>
      </c>
      <c r="G5169" s="310">
        <f t="shared" si="161"/>
        <v>1232600.0000000002</v>
      </c>
    </row>
    <row r="5170" spans="1:7">
      <c r="A5170" s="311" t="s">
        <v>5581</v>
      </c>
      <c r="B5170" s="311" t="s">
        <v>6417</v>
      </c>
      <c r="C5170" s="311" t="s">
        <v>6418</v>
      </c>
      <c r="D5170" s="308"/>
      <c r="E5170" s="315">
        <v>85450</v>
      </c>
      <c r="F5170" s="310">
        <f t="shared" si="160"/>
        <v>4272500</v>
      </c>
      <c r="G5170" s="310">
        <f t="shared" si="161"/>
        <v>1709000</v>
      </c>
    </row>
    <row r="5171" spans="1:7">
      <c r="A5171" s="311" t="s">
        <v>5581</v>
      </c>
      <c r="B5171" s="311" t="s">
        <v>6417</v>
      </c>
      <c r="C5171" s="311" t="s">
        <v>6419</v>
      </c>
      <c r="D5171" s="308"/>
      <c r="E5171" s="315">
        <v>85450</v>
      </c>
      <c r="F5171" s="310">
        <f t="shared" si="160"/>
        <v>4272500</v>
      </c>
      <c r="G5171" s="310">
        <f t="shared" si="161"/>
        <v>1709000</v>
      </c>
    </row>
    <row r="5172" spans="1:7">
      <c r="A5172" s="311" t="s">
        <v>5581</v>
      </c>
      <c r="B5172" s="311" t="s">
        <v>6417</v>
      </c>
      <c r="C5172" s="311" t="s">
        <v>6420</v>
      </c>
      <c r="D5172" s="308"/>
      <c r="E5172" s="315">
        <v>85530</v>
      </c>
      <c r="F5172" s="310">
        <f t="shared" si="160"/>
        <v>4276500</v>
      </c>
      <c r="G5172" s="310">
        <f t="shared" si="161"/>
        <v>1710600.0000000002</v>
      </c>
    </row>
    <row r="5173" spans="1:7">
      <c r="A5173" s="311" t="s">
        <v>5581</v>
      </c>
      <c r="B5173" s="311" t="s">
        <v>6417</v>
      </c>
      <c r="C5173" s="311" t="s">
        <v>6421</v>
      </c>
      <c r="D5173" s="308"/>
      <c r="E5173" s="315">
        <v>87090</v>
      </c>
      <c r="F5173" s="310">
        <f t="shared" si="160"/>
        <v>4354500</v>
      </c>
      <c r="G5173" s="310">
        <f t="shared" si="161"/>
        <v>1741800</v>
      </c>
    </row>
    <row r="5174" spans="1:7">
      <c r="A5174" s="311" t="s">
        <v>5581</v>
      </c>
      <c r="B5174" s="311" t="s">
        <v>6422</v>
      </c>
      <c r="C5174" s="311" t="s">
        <v>6423</v>
      </c>
      <c r="D5174" s="308"/>
      <c r="E5174" s="315">
        <v>91630</v>
      </c>
      <c r="F5174" s="310">
        <f t="shared" si="160"/>
        <v>4581500</v>
      </c>
      <c r="G5174" s="310">
        <f t="shared" si="161"/>
        <v>1832600.0000000002</v>
      </c>
    </row>
    <row r="5175" spans="1:7">
      <c r="A5175" s="311" t="s">
        <v>5581</v>
      </c>
      <c r="B5175" s="311" t="s">
        <v>6424</v>
      </c>
      <c r="C5175" s="311" t="s">
        <v>6425</v>
      </c>
      <c r="D5175" s="308"/>
      <c r="E5175" s="315">
        <v>92630</v>
      </c>
      <c r="F5175" s="310">
        <f t="shared" si="160"/>
        <v>4631500</v>
      </c>
      <c r="G5175" s="310">
        <f t="shared" si="161"/>
        <v>1852600.0000000002</v>
      </c>
    </row>
    <row r="5176" spans="1:7">
      <c r="A5176" s="311" t="s">
        <v>5581</v>
      </c>
      <c r="B5176" s="311" t="s">
        <v>6424</v>
      </c>
      <c r="C5176" s="311" t="s">
        <v>6426</v>
      </c>
      <c r="D5176" s="308"/>
      <c r="E5176" s="315">
        <v>96230</v>
      </c>
      <c r="F5176" s="310">
        <f t="shared" si="160"/>
        <v>4811500</v>
      </c>
      <c r="G5176" s="310">
        <f t="shared" si="161"/>
        <v>1924600.0000000002</v>
      </c>
    </row>
    <row r="5177" spans="1:7">
      <c r="A5177" s="311" t="s">
        <v>5581</v>
      </c>
      <c r="B5177" s="311" t="s">
        <v>6424</v>
      </c>
      <c r="C5177" s="311" t="s">
        <v>6427</v>
      </c>
      <c r="D5177" s="308"/>
      <c r="E5177" s="315">
        <v>86750</v>
      </c>
      <c r="F5177" s="310">
        <f t="shared" si="160"/>
        <v>4337500</v>
      </c>
      <c r="G5177" s="310">
        <f t="shared" si="161"/>
        <v>1735000</v>
      </c>
    </row>
    <row r="5178" spans="1:7">
      <c r="A5178" s="311" t="s">
        <v>5581</v>
      </c>
      <c r="B5178" s="311" t="s">
        <v>6424</v>
      </c>
      <c r="C5178" s="311" t="s">
        <v>6428</v>
      </c>
      <c r="D5178" s="308"/>
      <c r="E5178" s="315">
        <v>83180</v>
      </c>
      <c r="F5178" s="310">
        <f t="shared" si="160"/>
        <v>4159000</v>
      </c>
      <c r="G5178" s="310">
        <f t="shared" si="161"/>
        <v>1663600.0000000002</v>
      </c>
    </row>
    <row r="5179" spans="1:7">
      <c r="A5179" s="311" t="s">
        <v>5581</v>
      </c>
      <c r="B5179" s="311" t="s">
        <v>6429</v>
      </c>
      <c r="C5179" s="311" t="s">
        <v>6426</v>
      </c>
      <c r="D5179" s="308"/>
      <c r="E5179" s="315">
        <v>96270</v>
      </c>
      <c r="F5179" s="310">
        <f t="shared" si="160"/>
        <v>4813500</v>
      </c>
      <c r="G5179" s="310">
        <f t="shared" si="161"/>
        <v>1925400</v>
      </c>
    </row>
    <row r="5180" spans="1:7">
      <c r="A5180" s="311" t="s">
        <v>5581</v>
      </c>
      <c r="B5180" s="311" t="s">
        <v>6429</v>
      </c>
      <c r="C5180" s="311" t="s">
        <v>6430</v>
      </c>
      <c r="D5180" s="308"/>
      <c r="E5180" s="315">
        <v>90810</v>
      </c>
      <c r="F5180" s="310">
        <f t="shared" si="160"/>
        <v>4540500</v>
      </c>
      <c r="G5180" s="310">
        <f t="shared" si="161"/>
        <v>1816200</v>
      </c>
    </row>
    <row r="5181" spans="1:7">
      <c r="A5181" s="311" t="s">
        <v>5581</v>
      </c>
      <c r="B5181" s="311" t="s">
        <v>6429</v>
      </c>
      <c r="C5181" s="311" t="s">
        <v>6431</v>
      </c>
      <c r="D5181" s="308"/>
      <c r="E5181" s="315">
        <v>82090</v>
      </c>
      <c r="F5181" s="310">
        <f t="shared" si="160"/>
        <v>4104500</v>
      </c>
      <c r="G5181" s="310">
        <f t="shared" si="161"/>
        <v>1641800</v>
      </c>
    </row>
    <row r="5182" spans="1:7">
      <c r="A5182" s="311" t="s">
        <v>5581</v>
      </c>
      <c r="B5182" s="311" t="s">
        <v>6432</v>
      </c>
      <c r="C5182" s="311" t="s">
        <v>6433</v>
      </c>
      <c r="D5182" s="308"/>
      <c r="E5182" s="315">
        <v>77100</v>
      </c>
      <c r="F5182" s="310">
        <f t="shared" si="160"/>
        <v>3855000</v>
      </c>
      <c r="G5182" s="310">
        <f t="shared" si="161"/>
        <v>1542000</v>
      </c>
    </row>
    <row r="5183" spans="1:7">
      <c r="A5183" s="311" t="s">
        <v>5581</v>
      </c>
      <c r="B5183" s="311" t="s">
        <v>6434</v>
      </c>
      <c r="C5183" s="311" t="s">
        <v>6435</v>
      </c>
      <c r="D5183" s="308"/>
      <c r="E5183" s="315">
        <v>79910</v>
      </c>
      <c r="F5183" s="310">
        <f t="shared" si="160"/>
        <v>3995500</v>
      </c>
      <c r="G5183" s="310">
        <f t="shared" si="161"/>
        <v>1598200</v>
      </c>
    </row>
    <row r="5184" spans="1:7">
      <c r="A5184" s="311" t="s">
        <v>5581</v>
      </c>
      <c r="B5184" s="311" t="s">
        <v>6434</v>
      </c>
      <c r="C5184" s="311" t="s">
        <v>6436</v>
      </c>
      <c r="D5184" s="308"/>
      <c r="E5184" s="315">
        <v>76720</v>
      </c>
      <c r="F5184" s="310">
        <f t="shared" si="160"/>
        <v>3836000</v>
      </c>
      <c r="G5184" s="310">
        <f t="shared" si="161"/>
        <v>1534400</v>
      </c>
    </row>
    <row r="5185" spans="1:7">
      <c r="A5185" s="311" t="s">
        <v>5581</v>
      </c>
      <c r="B5185" s="311" t="s">
        <v>6437</v>
      </c>
      <c r="C5185" s="311" t="s">
        <v>6438</v>
      </c>
      <c r="D5185" s="308"/>
      <c r="E5185" s="315">
        <v>72630</v>
      </c>
      <c r="F5185" s="310">
        <f t="shared" si="160"/>
        <v>3631500</v>
      </c>
      <c r="G5185" s="310">
        <f t="shared" si="161"/>
        <v>1452600.0000000002</v>
      </c>
    </row>
    <row r="5186" spans="1:7">
      <c r="A5186" s="311" t="s">
        <v>5581</v>
      </c>
      <c r="B5186" s="311" t="s">
        <v>6437</v>
      </c>
      <c r="C5186" s="311" t="s">
        <v>6439</v>
      </c>
      <c r="D5186" s="308"/>
      <c r="E5186" s="315">
        <v>71630</v>
      </c>
      <c r="F5186" s="310">
        <f t="shared" si="160"/>
        <v>3581500</v>
      </c>
      <c r="G5186" s="310">
        <f t="shared" si="161"/>
        <v>1432600.0000000002</v>
      </c>
    </row>
    <row r="5187" spans="1:7">
      <c r="A5187" s="311" t="s">
        <v>5581</v>
      </c>
      <c r="B5187" s="311" t="s">
        <v>6440</v>
      </c>
      <c r="C5187" s="311" t="s">
        <v>6441</v>
      </c>
      <c r="D5187" s="308"/>
      <c r="E5187" s="315">
        <v>76000</v>
      </c>
      <c r="F5187" s="310">
        <f t="shared" si="160"/>
        <v>3800000</v>
      </c>
      <c r="G5187" s="310">
        <f t="shared" si="161"/>
        <v>1520000</v>
      </c>
    </row>
    <row r="5188" spans="1:7">
      <c r="A5188" s="316" t="s">
        <v>6186</v>
      </c>
      <c r="B5188" s="316" t="s">
        <v>6442</v>
      </c>
      <c r="C5188" s="316" t="s">
        <v>6443</v>
      </c>
      <c r="D5188" s="308"/>
      <c r="E5188" s="317">
        <v>37510</v>
      </c>
      <c r="F5188" s="310">
        <f t="shared" ref="F5188:F5251" si="162">+E5188*5%*1000</f>
        <v>1875500</v>
      </c>
      <c r="G5188" s="310">
        <f t="shared" ref="G5188:G5251" si="163">+E5188*2%*1000</f>
        <v>750200</v>
      </c>
    </row>
    <row r="5189" spans="1:7">
      <c r="A5189" s="311" t="s">
        <v>5581</v>
      </c>
      <c r="B5189" s="311" t="s">
        <v>6444</v>
      </c>
      <c r="C5189" s="311" t="s">
        <v>6445</v>
      </c>
      <c r="D5189" s="308"/>
      <c r="E5189" s="315">
        <v>85900</v>
      </c>
      <c r="F5189" s="310">
        <f t="shared" si="162"/>
        <v>4295000</v>
      </c>
      <c r="G5189" s="310">
        <f t="shared" si="163"/>
        <v>1718000</v>
      </c>
    </row>
    <row r="5190" spans="1:7">
      <c r="A5190" s="311" t="s">
        <v>5581</v>
      </c>
      <c r="B5190" s="311" t="s">
        <v>6444</v>
      </c>
      <c r="C5190" s="311" t="s">
        <v>6446</v>
      </c>
      <c r="D5190" s="308"/>
      <c r="E5190" s="315">
        <v>89700</v>
      </c>
      <c r="F5190" s="310">
        <f t="shared" si="162"/>
        <v>4485000</v>
      </c>
      <c r="G5190" s="310">
        <f t="shared" si="163"/>
        <v>1794000</v>
      </c>
    </row>
    <row r="5191" spans="1:7">
      <c r="A5191" s="316" t="s">
        <v>5581</v>
      </c>
      <c r="B5191" s="316" t="s">
        <v>6447</v>
      </c>
      <c r="C5191" s="316">
        <v>238366</v>
      </c>
      <c r="D5191" s="308"/>
      <c r="E5191" s="317">
        <v>81120</v>
      </c>
      <c r="F5191" s="310">
        <f t="shared" si="162"/>
        <v>4056000</v>
      </c>
      <c r="G5191" s="310">
        <f t="shared" si="163"/>
        <v>1622400</v>
      </c>
    </row>
    <row r="5192" spans="1:7">
      <c r="A5192" s="316" t="s">
        <v>5581</v>
      </c>
      <c r="B5192" s="316" t="s">
        <v>6448</v>
      </c>
      <c r="C5192" s="316">
        <v>238465</v>
      </c>
      <c r="D5192" s="308"/>
      <c r="E5192" s="317">
        <v>82550</v>
      </c>
      <c r="F5192" s="310">
        <f t="shared" si="162"/>
        <v>4127500</v>
      </c>
      <c r="G5192" s="310">
        <f t="shared" si="163"/>
        <v>1651000</v>
      </c>
    </row>
    <row r="5193" spans="1:7">
      <c r="A5193" s="311" t="s">
        <v>5581</v>
      </c>
      <c r="B5193" s="311" t="s">
        <v>6448</v>
      </c>
      <c r="C5193" s="311" t="s">
        <v>6449</v>
      </c>
      <c r="D5193" s="308"/>
      <c r="E5193" s="315">
        <v>77540</v>
      </c>
      <c r="F5193" s="310">
        <f t="shared" si="162"/>
        <v>3877000</v>
      </c>
      <c r="G5193" s="310">
        <f t="shared" si="163"/>
        <v>1550800</v>
      </c>
    </row>
    <row r="5194" spans="1:7">
      <c r="A5194" s="311" t="s">
        <v>5581</v>
      </c>
      <c r="B5194" s="311" t="s">
        <v>6450</v>
      </c>
      <c r="C5194" s="311" t="s">
        <v>6451</v>
      </c>
      <c r="D5194" s="308"/>
      <c r="E5194" s="315">
        <v>71800</v>
      </c>
      <c r="F5194" s="310">
        <f t="shared" si="162"/>
        <v>3590000</v>
      </c>
      <c r="G5194" s="310">
        <f t="shared" si="163"/>
        <v>1436000</v>
      </c>
    </row>
    <row r="5195" spans="1:7">
      <c r="A5195" s="311" t="s">
        <v>5581</v>
      </c>
      <c r="B5195" s="311" t="s">
        <v>6452</v>
      </c>
      <c r="C5195" s="311" t="s">
        <v>6453</v>
      </c>
      <c r="D5195" s="308"/>
      <c r="E5195" s="315">
        <v>74650</v>
      </c>
      <c r="F5195" s="310">
        <f t="shared" si="162"/>
        <v>3732500</v>
      </c>
      <c r="G5195" s="310">
        <f t="shared" si="163"/>
        <v>1493000</v>
      </c>
    </row>
    <row r="5196" spans="1:7">
      <c r="A5196" s="311" t="s">
        <v>5581</v>
      </c>
      <c r="B5196" s="311" t="s">
        <v>6452</v>
      </c>
      <c r="C5196" s="311" t="s">
        <v>6454</v>
      </c>
      <c r="D5196" s="308"/>
      <c r="E5196" s="315">
        <v>76650</v>
      </c>
      <c r="F5196" s="310">
        <f t="shared" si="162"/>
        <v>3832500</v>
      </c>
      <c r="G5196" s="310">
        <f t="shared" si="163"/>
        <v>1533000</v>
      </c>
    </row>
    <row r="5197" spans="1:7">
      <c r="A5197" s="311" t="s">
        <v>5581</v>
      </c>
      <c r="B5197" s="311" t="s">
        <v>6455</v>
      </c>
      <c r="C5197" s="311" t="s">
        <v>6456</v>
      </c>
      <c r="D5197" s="308"/>
      <c r="E5197" s="315">
        <v>103000</v>
      </c>
      <c r="F5197" s="310">
        <f t="shared" si="162"/>
        <v>5150000</v>
      </c>
      <c r="G5197" s="310">
        <f t="shared" si="163"/>
        <v>2060000</v>
      </c>
    </row>
    <row r="5198" spans="1:7">
      <c r="A5198" s="316" t="s">
        <v>5581</v>
      </c>
      <c r="B5198" s="316" t="s">
        <v>6457</v>
      </c>
      <c r="C5198" s="316">
        <v>213068</v>
      </c>
      <c r="D5198" s="308"/>
      <c r="E5198" s="317">
        <v>87810</v>
      </c>
      <c r="F5198" s="310">
        <f t="shared" si="162"/>
        <v>4390500</v>
      </c>
      <c r="G5198" s="310">
        <f t="shared" si="163"/>
        <v>1756200</v>
      </c>
    </row>
    <row r="5199" spans="1:7">
      <c r="A5199" s="311" t="s">
        <v>5581</v>
      </c>
      <c r="B5199" s="311" t="s">
        <v>6458</v>
      </c>
      <c r="C5199" s="311" t="s">
        <v>6459</v>
      </c>
      <c r="D5199" s="308"/>
      <c r="E5199" s="315">
        <v>92360</v>
      </c>
      <c r="F5199" s="310">
        <f t="shared" si="162"/>
        <v>4618000</v>
      </c>
      <c r="G5199" s="310">
        <f t="shared" si="163"/>
        <v>1847200</v>
      </c>
    </row>
    <row r="5200" spans="1:7">
      <c r="A5200" s="316" t="s">
        <v>5581</v>
      </c>
      <c r="B5200" s="316" t="s">
        <v>6460</v>
      </c>
      <c r="C5200" s="316">
        <v>238368</v>
      </c>
      <c r="D5200" s="308"/>
      <c r="E5200" s="317">
        <v>81960</v>
      </c>
      <c r="F5200" s="310">
        <f t="shared" si="162"/>
        <v>4098000</v>
      </c>
      <c r="G5200" s="310">
        <f t="shared" si="163"/>
        <v>1639200</v>
      </c>
    </row>
    <row r="5201" spans="1:7">
      <c r="A5201" s="316" t="s">
        <v>5581</v>
      </c>
      <c r="B5201" s="316" t="s">
        <v>6461</v>
      </c>
      <c r="C5201" s="316">
        <v>238467</v>
      </c>
      <c r="D5201" s="308"/>
      <c r="E5201" s="317">
        <v>85760</v>
      </c>
      <c r="F5201" s="310">
        <f t="shared" si="162"/>
        <v>4288000</v>
      </c>
      <c r="G5201" s="310">
        <f t="shared" si="163"/>
        <v>1715200</v>
      </c>
    </row>
    <row r="5202" spans="1:7">
      <c r="A5202" s="311" t="s">
        <v>5581</v>
      </c>
      <c r="B5202" s="311" t="s">
        <v>6462</v>
      </c>
      <c r="C5202" s="311" t="s">
        <v>6463</v>
      </c>
      <c r="D5202" s="308"/>
      <c r="E5202" s="315">
        <v>150810</v>
      </c>
      <c r="F5202" s="310">
        <f t="shared" si="162"/>
        <v>7540500</v>
      </c>
      <c r="G5202" s="310">
        <f t="shared" si="163"/>
        <v>3016200.0000000005</v>
      </c>
    </row>
    <row r="5203" spans="1:7">
      <c r="A5203" s="316" t="s">
        <v>6186</v>
      </c>
      <c r="B5203" s="316" t="s">
        <v>6464</v>
      </c>
      <c r="C5203" s="316">
        <v>207373</v>
      </c>
      <c r="D5203" s="308"/>
      <c r="E5203" s="317">
        <v>48220</v>
      </c>
      <c r="F5203" s="310">
        <f t="shared" si="162"/>
        <v>2411000</v>
      </c>
      <c r="G5203" s="310">
        <f t="shared" si="163"/>
        <v>964400</v>
      </c>
    </row>
    <row r="5204" spans="1:7">
      <c r="A5204" s="311" t="s">
        <v>5581</v>
      </c>
      <c r="B5204" s="311" t="s">
        <v>6465</v>
      </c>
      <c r="C5204" s="311" t="s">
        <v>6466</v>
      </c>
      <c r="D5204" s="308"/>
      <c r="E5204" s="315">
        <v>120000</v>
      </c>
      <c r="F5204" s="310">
        <f t="shared" si="162"/>
        <v>6000000</v>
      </c>
      <c r="G5204" s="310">
        <f t="shared" si="163"/>
        <v>2400000</v>
      </c>
    </row>
    <row r="5205" spans="1:7">
      <c r="A5205" s="311" t="s">
        <v>5581</v>
      </c>
      <c r="B5205" s="311" t="s">
        <v>6467</v>
      </c>
      <c r="C5205" s="311" t="s">
        <v>6468</v>
      </c>
      <c r="D5205" s="308"/>
      <c r="E5205" s="315">
        <v>127000</v>
      </c>
      <c r="F5205" s="310">
        <f t="shared" si="162"/>
        <v>6350000</v>
      </c>
      <c r="G5205" s="310">
        <f t="shared" si="163"/>
        <v>2540000</v>
      </c>
    </row>
    <row r="5206" spans="1:7">
      <c r="A5206" s="311" t="s">
        <v>5581</v>
      </c>
      <c r="B5206" s="311" t="s">
        <v>6467</v>
      </c>
      <c r="C5206" s="311" t="s">
        <v>6469</v>
      </c>
      <c r="D5206" s="308"/>
      <c r="E5206" s="315">
        <v>122000</v>
      </c>
      <c r="F5206" s="310">
        <f t="shared" si="162"/>
        <v>6100000</v>
      </c>
      <c r="G5206" s="310">
        <f t="shared" si="163"/>
        <v>2440000</v>
      </c>
    </row>
    <row r="5207" spans="1:7">
      <c r="A5207" s="311" t="s">
        <v>5581</v>
      </c>
      <c r="B5207" s="311" t="s">
        <v>6467</v>
      </c>
      <c r="C5207" s="311" t="s">
        <v>6470</v>
      </c>
      <c r="D5207" s="308"/>
      <c r="E5207" s="315">
        <v>125000</v>
      </c>
      <c r="F5207" s="310">
        <f t="shared" si="162"/>
        <v>6250000</v>
      </c>
      <c r="G5207" s="310">
        <f t="shared" si="163"/>
        <v>2500000</v>
      </c>
    </row>
    <row r="5208" spans="1:7">
      <c r="A5208" s="311" t="s">
        <v>5581</v>
      </c>
      <c r="B5208" s="311" t="s">
        <v>6471</v>
      </c>
      <c r="C5208" s="311" t="s">
        <v>6472</v>
      </c>
      <c r="D5208" s="308"/>
      <c r="E5208" s="315">
        <v>122000</v>
      </c>
      <c r="F5208" s="310">
        <f t="shared" si="162"/>
        <v>6100000</v>
      </c>
      <c r="G5208" s="310">
        <f t="shared" si="163"/>
        <v>2440000</v>
      </c>
    </row>
    <row r="5209" spans="1:7">
      <c r="A5209" s="311" t="s">
        <v>5581</v>
      </c>
      <c r="B5209" s="311" t="s">
        <v>6473</v>
      </c>
      <c r="C5209" s="311" t="s">
        <v>6474</v>
      </c>
      <c r="D5209" s="308"/>
      <c r="E5209" s="315">
        <v>127000</v>
      </c>
      <c r="F5209" s="310">
        <f t="shared" si="162"/>
        <v>6350000</v>
      </c>
      <c r="G5209" s="310">
        <f t="shared" si="163"/>
        <v>2540000</v>
      </c>
    </row>
    <row r="5210" spans="1:7">
      <c r="A5210" s="316" t="s">
        <v>6186</v>
      </c>
      <c r="B5210" s="316" t="s">
        <v>6475</v>
      </c>
      <c r="C5210" s="316">
        <v>213089</v>
      </c>
      <c r="D5210" s="308"/>
      <c r="E5210" s="317">
        <v>200450</v>
      </c>
      <c r="F5210" s="310">
        <f t="shared" si="162"/>
        <v>10022500</v>
      </c>
      <c r="G5210" s="310">
        <f t="shared" si="163"/>
        <v>4009000</v>
      </c>
    </row>
    <row r="5211" spans="1:7">
      <c r="A5211" s="316" t="s">
        <v>6186</v>
      </c>
      <c r="B5211" s="316" t="s">
        <v>6475</v>
      </c>
      <c r="C5211" s="316" t="s">
        <v>6476</v>
      </c>
      <c r="D5211" s="308"/>
      <c r="E5211" s="317">
        <v>141610</v>
      </c>
      <c r="F5211" s="310">
        <f t="shared" si="162"/>
        <v>7080500</v>
      </c>
      <c r="G5211" s="310">
        <f t="shared" si="163"/>
        <v>2832200.0000000005</v>
      </c>
    </row>
    <row r="5212" spans="1:7">
      <c r="A5212" s="311" t="s">
        <v>5581</v>
      </c>
      <c r="B5212" s="311" t="s">
        <v>6477</v>
      </c>
      <c r="C5212" s="311" t="s">
        <v>6478</v>
      </c>
      <c r="D5212" s="308"/>
      <c r="E5212" s="315">
        <v>42630</v>
      </c>
      <c r="F5212" s="310">
        <f t="shared" si="162"/>
        <v>2131500</v>
      </c>
      <c r="G5212" s="310">
        <f t="shared" si="163"/>
        <v>852600</v>
      </c>
    </row>
    <row r="5213" spans="1:7">
      <c r="A5213" s="311" t="s">
        <v>5581</v>
      </c>
      <c r="B5213" s="311" t="s">
        <v>6479</v>
      </c>
      <c r="C5213" s="311" t="s">
        <v>6480</v>
      </c>
      <c r="D5213" s="308"/>
      <c r="E5213" s="315">
        <v>51150</v>
      </c>
      <c r="F5213" s="310">
        <f t="shared" si="162"/>
        <v>2557500</v>
      </c>
      <c r="G5213" s="310">
        <f t="shared" si="163"/>
        <v>1023000</v>
      </c>
    </row>
    <row r="5214" spans="1:7">
      <c r="A5214" s="316" t="s">
        <v>6186</v>
      </c>
      <c r="B5214" s="316" t="s">
        <v>6481</v>
      </c>
      <c r="C5214" s="316">
        <v>463231</v>
      </c>
      <c r="D5214" s="308"/>
      <c r="E5214" s="317">
        <v>4900</v>
      </c>
      <c r="F5214" s="310">
        <f t="shared" si="162"/>
        <v>245000</v>
      </c>
      <c r="G5214" s="310">
        <f t="shared" si="163"/>
        <v>98000</v>
      </c>
    </row>
    <row r="5215" spans="1:7">
      <c r="A5215" s="311" t="s">
        <v>5581</v>
      </c>
      <c r="B5215" s="311" t="s">
        <v>6482</v>
      </c>
      <c r="C5215" s="311" t="s">
        <v>6483</v>
      </c>
      <c r="D5215" s="308"/>
      <c r="E5215" s="315">
        <v>128000</v>
      </c>
      <c r="F5215" s="310">
        <f t="shared" si="162"/>
        <v>6400000</v>
      </c>
      <c r="G5215" s="310">
        <f t="shared" si="163"/>
        <v>2560000</v>
      </c>
    </row>
    <row r="5216" spans="1:7">
      <c r="A5216" s="311" t="s">
        <v>5581</v>
      </c>
      <c r="B5216" s="311" t="s">
        <v>6484</v>
      </c>
      <c r="C5216" s="311" t="s">
        <v>6485</v>
      </c>
      <c r="D5216" s="308"/>
      <c r="E5216" s="315">
        <v>126810</v>
      </c>
      <c r="F5216" s="310">
        <f t="shared" si="162"/>
        <v>6340500</v>
      </c>
      <c r="G5216" s="310">
        <f t="shared" si="163"/>
        <v>2536200.0000000005</v>
      </c>
    </row>
    <row r="5217" spans="1:7">
      <c r="A5217" s="316" t="s">
        <v>5581</v>
      </c>
      <c r="B5217" s="316" t="s">
        <v>6486</v>
      </c>
      <c r="C5217" s="316" t="s">
        <v>6487</v>
      </c>
      <c r="D5217" s="308"/>
      <c r="E5217" s="317">
        <v>140660</v>
      </c>
      <c r="F5217" s="310">
        <f t="shared" si="162"/>
        <v>7033000</v>
      </c>
      <c r="G5217" s="310">
        <f t="shared" si="163"/>
        <v>2813200.0000000005</v>
      </c>
    </row>
    <row r="5218" spans="1:7">
      <c r="A5218" s="316" t="s">
        <v>6186</v>
      </c>
      <c r="B5218" s="316" t="s">
        <v>6488</v>
      </c>
      <c r="C5218" s="316">
        <v>463254</v>
      </c>
      <c r="D5218" s="308"/>
      <c r="E5218" s="317">
        <v>38220</v>
      </c>
      <c r="F5218" s="310">
        <f t="shared" si="162"/>
        <v>1911000</v>
      </c>
      <c r="G5218" s="310">
        <f t="shared" si="163"/>
        <v>764400</v>
      </c>
    </row>
    <row r="5219" spans="1:7">
      <c r="A5219" s="316" t="s">
        <v>6186</v>
      </c>
      <c r="B5219" s="316" t="s">
        <v>6489</v>
      </c>
      <c r="C5219" s="316">
        <v>463260</v>
      </c>
      <c r="D5219" s="308"/>
      <c r="E5219" s="317">
        <v>176620</v>
      </c>
      <c r="F5219" s="310">
        <f t="shared" si="162"/>
        <v>8831000</v>
      </c>
      <c r="G5219" s="310">
        <f t="shared" si="163"/>
        <v>3532400</v>
      </c>
    </row>
    <row r="5220" spans="1:7">
      <c r="A5220" s="311" t="s">
        <v>5581</v>
      </c>
      <c r="B5220" s="311" t="s">
        <v>6489</v>
      </c>
      <c r="C5220" s="311" t="s">
        <v>6490</v>
      </c>
      <c r="D5220" s="308"/>
      <c r="E5220" s="315">
        <v>271480</v>
      </c>
      <c r="F5220" s="310">
        <f t="shared" si="162"/>
        <v>13574000</v>
      </c>
      <c r="G5220" s="310">
        <f t="shared" si="163"/>
        <v>5429600</v>
      </c>
    </row>
    <row r="5221" spans="1:7">
      <c r="A5221" s="311" t="s">
        <v>5581</v>
      </c>
      <c r="B5221" s="311" t="s">
        <v>6491</v>
      </c>
      <c r="C5221" s="311" t="s">
        <v>6492</v>
      </c>
      <c r="D5221" s="308"/>
      <c r="E5221" s="315">
        <v>122720</v>
      </c>
      <c r="F5221" s="310">
        <f t="shared" si="162"/>
        <v>6136000</v>
      </c>
      <c r="G5221" s="310">
        <f t="shared" si="163"/>
        <v>2454400</v>
      </c>
    </row>
    <row r="5222" spans="1:7">
      <c r="A5222" s="311" t="s">
        <v>5581</v>
      </c>
      <c r="B5222" s="311" t="s">
        <v>6493</v>
      </c>
      <c r="C5222" s="311" t="s">
        <v>6494</v>
      </c>
      <c r="D5222" s="308"/>
      <c r="E5222" s="315">
        <v>168180</v>
      </c>
      <c r="F5222" s="310">
        <f t="shared" si="162"/>
        <v>8409000</v>
      </c>
      <c r="G5222" s="310">
        <f t="shared" si="163"/>
        <v>3363600</v>
      </c>
    </row>
    <row r="5223" spans="1:7">
      <c r="A5223" s="311" t="s">
        <v>5581</v>
      </c>
      <c r="B5223" s="311" t="s">
        <v>6493</v>
      </c>
      <c r="C5223" s="311" t="s">
        <v>6495</v>
      </c>
      <c r="D5223" s="308"/>
      <c r="E5223" s="315">
        <v>225000</v>
      </c>
      <c r="F5223" s="310">
        <f t="shared" si="162"/>
        <v>11250000</v>
      </c>
      <c r="G5223" s="310">
        <f t="shared" si="163"/>
        <v>4500000</v>
      </c>
    </row>
    <row r="5224" spans="1:7">
      <c r="A5224" s="311" t="s">
        <v>5581</v>
      </c>
      <c r="B5224" s="311" t="s">
        <v>6496</v>
      </c>
      <c r="C5224" s="311" t="s">
        <v>6497</v>
      </c>
      <c r="D5224" s="308"/>
      <c r="E5224" s="315">
        <v>181630</v>
      </c>
      <c r="F5224" s="310">
        <f t="shared" si="162"/>
        <v>9081500</v>
      </c>
      <c r="G5224" s="310">
        <f t="shared" si="163"/>
        <v>3632600</v>
      </c>
    </row>
    <row r="5225" spans="1:7">
      <c r="A5225" s="311" t="s">
        <v>5581</v>
      </c>
      <c r="B5225" s="311" t="s">
        <v>6498</v>
      </c>
      <c r="C5225" s="311" t="s">
        <v>6499</v>
      </c>
      <c r="D5225" s="308"/>
      <c r="E5225" s="315">
        <v>179000</v>
      </c>
      <c r="F5225" s="310">
        <f t="shared" si="162"/>
        <v>8950000</v>
      </c>
      <c r="G5225" s="310">
        <f t="shared" si="163"/>
        <v>3580000</v>
      </c>
    </row>
    <row r="5226" spans="1:7">
      <c r="A5226" s="311" t="s">
        <v>5581</v>
      </c>
      <c r="B5226" s="311" t="s">
        <v>6500</v>
      </c>
      <c r="C5226" s="311" t="s">
        <v>6499</v>
      </c>
      <c r="D5226" s="308"/>
      <c r="E5226" s="315">
        <v>220900</v>
      </c>
      <c r="F5226" s="310">
        <f t="shared" si="162"/>
        <v>11045000</v>
      </c>
      <c r="G5226" s="310">
        <f t="shared" si="163"/>
        <v>4418000</v>
      </c>
    </row>
    <row r="5227" spans="1:7">
      <c r="A5227" s="311" t="s">
        <v>5581</v>
      </c>
      <c r="B5227" s="311" t="s">
        <v>6501</v>
      </c>
      <c r="C5227" s="311" t="s">
        <v>6499</v>
      </c>
      <c r="D5227" s="308"/>
      <c r="E5227" s="315">
        <v>199540</v>
      </c>
      <c r="F5227" s="310">
        <f t="shared" si="162"/>
        <v>9977000</v>
      </c>
      <c r="G5227" s="310">
        <f t="shared" si="163"/>
        <v>3990800</v>
      </c>
    </row>
    <row r="5228" spans="1:7">
      <c r="A5228" s="316" t="s">
        <v>6186</v>
      </c>
      <c r="B5228" s="316" t="s">
        <v>6502</v>
      </c>
      <c r="C5228" s="316" t="s">
        <v>6503</v>
      </c>
      <c r="D5228" s="308"/>
      <c r="E5228" s="317">
        <v>107840</v>
      </c>
      <c r="F5228" s="310">
        <f t="shared" si="162"/>
        <v>5392000</v>
      </c>
      <c r="G5228" s="310">
        <f t="shared" si="163"/>
        <v>2156800</v>
      </c>
    </row>
    <row r="5229" spans="1:7">
      <c r="A5229" s="316" t="s">
        <v>6186</v>
      </c>
      <c r="B5229" s="316" t="s">
        <v>6502</v>
      </c>
      <c r="C5229" s="316" t="s">
        <v>6504</v>
      </c>
      <c r="D5229" s="308"/>
      <c r="E5229" s="317">
        <v>198460</v>
      </c>
      <c r="F5229" s="310">
        <f t="shared" si="162"/>
        <v>9923000</v>
      </c>
      <c r="G5229" s="310">
        <f t="shared" si="163"/>
        <v>3969200.0000000005</v>
      </c>
    </row>
    <row r="5230" spans="1:7">
      <c r="A5230" s="311" t="s">
        <v>5581</v>
      </c>
      <c r="B5230" s="311" t="s">
        <v>6505</v>
      </c>
      <c r="C5230" s="311" t="s">
        <v>6506</v>
      </c>
      <c r="D5230" s="308"/>
      <c r="E5230" s="315">
        <v>341360</v>
      </c>
      <c r="F5230" s="310">
        <f t="shared" si="162"/>
        <v>17068000</v>
      </c>
      <c r="G5230" s="310">
        <f t="shared" si="163"/>
        <v>6827200</v>
      </c>
    </row>
    <row r="5231" spans="1:7">
      <c r="A5231" s="311" t="s">
        <v>5581</v>
      </c>
      <c r="B5231" s="311" t="s">
        <v>6507</v>
      </c>
      <c r="C5231" s="311" t="s">
        <v>6506</v>
      </c>
      <c r="D5231" s="308"/>
      <c r="E5231" s="315">
        <v>291050</v>
      </c>
      <c r="F5231" s="310">
        <f t="shared" si="162"/>
        <v>14552500</v>
      </c>
      <c r="G5231" s="310">
        <f t="shared" si="163"/>
        <v>5821000</v>
      </c>
    </row>
    <row r="5232" spans="1:7">
      <c r="A5232" s="311" t="s">
        <v>5581</v>
      </c>
      <c r="B5232" s="311" t="s">
        <v>6508</v>
      </c>
      <c r="C5232" s="311" t="s">
        <v>6509</v>
      </c>
      <c r="D5232" s="308"/>
      <c r="E5232" s="315">
        <v>69090</v>
      </c>
      <c r="F5232" s="310">
        <f t="shared" si="162"/>
        <v>3454500</v>
      </c>
      <c r="G5232" s="310">
        <f t="shared" si="163"/>
        <v>1381800</v>
      </c>
    </row>
    <row r="5233" spans="1:7">
      <c r="A5233" s="311" t="s">
        <v>5581</v>
      </c>
      <c r="B5233" s="311" t="s">
        <v>6510</v>
      </c>
      <c r="C5233" s="311" t="s">
        <v>6511</v>
      </c>
      <c r="D5233" s="308"/>
      <c r="E5233" s="315">
        <v>73930</v>
      </c>
      <c r="F5233" s="310">
        <f t="shared" si="162"/>
        <v>3696500</v>
      </c>
      <c r="G5233" s="310">
        <f t="shared" si="163"/>
        <v>1478600.0000000002</v>
      </c>
    </row>
    <row r="5234" spans="1:7">
      <c r="A5234" s="316" t="s">
        <v>6186</v>
      </c>
      <c r="B5234" s="316" t="s">
        <v>6512</v>
      </c>
      <c r="C5234" s="316">
        <v>166864</v>
      </c>
      <c r="D5234" s="308"/>
      <c r="E5234" s="317">
        <v>43380</v>
      </c>
      <c r="F5234" s="310">
        <f t="shared" si="162"/>
        <v>2169000</v>
      </c>
      <c r="G5234" s="310">
        <f t="shared" si="163"/>
        <v>867600</v>
      </c>
    </row>
    <row r="5235" spans="1:7">
      <c r="A5235" s="311" t="s">
        <v>5581</v>
      </c>
      <c r="B5235" s="311" t="s">
        <v>6513</v>
      </c>
      <c r="C5235" s="311" t="s">
        <v>6514</v>
      </c>
      <c r="D5235" s="308"/>
      <c r="E5235" s="315">
        <v>120900</v>
      </c>
      <c r="F5235" s="310">
        <f t="shared" si="162"/>
        <v>6045000</v>
      </c>
      <c r="G5235" s="310">
        <f t="shared" si="163"/>
        <v>2418000</v>
      </c>
    </row>
    <row r="5236" spans="1:7">
      <c r="A5236" s="311" t="s">
        <v>5581</v>
      </c>
      <c r="B5236" s="311" t="s">
        <v>6513</v>
      </c>
      <c r="C5236" s="311" t="s">
        <v>6515</v>
      </c>
      <c r="D5236" s="308"/>
      <c r="E5236" s="315">
        <v>40620</v>
      </c>
      <c r="F5236" s="310">
        <f t="shared" si="162"/>
        <v>2031000</v>
      </c>
      <c r="G5236" s="310">
        <f t="shared" si="163"/>
        <v>812400</v>
      </c>
    </row>
    <row r="5237" spans="1:7">
      <c r="A5237" s="316" t="s">
        <v>6186</v>
      </c>
      <c r="B5237" s="316" t="s">
        <v>6512</v>
      </c>
      <c r="C5237" s="316" t="s">
        <v>6516</v>
      </c>
      <c r="D5237" s="308"/>
      <c r="E5237" s="317">
        <v>14580</v>
      </c>
      <c r="F5237" s="310">
        <f t="shared" si="162"/>
        <v>729000</v>
      </c>
      <c r="G5237" s="310">
        <f t="shared" si="163"/>
        <v>291600</v>
      </c>
    </row>
    <row r="5238" spans="1:7">
      <c r="A5238" s="316" t="s">
        <v>6186</v>
      </c>
      <c r="B5238" s="316" t="s">
        <v>6517</v>
      </c>
      <c r="C5238" s="316" t="s">
        <v>6518</v>
      </c>
      <c r="D5238" s="308"/>
      <c r="E5238" s="317">
        <v>10830</v>
      </c>
      <c r="F5238" s="310">
        <f t="shared" si="162"/>
        <v>541500</v>
      </c>
      <c r="G5238" s="310">
        <f t="shared" si="163"/>
        <v>216600</v>
      </c>
    </row>
    <row r="5239" spans="1:7">
      <c r="A5239" s="311" t="s">
        <v>5581</v>
      </c>
      <c r="B5239" s="311" t="s">
        <v>6519</v>
      </c>
      <c r="C5239" s="311" t="s">
        <v>6520</v>
      </c>
      <c r="D5239" s="308"/>
      <c r="E5239" s="315">
        <v>189140</v>
      </c>
      <c r="F5239" s="310">
        <f t="shared" si="162"/>
        <v>9457000</v>
      </c>
      <c r="G5239" s="310">
        <f t="shared" si="163"/>
        <v>3782800</v>
      </c>
    </row>
    <row r="5240" spans="1:7">
      <c r="A5240" s="311" t="s">
        <v>5581</v>
      </c>
      <c r="B5240" s="311" t="s">
        <v>6521</v>
      </c>
      <c r="C5240" s="311" t="s">
        <v>6522</v>
      </c>
      <c r="D5240" s="308"/>
      <c r="E5240" s="315">
        <v>44540</v>
      </c>
      <c r="F5240" s="310">
        <f t="shared" si="162"/>
        <v>2227000</v>
      </c>
      <c r="G5240" s="310">
        <f t="shared" si="163"/>
        <v>890800.00000000012</v>
      </c>
    </row>
    <row r="5241" spans="1:7">
      <c r="A5241" s="311" t="s">
        <v>5581</v>
      </c>
      <c r="B5241" s="311" t="s">
        <v>6523</v>
      </c>
      <c r="C5241" s="311" t="s">
        <v>6524</v>
      </c>
      <c r="D5241" s="308"/>
      <c r="E5241" s="315">
        <v>46810</v>
      </c>
      <c r="F5241" s="310">
        <f t="shared" si="162"/>
        <v>2340500</v>
      </c>
      <c r="G5241" s="310">
        <f t="shared" si="163"/>
        <v>936200</v>
      </c>
    </row>
    <row r="5242" spans="1:7">
      <c r="A5242" s="311" t="s">
        <v>5581</v>
      </c>
      <c r="B5242" s="311" t="s">
        <v>6525</v>
      </c>
      <c r="C5242" s="311" t="s">
        <v>6522</v>
      </c>
      <c r="D5242" s="308"/>
      <c r="E5242" s="315">
        <v>45540</v>
      </c>
      <c r="F5242" s="310">
        <f t="shared" si="162"/>
        <v>2277000</v>
      </c>
      <c r="G5242" s="310">
        <f t="shared" si="163"/>
        <v>910800.00000000012</v>
      </c>
    </row>
    <row r="5243" spans="1:7">
      <c r="A5243" s="311" t="s">
        <v>5581</v>
      </c>
      <c r="B5243" s="311" t="s">
        <v>6526</v>
      </c>
      <c r="C5243" s="311" t="s">
        <v>6524</v>
      </c>
      <c r="D5243" s="308"/>
      <c r="E5243" s="315">
        <v>48180</v>
      </c>
      <c r="F5243" s="310">
        <f t="shared" si="162"/>
        <v>2409000</v>
      </c>
      <c r="G5243" s="310">
        <f t="shared" si="163"/>
        <v>963600</v>
      </c>
    </row>
    <row r="5244" spans="1:7">
      <c r="A5244" s="311" t="s">
        <v>5581</v>
      </c>
      <c r="B5244" s="311" t="s">
        <v>6527</v>
      </c>
      <c r="C5244" s="311" t="s">
        <v>6528</v>
      </c>
      <c r="D5244" s="308"/>
      <c r="E5244" s="315">
        <v>41450</v>
      </c>
      <c r="F5244" s="310">
        <f t="shared" si="162"/>
        <v>2072500</v>
      </c>
      <c r="G5244" s="310">
        <f t="shared" si="163"/>
        <v>829000</v>
      </c>
    </row>
    <row r="5245" spans="1:7">
      <c r="A5245" s="316" t="s">
        <v>5581</v>
      </c>
      <c r="B5245" s="316" t="s">
        <v>6529</v>
      </c>
      <c r="C5245" s="316" t="s">
        <v>6530</v>
      </c>
      <c r="D5245" s="308"/>
      <c r="E5245" s="317">
        <v>44450</v>
      </c>
      <c r="F5245" s="310">
        <f t="shared" si="162"/>
        <v>2222500</v>
      </c>
      <c r="G5245" s="310">
        <f t="shared" si="163"/>
        <v>889000</v>
      </c>
    </row>
    <row r="5246" spans="1:7">
      <c r="A5246" s="311" t="s">
        <v>5581</v>
      </c>
      <c r="B5246" s="311" t="s">
        <v>6531</v>
      </c>
      <c r="C5246" s="311" t="s">
        <v>6532</v>
      </c>
      <c r="D5246" s="308"/>
      <c r="E5246" s="315">
        <v>48270</v>
      </c>
      <c r="F5246" s="310">
        <f t="shared" si="162"/>
        <v>2413500</v>
      </c>
      <c r="G5246" s="310">
        <f t="shared" si="163"/>
        <v>965400</v>
      </c>
    </row>
    <row r="5247" spans="1:7">
      <c r="A5247" s="311" t="s">
        <v>5581</v>
      </c>
      <c r="B5247" s="311" t="s">
        <v>6533</v>
      </c>
      <c r="C5247" s="311" t="s">
        <v>6534</v>
      </c>
      <c r="D5247" s="308"/>
      <c r="E5247" s="315">
        <v>60800</v>
      </c>
      <c r="F5247" s="310">
        <f t="shared" si="162"/>
        <v>3040000</v>
      </c>
      <c r="G5247" s="310">
        <f t="shared" si="163"/>
        <v>1216000</v>
      </c>
    </row>
    <row r="5248" spans="1:7">
      <c r="A5248" s="316" t="s">
        <v>5581</v>
      </c>
      <c r="B5248" s="316" t="s">
        <v>6535</v>
      </c>
      <c r="C5248" s="316" t="s">
        <v>6536</v>
      </c>
      <c r="D5248" s="308"/>
      <c r="E5248" s="317">
        <v>45440</v>
      </c>
      <c r="F5248" s="310">
        <f t="shared" si="162"/>
        <v>2272000</v>
      </c>
      <c r="G5248" s="310">
        <f t="shared" si="163"/>
        <v>908800.00000000012</v>
      </c>
    </row>
    <row r="5249" spans="1:7">
      <c r="A5249" s="311" t="s">
        <v>5581</v>
      </c>
      <c r="B5249" s="311" t="s">
        <v>6537</v>
      </c>
      <c r="C5249" s="311" t="s">
        <v>6538</v>
      </c>
      <c r="D5249" s="308"/>
      <c r="E5249" s="315">
        <v>58600</v>
      </c>
      <c r="F5249" s="310">
        <f t="shared" si="162"/>
        <v>2930000</v>
      </c>
      <c r="G5249" s="310">
        <f t="shared" si="163"/>
        <v>1172000</v>
      </c>
    </row>
    <row r="5250" spans="1:7">
      <c r="A5250" s="316" t="s">
        <v>5581</v>
      </c>
      <c r="B5250" s="316" t="s">
        <v>6539</v>
      </c>
      <c r="C5250" s="316" t="s">
        <v>6540</v>
      </c>
      <c r="D5250" s="308"/>
      <c r="E5250" s="317">
        <v>58490</v>
      </c>
      <c r="F5250" s="310">
        <f t="shared" si="162"/>
        <v>2924500</v>
      </c>
      <c r="G5250" s="310">
        <f t="shared" si="163"/>
        <v>1169800</v>
      </c>
    </row>
    <row r="5251" spans="1:7">
      <c r="A5251" s="311" t="s">
        <v>5581</v>
      </c>
      <c r="B5251" s="311" t="s">
        <v>6541</v>
      </c>
      <c r="C5251" s="311" t="s">
        <v>6542</v>
      </c>
      <c r="D5251" s="308"/>
      <c r="E5251" s="315">
        <v>66500</v>
      </c>
      <c r="F5251" s="310">
        <f t="shared" si="162"/>
        <v>3325000</v>
      </c>
      <c r="G5251" s="310">
        <f t="shared" si="163"/>
        <v>1330000</v>
      </c>
    </row>
    <row r="5252" spans="1:7">
      <c r="A5252" s="311" t="s">
        <v>5581</v>
      </c>
      <c r="B5252" s="311" t="s">
        <v>6543</v>
      </c>
      <c r="C5252" s="311" t="s">
        <v>6538</v>
      </c>
      <c r="D5252" s="308"/>
      <c r="E5252" s="315">
        <v>61270</v>
      </c>
      <c r="F5252" s="310">
        <f t="shared" ref="F5252:F5315" si="164">+E5252*5%*1000</f>
        <v>3063500</v>
      </c>
      <c r="G5252" s="310">
        <f t="shared" ref="G5252:G5315" si="165">+E5252*2%*1000</f>
        <v>1225400</v>
      </c>
    </row>
    <row r="5253" spans="1:7">
      <c r="A5253" s="311" t="s">
        <v>5581</v>
      </c>
      <c r="B5253" s="311" t="s">
        <v>6544</v>
      </c>
      <c r="C5253" s="311" t="s">
        <v>6545</v>
      </c>
      <c r="D5253" s="308"/>
      <c r="E5253" s="315">
        <v>72200</v>
      </c>
      <c r="F5253" s="310">
        <f t="shared" si="164"/>
        <v>3610000</v>
      </c>
      <c r="G5253" s="310">
        <f t="shared" si="165"/>
        <v>1444000</v>
      </c>
    </row>
    <row r="5254" spans="1:7">
      <c r="A5254" s="311" t="s">
        <v>5581</v>
      </c>
      <c r="B5254" s="311" t="s">
        <v>6546</v>
      </c>
      <c r="C5254" s="311" t="s">
        <v>6547</v>
      </c>
      <c r="D5254" s="308"/>
      <c r="E5254" s="315">
        <v>72700</v>
      </c>
      <c r="F5254" s="310">
        <f t="shared" si="164"/>
        <v>3635000</v>
      </c>
      <c r="G5254" s="310">
        <f t="shared" si="165"/>
        <v>1454000</v>
      </c>
    </row>
    <row r="5255" spans="1:7">
      <c r="A5255" s="316" t="s">
        <v>6186</v>
      </c>
      <c r="B5255" s="316" t="s">
        <v>6548</v>
      </c>
      <c r="C5255" s="316" t="s">
        <v>6549</v>
      </c>
      <c r="D5255" s="308"/>
      <c r="E5255" s="317">
        <v>35130</v>
      </c>
      <c r="F5255" s="310">
        <f t="shared" si="164"/>
        <v>1756500</v>
      </c>
      <c r="G5255" s="310">
        <f t="shared" si="165"/>
        <v>702600</v>
      </c>
    </row>
    <row r="5256" spans="1:7">
      <c r="A5256" s="311" t="s">
        <v>5581</v>
      </c>
      <c r="B5256" s="311" t="s">
        <v>6550</v>
      </c>
      <c r="C5256" s="311">
        <v>253984</v>
      </c>
      <c r="D5256" s="308"/>
      <c r="E5256" s="315">
        <v>62090</v>
      </c>
      <c r="F5256" s="310">
        <f t="shared" si="164"/>
        <v>3104500</v>
      </c>
      <c r="G5256" s="310">
        <f t="shared" si="165"/>
        <v>1241800</v>
      </c>
    </row>
    <row r="5257" spans="1:7">
      <c r="A5257" s="311" t="s">
        <v>5581</v>
      </c>
      <c r="B5257" s="311" t="s">
        <v>6551</v>
      </c>
      <c r="C5257" s="311" t="s">
        <v>6552</v>
      </c>
      <c r="D5257" s="308"/>
      <c r="E5257" s="315">
        <v>62090</v>
      </c>
      <c r="F5257" s="310">
        <f t="shared" si="164"/>
        <v>3104500</v>
      </c>
      <c r="G5257" s="310">
        <f t="shared" si="165"/>
        <v>1241800</v>
      </c>
    </row>
    <row r="5258" spans="1:7">
      <c r="A5258" s="311" t="s">
        <v>5581</v>
      </c>
      <c r="B5258" s="311" t="s">
        <v>6553</v>
      </c>
      <c r="C5258" s="311">
        <v>253384</v>
      </c>
      <c r="D5258" s="308"/>
      <c r="E5258" s="315">
        <v>65900</v>
      </c>
      <c r="F5258" s="310">
        <f t="shared" si="164"/>
        <v>3295000</v>
      </c>
      <c r="G5258" s="310">
        <f t="shared" si="165"/>
        <v>1318000</v>
      </c>
    </row>
    <row r="5259" spans="1:7">
      <c r="A5259" s="311" t="s">
        <v>5581</v>
      </c>
      <c r="B5259" s="311" t="s">
        <v>6554</v>
      </c>
      <c r="C5259" s="311" t="s">
        <v>6555</v>
      </c>
      <c r="D5259" s="308"/>
      <c r="E5259" s="315">
        <v>74900</v>
      </c>
      <c r="F5259" s="310">
        <f t="shared" si="164"/>
        <v>3745000</v>
      </c>
      <c r="G5259" s="310">
        <f t="shared" si="165"/>
        <v>1498000</v>
      </c>
    </row>
    <row r="5260" spans="1:7">
      <c r="A5260" s="311" t="s">
        <v>5581</v>
      </c>
      <c r="B5260" s="311" t="s">
        <v>5659</v>
      </c>
      <c r="C5260" s="311" t="s">
        <v>6556</v>
      </c>
      <c r="D5260" s="308"/>
      <c r="E5260" s="315">
        <v>60810</v>
      </c>
      <c r="F5260" s="310">
        <f t="shared" si="164"/>
        <v>3040500</v>
      </c>
      <c r="G5260" s="310">
        <f t="shared" si="165"/>
        <v>1216200</v>
      </c>
    </row>
    <row r="5261" spans="1:7">
      <c r="A5261" s="311" t="s">
        <v>5581</v>
      </c>
      <c r="B5261" s="311" t="s">
        <v>6557</v>
      </c>
      <c r="C5261" s="311" t="s">
        <v>6558</v>
      </c>
      <c r="D5261" s="308"/>
      <c r="E5261" s="315">
        <v>86450</v>
      </c>
      <c r="F5261" s="310">
        <f t="shared" si="164"/>
        <v>4322500</v>
      </c>
      <c r="G5261" s="310">
        <f t="shared" si="165"/>
        <v>1729000</v>
      </c>
    </row>
    <row r="5262" spans="1:7">
      <c r="A5262" s="311" t="s">
        <v>5581</v>
      </c>
      <c r="B5262" s="311" t="s">
        <v>6559</v>
      </c>
      <c r="C5262" s="311" t="s">
        <v>6560</v>
      </c>
      <c r="D5262" s="308"/>
      <c r="E5262" s="315">
        <v>88000</v>
      </c>
      <c r="F5262" s="310">
        <f t="shared" si="164"/>
        <v>4400000</v>
      </c>
      <c r="G5262" s="310">
        <f t="shared" si="165"/>
        <v>1760000</v>
      </c>
    </row>
    <row r="5263" spans="1:7">
      <c r="A5263" s="318" t="s">
        <v>5581</v>
      </c>
      <c r="B5263" s="318" t="s">
        <v>6561</v>
      </c>
      <c r="C5263" s="318" t="s">
        <v>6562</v>
      </c>
      <c r="D5263" s="308"/>
      <c r="E5263" s="319">
        <v>83430</v>
      </c>
      <c r="F5263" s="310">
        <f t="shared" si="164"/>
        <v>4171500</v>
      </c>
      <c r="G5263" s="310">
        <f t="shared" si="165"/>
        <v>1668600.0000000002</v>
      </c>
    </row>
    <row r="5264" spans="1:7">
      <c r="A5264" s="311" t="s">
        <v>5581</v>
      </c>
      <c r="B5264" s="311" t="s">
        <v>6563</v>
      </c>
      <c r="C5264" s="311" t="s">
        <v>6564</v>
      </c>
      <c r="D5264" s="308"/>
      <c r="E5264" s="315">
        <v>75600</v>
      </c>
      <c r="F5264" s="310">
        <f t="shared" si="164"/>
        <v>3780000</v>
      </c>
      <c r="G5264" s="310">
        <f t="shared" si="165"/>
        <v>1512000</v>
      </c>
    </row>
    <row r="5265" spans="1:7">
      <c r="A5265" s="311" t="s">
        <v>6186</v>
      </c>
      <c r="B5265" s="311" t="s">
        <v>6565</v>
      </c>
      <c r="C5265" s="311">
        <v>166057</v>
      </c>
      <c r="D5265" s="308"/>
      <c r="E5265" s="315">
        <v>172000</v>
      </c>
      <c r="F5265" s="310">
        <f t="shared" si="164"/>
        <v>8600000</v>
      </c>
      <c r="G5265" s="310">
        <f t="shared" si="165"/>
        <v>3440000</v>
      </c>
    </row>
    <row r="5266" spans="1:7">
      <c r="A5266" s="316" t="s">
        <v>6186</v>
      </c>
      <c r="B5266" s="316" t="s">
        <v>6566</v>
      </c>
      <c r="C5266" s="316" t="s">
        <v>6567</v>
      </c>
      <c r="D5266" s="308"/>
      <c r="E5266" s="317">
        <v>44550</v>
      </c>
      <c r="F5266" s="310">
        <f t="shared" si="164"/>
        <v>2227500</v>
      </c>
      <c r="G5266" s="310">
        <f t="shared" si="165"/>
        <v>891000</v>
      </c>
    </row>
    <row r="5267" spans="1:7">
      <c r="A5267" s="311" t="s">
        <v>5581</v>
      </c>
      <c r="B5267" s="311" t="s">
        <v>6568</v>
      </c>
      <c r="C5267" s="311" t="s">
        <v>6569</v>
      </c>
      <c r="D5267" s="308"/>
      <c r="E5267" s="315">
        <v>86000</v>
      </c>
      <c r="F5267" s="310">
        <f t="shared" si="164"/>
        <v>4300000</v>
      </c>
      <c r="G5267" s="310">
        <f t="shared" si="165"/>
        <v>1720000</v>
      </c>
    </row>
    <row r="5268" spans="1:7">
      <c r="A5268" s="311" t="s">
        <v>5581</v>
      </c>
      <c r="B5268" s="311" t="s">
        <v>6570</v>
      </c>
      <c r="C5268" s="311" t="s">
        <v>6571</v>
      </c>
      <c r="D5268" s="308"/>
      <c r="E5268" s="315">
        <v>96300</v>
      </c>
      <c r="F5268" s="310">
        <f t="shared" si="164"/>
        <v>4815000</v>
      </c>
      <c r="G5268" s="310">
        <f t="shared" si="165"/>
        <v>1926000</v>
      </c>
    </row>
    <row r="5269" spans="1:7">
      <c r="A5269" s="311" t="s">
        <v>5581</v>
      </c>
      <c r="B5269" s="311" t="s">
        <v>6572</v>
      </c>
      <c r="C5269" s="311" t="s">
        <v>6573</v>
      </c>
      <c r="D5269" s="308"/>
      <c r="E5269" s="315">
        <v>138180</v>
      </c>
      <c r="F5269" s="310">
        <f t="shared" si="164"/>
        <v>6909000</v>
      </c>
      <c r="G5269" s="310">
        <f t="shared" si="165"/>
        <v>2763600</v>
      </c>
    </row>
    <row r="5270" spans="1:7">
      <c r="A5270" s="311" t="s">
        <v>5581</v>
      </c>
      <c r="B5270" s="311" t="s">
        <v>6574</v>
      </c>
      <c r="C5270" s="311" t="s">
        <v>6575</v>
      </c>
      <c r="D5270" s="308"/>
      <c r="E5270" s="315">
        <v>154540</v>
      </c>
      <c r="F5270" s="310">
        <f t="shared" si="164"/>
        <v>7727000</v>
      </c>
      <c r="G5270" s="310">
        <f t="shared" si="165"/>
        <v>3090800</v>
      </c>
    </row>
    <row r="5271" spans="1:7">
      <c r="A5271" s="311" t="s">
        <v>5581</v>
      </c>
      <c r="B5271" s="311" t="s">
        <v>6576</v>
      </c>
      <c r="C5271" s="311" t="s">
        <v>6577</v>
      </c>
      <c r="D5271" s="308"/>
      <c r="E5271" s="315">
        <v>49700</v>
      </c>
      <c r="F5271" s="310">
        <f t="shared" si="164"/>
        <v>2485000</v>
      </c>
      <c r="G5271" s="310">
        <f t="shared" si="165"/>
        <v>994000</v>
      </c>
    </row>
    <row r="5272" spans="1:7">
      <c r="A5272" s="316" t="s">
        <v>6186</v>
      </c>
      <c r="B5272" s="316" t="s">
        <v>6578</v>
      </c>
      <c r="C5272" s="316" t="s">
        <v>6579</v>
      </c>
      <c r="D5272" s="308"/>
      <c r="E5272" s="317">
        <v>34710</v>
      </c>
      <c r="F5272" s="310">
        <f t="shared" si="164"/>
        <v>1735500</v>
      </c>
      <c r="G5272" s="310">
        <f t="shared" si="165"/>
        <v>694200</v>
      </c>
    </row>
    <row r="5273" spans="1:7">
      <c r="A5273" s="316" t="s">
        <v>6186</v>
      </c>
      <c r="B5273" s="316" t="s">
        <v>6578</v>
      </c>
      <c r="C5273" s="316" t="s">
        <v>6580</v>
      </c>
      <c r="D5273" s="308"/>
      <c r="E5273" s="317">
        <v>12720</v>
      </c>
      <c r="F5273" s="310">
        <f t="shared" si="164"/>
        <v>636000</v>
      </c>
      <c r="G5273" s="310">
        <f t="shared" si="165"/>
        <v>254400</v>
      </c>
    </row>
    <row r="5274" spans="1:7">
      <c r="A5274" s="311" t="s">
        <v>5581</v>
      </c>
      <c r="B5274" s="311" t="s">
        <v>6581</v>
      </c>
      <c r="C5274" s="311" t="s">
        <v>6582</v>
      </c>
      <c r="D5274" s="308"/>
      <c r="E5274" s="315">
        <v>60000</v>
      </c>
      <c r="F5274" s="310">
        <f t="shared" si="164"/>
        <v>3000000</v>
      </c>
      <c r="G5274" s="310">
        <f t="shared" si="165"/>
        <v>1200000</v>
      </c>
    </row>
    <row r="5275" spans="1:7">
      <c r="A5275" s="311" t="s">
        <v>5581</v>
      </c>
      <c r="B5275" s="311" t="s">
        <v>6583</v>
      </c>
      <c r="C5275" s="311" t="s">
        <v>6584</v>
      </c>
      <c r="D5275" s="308"/>
      <c r="E5275" s="315">
        <v>113000</v>
      </c>
      <c r="F5275" s="310">
        <f t="shared" si="164"/>
        <v>5650000</v>
      </c>
      <c r="G5275" s="310">
        <f t="shared" si="165"/>
        <v>2260000</v>
      </c>
    </row>
    <row r="5276" spans="1:7">
      <c r="A5276" s="316" t="s">
        <v>5581</v>
      </c>
      <c r="B5276" s="316" t="s">
        <v>6585</v>
      </c>
      <c r="C5276" s="316" t="s">
        <v>6586</v>
      </c>
      <c r="D5276" s="308"/>
      <c r="E5276" s="317">
        <v>120240</v>
      </c>
      <c r="F5276" s="310">
        <f t="shared" si="164"/>
        <v>6012000</v>
      </c>
      <c r="G5276" s="310">
        <f t="shared" si="165"/>
        <v>2404800</v>
      </c>
    </row>
    <row r="5277" spans="1:7">
      <c r="A5277" s="311" t="s">
        <v>5581</v>
      </c>
      <c r="B5277" s="311" t="s">
        <v>6587</v>
      </c>
      <c r="C5277" s="311" t="s">
        <v>6588</v>
      </c>
      <c r="D5277" s="308"/>
      <c r="E5277" s="315">
        <v>119420</v>
      </c>
      <c r="F5277" s="310">
        <f t="shared" si="164"/>
        <v>5971000</v>
      </c>
      <c r="G5277" s="310">
        <f t="shared" si="165"/>
        <v>2388400</v>
      </c>
    </row>
    <row r="5278" spans="1:7">
      <c r="A5278" s="311" t="s">
        <v>5581</v>
      </c>
      <c r="B5278" s="311" t="s">
        <v>6589</v>
      </c>
      <c r="C5278" s="311" t="s">
        <v>6590</v>
      </c>
      <c r="D5278" s="308"/>
      <c r="E5278" s="315">
        <v>143000</v>
      </c>
      <c r="F5278" s="310">
        <f t="shared" si="164"/>
        <v>7150000</v>
      </c>
      <c r="G5278" s="310">
        <f t="shared" si="165"/>
        <v>2860000</v>
      </c>
    </row>
    <row r="5279" spans="1:7">
      <c r="A5279" s="311" t="s">
        <v>5581</v>
      </c>
      <c r="B5279" s="311" t="s">
        <v>6591</v>
      </c>
      <c r="C5279" s="311" t="s">
        <v>6592</v>
      </c>
      <c r="D5279" s="308"/>
      <c r="E5279" s="315">
        <v>151180</v>
      </c>
      <c r="F5279" s="310">
        <f t="shared" si="164"/>
        <v>7559000</v>
      </c>
      <c r="G5279" s="310">
        <f t="shared" si="165"/>
        <v>3023600</v>
      </c>
    </row>
    <row r="5280" spans="1:7">
      <c r="A5280" s="311" t="s">
        <v>5581</v>
      </c>
      <c r="B5280" s="311" t="s">
        <v>6593</v>
      </c>
      <c r="C5280" s="311" t="s">
        <v>6592</v>
      </c>
      <c r="D5280" s="308"/>
      <c r="E5280" s="315">
        <v>178450</v>
      </c>
      <c r="F5280" s="310">
        <f t="shared" si="164"/>
        <v>8922500</v>
      </c>
      <c r="G5280" s="310">
        <f t="shared" si="165"/>
        <v>3569000</v>
      </c>
    </row>
    <row r="5281" spans="1:7">
      <c r="A5281" s="311" t="s">
        <v>5581</v>
      </c>
      <c r="B5281" s="311" t="s">
        <v>6594</v>
      </c>
      <c r="C5281" s="311" t="s">
        <v>6590</v>
      </c>
      <c r="D5281" s="308"/>
      <c r="E5281" s="315">
        <v>199090</v>
      </c>
      <c r="F5281" s="310">
        <f t="shared" si="164"/>
        <v>9954500</v>
      </c>
      <c r="G5281" s="310">
        <f t="shared" si="165"/>
        <v>3981800</v>
      </c>
    </row>
    <row r="5282" spans="1:7">
      <c r="A5282" s="316" t="s">
        <v>6186</v>
      </c>
      <c r="B5282" s="316" t="s">
        <v>6595</v>
      </c>
      <c r="C5282" s="316" t="s">
        <v>6596</v>
      </c>
      <c r="D5282" s="308"/>
      <c r="E5282" s="317">
        <v>154040</v>
      </c>
      <c r="F5282" s="310">
        <f t="shared" si="164"/>
        <v>7702000</v>
      </c>
      <c r="G5282" s="310">
        <f t="shared" si="165"/>
        <v>3080800</v>
      </c>
    </row>
    <row r="5283" spans="1:7">
      <c r="A5283" s="311" t="s">
        <v>5581</v>
      </c>
      <c r="B5283" s="311" t="s">
        <v>6597</v>
      </c>
      <c r="C5283" s="311" t="s">
        <v>6598</v>
      </c>
      <c r="D5283" s="308"/>
      <c r="E5283" s="315">
        <v>572720</v>
      </c>
      <c r="F5283" s="310">
        <f t="shared" si="164"/>
        <v>28636000</v>
      </c>
      <c r="G5283" s="310">
        <f t="shared" si="165"/>
        <v>11454400</v>
      </c>
    </row>
    <row r="5284" spans="1:7">
      <c r="A5284" s="311" t="s">
        <v>5581</v>
      </c>
      <c r="B5284" s="311" t="s">
        <v>6599</v>
      </c>
      <c r="C5284" s="311" t="s">
        <v>6600</v>
      </c>
      <c r="D5284" s="308"/>
      <c r="E5284" s="315">
        <v>772720</v>
      </c>
      <c r="F5284" s="310">
        <f t="shared" si="164"/>
        <v>38636000</v>
      </c>
      <c r="G5284" s="310">
        <f t="shared" si="165"/>
        <v>15454400</v>
      </c>
    </row>
    <row r="5285" spans="1:7">
      <c r="A5285" s="311" t="s">
        <v>5581</v>
      </c>
      <c r="B5285" s="311" t="s">
        <v>6601</v>
      </c>
      <c r="C5285" s="311" t="s">
        <v>6602</v>
      </c>
      <c r="D5285" s="308"/>
      <c r="E5285" s="315">
        <v>709090</v>
      </c>
      <c r="F5285" s="310">
        <f t="shared" si="164"/>
        <v>35454500</v>
      </c>
      <c r="G5285" s="310">
        <f t="shared" si="165"/>
        <v>14181800.000000002</v>
      </c>
    </row>
    <row r="5286" spans="1:7">
      <c r="A5286" s="311" t="s">
        <v>5581</v>
      </c>
      <c r="B5286" s="311" t="s">
        <v>6603</v>
      </c>
      <c r="C5286" s="311" t="s">
        <v>6604</v>
      </c>
      <c r="D5286" s="308"/>
      <c r="E5286" s="315">
        <v>727270</v>
      </c>
      <c r="F5286" s="310">
        <f t="shared" si="164"/>
        <v>36363500</v>
      </c>
      <c r="G5286" s="310">
        <f t="shared" si="165"/>
        <v>14545400</v>
      </c>
    </row>
    <row r="5287" spans="1:7">
      <c r="A5287" s="311" t="s">
        <v>5581</v>
      </c>
      <c r="B5287" s="311" t="s">
        <v>6605</v>
      </c>
      <c r="C5287" s="311" t="s">
        <v>6606</v>
      </c>
      <c r="D5287" s="308"/>
      <c r="E5287" s="315">
        <v>211810</v>
      </c>
      <c r="F5287" s="310">
        <f t="shared" si="164"/>
        <v>10590500</v>
      </c>
      <c r="G5287" s="310">
        <f t="shared" si="165"/>
        <v>4236200</v>
      </c>
    </row>
    <row r="5288" spans="1:7">
      <c r="A5288" s="311" t="s">
        <v>5581</v>
      </c>
      <c r="B5288" s="311" t="s">
        <v>6607</v>
      </c>
      <c r="C5288" s="311" t="s">
        <v>6608</v>
      </c>
      <c r="D5288" s="308"/>
      <c r="E5288" s="315">
        <v>208000</v>
      </c>
      <c r="F5288" s="310">
        <f t="shared" si="164"/>
        <v>10400000</v>
      </c>
      <c r="G5288" s="310">
        <f t="shared" si="165"/>
        <v>4160000</v>
      </c>
    </row>
    <row r="5289" spans="1:7">
      <c r="A5289" s="316" t="s">
        <v>6186</v>
      </c>
      <c r="B5289" s="316" t="s">
        <v>6609</v>
      </c>
      <c r="C5289" s="316">
        <v>222983</v>
      </c>
      <c r="D5289" s="308"/>
      <c r="E5289" s="317">
        <v>166470</v>
      </c>
      <c r="F5289" s="310">
        <f t="shared" si="164"/>
        <v>8323500</v>
      </c>
      <c r="G5289" s="310">
        <f t="shared" si="165"/>
        <v>3329400</v>
      </c>
    </row>
    <row r="5290" spans="1:7">
      <c r="A5290" s="311" t="s">
        <v>5581</v>
      </c>
      <c r="B5290" s="311" t="s">
        <v>6610</v>
      </c>
      <c r="C5290" s="311" t="s">
        <v>6611</v>
      </c>
      <c r="D5290" s="308"/>
      <c r="E5290" s="315">
        <v>199290</v>
      </c>
      <c r="F5290" s="310">
        <f t="shared" si="164"/>
        <v>9964500</v>
      </c>
      <c r="G5290" s="310">
        <f t="shared" si="165"/>
        <v>3985800</v>
      </c>
    </row>
    <row r="5291" spans="1:7">
      <c r="A5291" s="311" t="s">
        <v>5581</v>
      </c>
      <c r="B5291" s="311" t="s">
        <v>6612</v>
      </c>
      <c r="C5291" s="311" t="s">
        <v>6613</v>
      </c>
      <c r="D5291" s="308"/>
      <c r="E5291" s="315">
        <v>267270</v>
      </c>
      <c r="F5291" s="310">
        <f t="shared" si="164"/>
        <v>13363500</v>
      </c>
      <c r="G5291" s="310">
        <f t="shared" si="165"/>
        <v>5345400.0000000009</v>
      </c>
    </row>
    <row r="5292" spans="1:7">
      <c r="A5292" s="311" t="s">
        <v>5581</v>
      </c>
      <c r="B5292" s="311" t="s">
        <v>6614</v>
      </c>
      <c r="C5292" s="311" t="s">
        <v>6615</v>
      </c>
      <c r="D5292" s="308"/>
      <c r="E5292" s="315">
        <v>283210</v>
      </c>
      <c r="F5292" s="310">
        <f t="shared" si="164"/>
        <v>14160500</v>
      </c>
      <c r="G5292" s="310">
        <f t="shared" si="165"/>
        <v>5664200</v>
      </c>
    </row>
    <row r="5293" spans="1:7">
      <c r="A5293" s="311" t="s">
        <v>5581</v>
      </c>
      <c r="B5293" s="311" t="s">
        <v>6616</v>
      </c>
      <c r="C5293" s="311" t="s">
        <v>6617</v>
      </c>
      <c r="D5293" s="308"/>
      <c r="E5293" s="315">
        <v>127270</v>
      </c>
      <c r="F5293" s="310">
        <f t="shared" si="164"/>
        <v>6363500</v>
      </c>
      <c r="G5293" s="310">
        <f t="shared" si="165"/>
        <v>2545400</v>
      </c>
    </row>
    <row r="5294" spans="1:7">
      <c r="A5294" s="311" t="s">
        <v>5581</v>
      </c>
      <c r="B5294" s="311" t="s">
        <v>6618</v>
      </c>
      <c r="C5294" s="311" t="s">
        <v>6564</v>
      </c>
      <c r="D5294" s="308"/>
      <c r="E5294" s="315">
        <v>71090</v>
      </c>
      <c r="F5294" s="310">
        <f t="shared" si="164"/>
        <v>3554500</v>
      </c>
      <c r="G5294" s="310">
        <f t="shared" si="165"/>
        <v>1421800</v>
      </c>
    </row>
    <row r="5295" spans="1:7">
      <c r="A5295" s="311" t="s">
        <v>5581</v>
      </c>
      <c r="B5295" s="311" t="s">
        <v>6619</v>
      </c>
      <c r="C5295" s="311" t="s">
        <v>6620</v>
      </c>
      <c r="D5295" s="308"/>
      <c r="E5295" s="315">
        <v>64720</v>
      </c>
      <c r="F5295" s="310">
        <f t="shared" si="164"/>
        <v>3236000</v>
      </c>
      <c r="G5295" s="310">
        <f t="shared" si="165"/>
        <v>1294400</v>
      </c>
    </row>
    <row r="5296" spans="1:7">
      <c r="A5296" s="311" t="s">
        <v>5581</v>
      </c>
      <c r="B5296" s="311" t="s">
        <v>6621</v>
      </c>
      <c r="C5296" s="311" t="s">
        <v>6622</v>
      </c>
      <c r="D5296" s="308"/>
      <c r="E5296" s="315">
        <v>74900</v>
      </c>
      <c r="F5296" s="310">
        <f t="shared" si="164"/>
        <v>3745000</v>
      </c>
      <c r="G5296" s="310">
        <f t="shared" si="165"/>
        <v>1498000</v>
      </c>
    </row>
    <row r="5297" spans="1:7">
      <c r="A5297" s="311" t="s">
        <v>5581</v>
      </c>
      <c r="B5297" s="311" t="s">
        <v>6623</v>
      </c>
      <c r="C5297" s="311" t="s">
        <v>6622</v>
      </c>
      <c r="D5297" s="308"/>
      <c r="E5297" s="315">
        <v>83180</v>
      </c>
      <c r="F5297" s="310">
        <f t="shared" si="164"/>
        <v>4159000</v>
      </c>
      <c r="G5297" s="310">
        <f t="shared" si="165"/>
        <v>1663600.0000000002</v>
      </c>
    </row>
    <row r="5298" spans="1:7">
      <c r="A5298" s="311" t="s">
        <v>5581</v>
      </c>
      <c r="B5298" s="311" t="s">
        <v>6623</v>
      </c>
      <c r="C5298" s="311" t="s">
        <v>6624</v>
      </c>
      <c r="D5298" s="308"/>
      <c r="E5298" s="315">
        <v>83180</v>
      </c>
      <c r="F5298" s="310">
        <f t="shared" si="164"/>
        <v>4159000</v>
      </c>
      <c r="G5298" s="310">
        <f t="shared" si="165"/>
        <v>1663600.0000000002</v>
      </c>
    </row>
    <row r="5299" spans="1:7">
      <c r="A5299" s="311" t="s">
        <v>5581</v>
      </c>
      <c r="B5299" s="311" t="s">
        <v>6625</v>
      </c>
      <c r="C5299" s="311" t="s">
        <v>6626</v>
      </c>
      <c r="D5299" s="308"/>
      <c r="E5299" s="315">
        <v>85270</v>
      </c>
      <c r="F5299" s="310">
        <f t="shared" si="164"/>
        <v>4263500</v>
      </c>
      <c r="G5299" s="310">
        <f t="shared" si="165"/>
        <v>1705400</v>
      </c>
    </row>
    <row r="5300" spans="1:7">
      <c r="A5300" s="311" t="s">
        <v>5581</v>
      </c>
      <c r="B5300" s="311" t="s">
        <v>6625</v>
      </c>
      <c r="C5300" s="311" t="s">
        <v>6627</v>
      </c>
      <c r="D5300" s="308"/>
      <c r="E5300" s="315">
        <v>85270</v>
      </c>
      <c r="F5300" s="310">
        <f t="shared" si="164"/>
        <v>4263500</v>
      </c>
      <c r="G5300" s="310">
        <f t="shared" si="165"/>
        <v>1705400</v>
      </c>
    </row>
    <row r="5301" spans="1:7">
      <c r="A5301" s="311" t="s">
        <v>5581</v>
      </c>
      <c r="B5301" s="311" t="s">
        <v>6625</v>
      </c>
      <c r="C5301" s="311" t="s">
        <v>6628</v>
      </c>
      <c r="D5301" s="308"/>
      <c r="E5301" s="315">
        <v>85270</v>
      </c>
      <c r="F5301" s="310">
        <f t="shared" si="164"/>
        <v>4263500</v>
      </c>
      <c r="G5301" s="310">
        <f t="shared" si="165"/>
        <v>1705400</v>
      </c>
    </row>
    <row r="5302" spans="1:7">
      <c r="A5302" s="311" t="s">
        <v>5581</v>
      </c>
      <c r="B5302" s="311" t="s">
        <v>6629</v>
      </c>
      <c r="C5302" s="311" t="s">
        <v>6569</v>
      </c>
      <c r="D5302" s="308"/>
      <c r="E5302" s="315">
        <v>84000</v>
      </c>
      <c r="F5302" s="310">
        <f t="shared" si="164"/>
        <v>4200000</v>
      </c>
      <c r="G5302" s="310">
        <f t="shared" si="165"/>
        <v>1680000</v>
      </c>
    </row>
    <row r="5303" spans="1:7">
      <c r="A5303" s="311" t="s">
        <v>5581</v>
      </c>
      <c r="B5303" s="311" t="s">
        <v>6630</v>
      </c>
      <c r="C5303" s="311" t="s">
        <v>6631</v>
      </c>
      <c r="D5303" s="308"/>
      <c r="E5303" s="315">
        <v>71180</v>
      </c>
      <c r="F5303" s="310">
        <f t="shared" si="164"/>
        <v>3559000</v>
      </c>
      <c r="G5303" s="310">
        <f t="shared" si="165"/>
        <v>1423600.0000000002</v>
      </c>
    </row>
    <row r="5304" spans="1:7">
      <c r="A5304" s="311" t="s">
        <v>5581</v>
      </c>
      <c r="B5304" s="311" t="s">
        <v>6632</v>
      </c>
      <c r="C5304" s="311" t="s">
        <v>6633</v>
      </c>
      <c r="D5304" s="308"/>
      <c r="E5304" s="315">
        <v>98270</v>
      </c>
      <c r="F5304" s="310">
        <f t="shared" si="164"/>
        <v>4913500</v>
      </c>
      <c r="G5304" s="310">
        <f t="shared" si="165"/>
        <v>1965400</v>
      </c>
    </row>
    <row r="5305" spans="1:7">
      <c r="A5305" s="311" t="s">
        <v>5581</v>
      </c>
      <c r="B5305" s="311" t="s">
        <v>6632</v>
      </c>
      <c r="C5305" s="311" t="s">
        <v>6634</v>
      </c>
      <c r="D5305" s="308"/>
      <c r="E5305" s="315">
        <v>100000</v>
      </c>
      <c r="F5305" s="310">
        <f t="shared" si="164"/>
        <v>5000000</v>
      </c>
      <c r="G5305" s="310">
        <f t="shared" si="165"/>
        <v>2000000</v>
      </c>
    </row>
    <row r="5306" spans="1:7">
      <c r="A5306" s="311" t="s">
        <v>5581</v>
      </c>
      <c r="B5306" s="311" t="s">
        <v>6635</v>
      </c>
      <c r="C5306" s="311" t="s">
        <v>6636</v>
      </c>
      <c r="D5306" s="308"/>
      <c r="E5306" s="315">
        <v>130630</v>
      </c>
      <c r="F5306" s="310">
        <f t="shared" si="164"/>
        <v>6531500</v>
      </c>
      <c r="G5306" s="310">
        <f t="shared" si="165"/>
        <v>2612600</v>
      </c>
    </row>
    <row r="5307" spans="1:7">
      <c r="A5307" s="311" t="s">
        <v>5581</v>
      </c>
      <c r="B5307" s="311" t="s">
        <v>6637</v>
      </c>
      <c r="C5307" s="311" t="s">
        <v>6638</v>
      </c>
      <c r="D5307" s="308"/>
      <c r="E5307" s="315">
        <v>127180</v>
      </c>
      <c r="F5307" s="310">
        <f t="shared" si="164"/>
        <v>6359000</v>
      </c>
      <c r="G5307" s="310">
        <f t="shared" si="165"/>
        <v>2543600</v>
      </c>
    </row>
    <row r="5308" spans="1:7">
      <c r="A5308" s="311" t="s">
        <v>5581</v>
      </c>
      <c r="B5308" s="311" t="s">
        <v>6637</v>
      </c>
      <c r="C5308" s="311" t="s">
        <v>6573</v>
      </c>
      <c r="D5308" s="308"/>
      <c r="E5308" s="315">
        <v>134000</v>
      </c>
      <c r="F5308" s="310">
        <f t="shared" si="164"/>
        <v>6700000</v>
      </c>
      <c r="G5308" s="310">
        <f t="shared" si="165"/>
        <v>2680000</v>
      </c>
    </row>
    <row r="5309" spans="1:7">
      <c r="A5309" s="311" t="s">
        <v>5581</v>
      </c>
      <c r="B5309" s="311" t="s">
        <v>6639</v>
      </c>
      <c r="C5309" s="311" t="s">
        <v>6640</v>
      </c>
      <c r="D5309" s="308"/>
      <c r="E5309" s="315">
        <v>56360</v>
      </c>
      <c r="F5309" s="310">
        <f t="shared" si="164"/>
        <v>2818000</v>
      </c>
      <c r="G5309" s="310">
        <f t="shared" si="165"/>
        <v>1127200</v>
      </c>
    </row>
    <row r="5310" spans="1:7">
      <c r="A5310" s="311" t="s">
        <v>5581</v>
      </c>
      <c r="B5310" s="311" t="s">
        <v>6641</v>
      </c>
      <c r="C5310" s="311" t="s">
        <v>6640</v>
      </c>
      <c r="D5310" s="308"/>
      <c r="E5310" s="315">
        <v>70000</v>
      </c>
      <c r="F5310" s="310">
        <f t="shared" si="164"/>
        <v>3500000</v>
      </c>
      <c r="G5310" s="310">
        <f t="shared" si="165"/>
        <v>1400000</v>
      </c>
    </row>
    <row r="5311" spans="1:7">
      <c r="A5311" s="311" t="s">
        <v>5581</v>
      </c>
      <c r="B5311" s="311" t="s">
        <v>6642</v>
      </c>
      <c r="C5311" s="311" t="s">
        <v>6643</v>
      </c>
      <c r="D5311" s="308"/>
      <c r="E5311" s="315">
        <v>102720</v>
      </c>
      <c r="F5311" s="310">
        <f t="shared" si="164"/>
        <v>5136000</v>
      </c>
      <c r="G5311" s="310">
        <f t="shared" si="165"/>
        <v>2054400</v>
      </c>
    </row>
    <row r="5312" spans="1:7">
      <c r="A5312" s="311" t="s">
        <v>5581</v>
      </c>
      <c r="B5312" s="311" t="s">
        <v>6644</v>
      </c>
      <c r="C5312" s="311" t="s">
        <v>6645</v>
      </c>
      <c r="D5312" s="308"/>
      <c r="E5312" s="315">
        <v>117000</v>
      </c>
      <c r="F5312" s="310">
        <f t="shared" si="164"/>
        <v>5850000</v>
      </c>
      <c r="G5312" s="310">
        <f t="shared" si="165"/>
        <v>2340000</v>
      </c>
    </row>
    <row r="5313" spans="1:7">
      <c r="A5313" s="311" t="s">
        <v>5581</v>
      </c>
      <c r="B5313" s="311" t="s">
        <v>6644</v>
      </c>
      <c r="C5313" s="311" t="s">
        <v>6646</v>
      </c>
      <c r="D5313" s="308"/>
      <c r="E5313" s="315">
        <v>117000</v>
      </c>
      <c r="F5313" s="310">
        <f t="shared" si="164"/>
        <v>5850000</v>
      </c>
      <c r="G5313" s="310">
        <f t="shared" si="165"/>
        <v>2340000</v>
      </c>
    </row>
    <row r="5314" spans="1:7">
      <c r="A5314" s="311" t="s">
        <v>5581</v>
      </c>
      <c r="B5314" s="311" t="s">
        <v>6647</v>
      </c>
      <c r="C5314" s="311" t="s">
        <v>6648</v>
      </c>
      <c r="D5314" s="308"/>
      <c r="E5314" s="315">
        <v>114450</v>
      </c>
      <c r="F5314" s="310">
        <f t="shared" si="164"/>
        <v>5722500</v>
      </c>
      <c r="G5314" s="310">
        <f t="shared" si="165"/>
        <v>2289000</v>
      </c>
    </row>
    <row r="5315" spans="1:7">
      <c r="A5315" s="311" t="s">
        <v>5581</v>
      </c>
      <c r="B5315" s="311" t="s">
        <v>6649</v>
      </c>
      <c r="C5315" s="311" t="s">
        <v>6650</v>
      </c>
      <c r="D5315" s="308"/>
      <c r="E5315" s="315">
        <v>120000</v>
      </c>
      <c r="F5315" s="310">
        <f t="shared" si="164"/>
        <v>6000000</v>
      </c>
      <c r="G5315" s="310">
        <f t="shared" si="165"/>
        <v>2400000</v>
      </c>
    </row>
    <row r="5316" spans="1:7">
      <c r="A5316" s="311" t="s">
        <v>5581</v>
      </c>
      <c r="B5316" s="311" t="s">
        <v>6651</v>
      </c>
      <c r="C5316" s="311" t="s">
        <v>6652</v>
      </c>
      <c r="D5316" s="308"/>
      <c r="E5316" s="315">
        <v>127180</v>
      </c>
      <c r="F5316" s="310">
        <f t="shared" ref="F5316:F5379" si="166">+E5316*5%*1000</f>
        <v>6359000</v>
      </c>
      <c r="G5316" s="310">
        <f t="shared" ref="G5316:G5379" si="167">+E5316*2%*1000</f>
        <v>2543600</v>
      </c>
    </row>
    <row r="5317" spans="1:7">
      <c r="A5317" s="311" t="s">
        <v>5581</v>
      </c>
      <c r="B5317" s="311" t="s">
        <v>6651</v>
      </c>
      <c r="C5317" s="311" t="s">
        <v>6653</v>
      </c>
      <c r="D5317" s="308"/>
      <c r="E5317" s="315">
        <v>129270</v>
      </c>
      <c r="F5317" s="310">
        <f t="shared" si="166"/>
        <v>6463500</v>
      </c>
      <c r="G5317" s="310">
        <f t="shared" si="167"/>
        <v>2585400</v>
      </c>
    </row>
    <row r="5318" spans="1:7">
      <c r="A5318" s="311" t="s">
        <v>5581</v>
      </c>
      <c r="B5318" s="311" t="s">
        <v>6654</v>
      </c>
      <c r="C5318" s="311" t="s">
        <v>6655</v>
      </c>
      <c r="D5318" s="308"/>
      <c r="E5318" s="315">
        <v>135000</v>
      </c>
      <c r="F5318" s="310">
        <f t="shared" si="166"/>
        <v>6750000</v>
      </c>
      <c r="G5318" s="310">
        <f t="shared" si="167"/>
        <v>2700000</v>
      </c>
    </row>
    <row r="5319" spans="1:7">
      <c r="A5319" s="311" t="s">
        <v>5581</v>
      </c>
      <c r="B5319" s="311" t="s">
        <v>6656</v>
      </c>
      <c r="C5319" s="311" t="s">
        <v>6657</v>
      </c>
      <c r="D5319" s="308"/>
      <c r="E5319" s="315">
        <v>110360</v>
      </c>
      <c r="F5319" s="310">
        <f t="shared" si="166"/>
        <v>5518000</v>
      </c>
      <c r="G5319" s="310">
        <f t="shared" si="167"/>
        <v>2207200.0000000005</v>
      </c>
    </row>
    <row r="5320" spans="1:7">
      <c r="A5320" s="311" t="s">
        <v>5581</v>
      </c>
      <c r="B5320" s="311" t="s">
        <v>6656</v>
      </c>
      <c r="C5320" s="311" t="s">
        <v>6658</v>
      </c>
      <c r="D5320" s="308"/>
      <c r="E5320" s="315">
        <v>116000</v>
      </c>
      <c r="F5320" s="310">
        <f t="shared" si="166"/>
        <v>5800000</v>
      </c>
      <c r="G5320" s="310">
        <f t="shared" si="167"/>
        <v>2320000</v>
      </c>
    </row>
    <row r="5321" spans="1:7">
      <c r="A5321" s="311" t="s">
        <v>5581</v>
      </c>
      <c r="B5321" s="311" t="s">
        <v>6659</v>
      </c>
      <c r="C5321" s="311" t="s">
        <v>6660</v>
      </c>
      <c r="D5321" s="308"/>
      <c r="E5321" s="315">
        <v>120000</v>
      </c>
      <c r="F5321" s="310">
        <f t="shared" si="166"/>
        <v>6000000</v>
      </c>
      <c r="G5321" s="310">
        <f t="shared" si="167"/>
        <v>2400000</v>
      </c>
    </row>
    <row r="5322" spans="1:7">
      <c r="A5322" s="311" t="s">
        <v>5581</v>
      </c>
      <c r="B5322" s="311" t="s">
        <v>6661</v>
      </c>
      <c r="C5322" s="311" t="s">
        <v>6662</v>
      </c>
      <c r="D5322" s="308"/>
      <c r="E5322" s="315">
        <v>133000</v>
      </c>
      <c r="F5322" s="310">
        <f t="shared" si="166"/>
        <v>6650000</v>
      </c>
      <c r="G5322" s="310">
        <f t="shared" si="167"/>
        <v>2660000</v>
      </c>
    </row>
    <row r="5323" spans="1:7">
      <c r="A5323" s="311" t="s">
        <v>5581</v>
      </c>
      <c r="B5323" s="311" t="s">
        <v>6663</v>
      </c>
      <c r="C5323" s="311" t="s">
        <v>6664</v>
      </c>
      <c r="D5323" s="308"/>
      <c r="E5323" s="315">
        <v>129000</v>
      </c>
      <c r="F5323" s="310">
        <f t="shared" si="166"/>
        <v>6450000</v>
      </c>
      <c r="G5323" s="310">
        <f t="shared" si="167"/>
        <v>2580000</v>
      </c>
    </row>
    <row r="5324" spans="1:7">
      <c r="A5324" s="311" t="s">
        <v>5581</v>
      </c>
      <c r="B5324" s="311" t="s">
        <v>6665</v>
      </c>
      <c r="C5324" s="311" t="s">
        <v>6648</v>
      </c>
      <c r="D5324" s="308"/>
      <c r="E5324" s="315">
        <v>114450</v>
      </c>
      <c r="F5324" s="310">
        <f t="shared" si="166"/>
        <v>5722500</v>
      </c>
      <c r="G5324" s="310">
        <f t="shared" si="167"/>
        <v>2289000</v>
      </c>
    </row>
    <row r="5325" spans="1:7">
      <c r="A5325" s="311" t="s">
        <v>5581</v>
      </c>
      <c r="B5325" s="311" t="s">
        <v>6666</v>
      </c>
      <c r="C5325" s="311" t="s">
        <v>6667</v>
      </c>
      <c r="D5325" s="308"/>
      <c r="E5325" s="315">
        <v>127900</v>
      </c>
      <c r="F5325" s="310">
        <f t="shared" si="166"/>
        <v>6395000</v>
      </c>
      <c r="G5325" s="310">
        <f t="shared" si="167"/>
        <v>2558000</v>
      </c>
    </row>
    <row r="5326" spans="1:7">
      <c r="A5326" s="311" t="s">
        <v>5581</v>
      </c>
      <c r="B5326" s="311" t="s">
        <v>6668</v>
      </c>
      <c r="C5326" s="311" t="s">
        <v>6669</v>
      </c>
      <c r="D5326" s="308"/>
      <c r="E5326" s="315">
        <v>120360</v>
      </c>
      <c r="F5326" s="310">
        <f t="shared" si="166"/>
        <v>6018000</v>
      </c>
      <c r="G5326" s="310">
        <f t="shared" si="167"/>
        <v>2407200.0000000005</v>
      </c>
    </row>
    <row r="5327" spans="1:7">
      <c r="A5327" s="311" t="s">
        <v>5581</v>
      </c>
      <c r="B5327" s="311" t="s">
        <v>6668</v>
      </c>
      <c r="C5327" s="311" t="s">
        <v>6658</v>
      </c>
      <c r="D5327" s="308"/>
      <c r="E5327" s="315">
        <v>122000</v>
      </c>
      <c r="F5327" s="310">
        <f t="shared" si="166"/>
        <v>6100000</v>
      </c>
      <c r="G5327" s="310">
        <f t="shared" si="167"/>
        <v>2440000</v>
      </c>
    </row>
    <row r="5328" spans="1:7">
      <c r="A5328" s="311" t="s">
        <v>5581</v>
      </c>
      <c r="B5328" s="311" t="s">
        <v>6670</v>
      </c>
      <c r="C5328" s="311" t="s">
        <v>6671</v>
      </c>
      <c r="D5328" s="308"/>
      <c r="E5328" s="315">
        <v>120000</v>
      </c>
      <c r="F5328" s="310">
        <f t="shared" si="166"/>
        <v>6000000</v>
      </c>
      <c r="G5328" s="310">
        <f t="shared" si="167"/>
        <v>2400000</v>
      </c>
    </row>
    <row r="5329" spans="1:7">
      <c r="A5329" s="311" t="s">
        <v>5581</v>
      </c>
      <c r="B5329" s="311" t="s">
        <v>6670</v>
      </c>
      <c r="C5329" s="311" t="s">
        <v>6660</v>
      </c>
      <c r="D5329" s="308"/>
      <c r="E5329" s="315">
        <v>120000</v>
      </c>
      <c r="F5329" s="310">
        <f t="shared" si="166"/>
        <v>6000000</v>
      </c>
      <c r="G5329" s="310">
        <f t="shared" si="167"/>
        <v>2400000</v>
      </c>
    </row>
    <row r="5330" spans="1:7">
      <c r="A5330" s="311" t="s">
        <v>5581</v>
      </c>
      <c r="B5330" s="311" t="s">
        <v>6672</v>
      </c>
      <c r="C5330" s="311" t="s">
        <v>6662</v>
      </c>
      <c r="D5330" s="308"/>
      <c r="E5330" s="315">
        <v>133360</v>
      </c>
      <c r="F5330" s="310">
        <f t="shared" si="166"/>
        <v>6668000</v>
      </c>
      <c r="G5330" s="310">
        <f t="shared" si="167"/>
        <v>2667200.0000000005</v>
      </c>
    </row>
    <row r="5331" spans="1:7">
      <c r="A5331" s="311" t="s">
        <v>5581</v>
      </c>
      <c r="B5331" s="311" t="s">
        <v>6673</v>
      </c>
      <c r="C5331" s="311" t="s">
        <v>6664</v>
      </c>
      <c r="D5331" s="308"/>
      <c r="E5331" s="315">
        <v>131540</v>
      </c>
      <c r="F5331" s="310">
        <f t="shared" si="166"/>
        <v>6577000</v>
      </c>
      <c r="G5331" s="310">
        <f t="shared" si="167"/>
        <v>2630800</v>
      </c>
    </row>
    <row r="5332" spans="1:7">
      <c r="A5332" s="311" t="s">
        <v>5581</v>
      </c>
      <c r="B5332" s="311" t="s">
        <v>6674</v>
      </c>
      <c r="C5332" s="311" t="s">
        <v>6653</v>
      </c>
      <c r="D5332" s="308"/>
      <c r="E5332" s="315">
        <v>128140</v>
      </c>
      <c r="F5332" s="310">
        <f t="shared" si="166"/>
        <v>6407000</v>
      </c>
      <c r="G5332" s="310">
        <f t="shared" si="167"/>
        <v>2562800</v>
      </c>
    </row>
    <row r="5333" spans="1:7">
      <c r="A5333" s="311" t="s">
        <v>5581</v>
      </c>
      <c r="B5333" s="311" t="s">
        <v>6674</v>
      </c>
      <c r="C5333" s="311" t="s">
        <v>6667</v>
      </c>
      <c r="D5333" s="308"/>
      <c r="E5333" s="315">
        <v>113000</v>
      </c>
      <c r="F5333" s="310">
        <f t="shared" si="166"/>
        <v>5650000</v>
      </c>
      <c r="G5333" s="310">
        <f t="shared" si="167"/>
        <v>2260000</v>
      </c>
    </row>
    <row r="5334" spans="1:7">
      <c r="A5334" s="311" t="s">
        <v>5581</v>
      </c>
      <c r="B5334" s="311" t="s">
        <v>6674</v>
      </c>
      <c r="C5334" s="311" t="s">
        <v>6675</v>
      </c>
      <c r="D5334" s="308"/>
      <c r="E5334" s="315">
        <v>121000</v>
      </c>
      <c r="F5334" s="310">
        <f t="shared" si="166"/>
        <v>6050000</v>
      </c>
      <c r="G5334" s="310">
        <f t="shared" si="167"/>
        <v>2420000</v>
      </c>
    </row>
    <row r="5335" spans="1:7">
      <c r="A5335" s="311" t="s">
        <v>5581</v>
      </c>
      <c r="B5335" s="311" t="s">
        <v>6676</v>
      </c>
      <c r="C5335" s="311" t="s">
        <v>6677</v>
      </c>
      <c r="D5335" s="308"/>
      <c r="E5335" s="315">
        <v>114570</v>
      </c>
      <c r="F5335" s="310">
        <f t="shared" si="166"/>
        <v>5728500</v>
      </c>
      <c r="G5335" s="310">
        <f t="shared" si="167"/>
        <v>2291400</v>
      </c>
    </row>
    <row r="5336" spans="1:7">
      <c r="A5336" s="311" t="s">
        <v>5581</v>
      </c>
      <c r="B5336" s="311" t="s">
        <v>6678</v>
      </c>
      <c r="C5336" s="311" t="s">
        <v>6679</v>
      </c>
      <c r="D5336" s="308"/>
      <c r="E5336" s="315">
        <v>130000</v>
      </c>
      <c r="F5336" s="310">
        <f t="shared" si="166"/>
        <v>6500000</v>
      </c>
      <c r="G5336" s="310">
        <f t="shared" si="167"/>
        <v>2600000</v>
      </c>
    </row>
    <row r="5337" spans="1:7">
      <c r="A5337" s="311" t="s">
        <v>5581</v>
      </c>
      <c r="B5337" s="311" t="s">
        <v>6680</v>
      </c>
      <c r="C5337" s="311" t="s">
        <v>6681</v>
      </c>
      <c r="D5337" s="308"/>
      <c r="E5337" s="315">
        <v>145360</v>
      </c>
      <c r="F5337" s="310">
        <f t="shared" si="166"/>
        <v>7268000</v>
      </c>
      <c r="G5337" s="310">
        <f t="shared" si="167"/>
        <v>2907200.0000000005</v>
      </c>
    </row>
    <row r="5338" spans="1:7">
      <c r="A5338" s="316" t="s">
        <v>5581</v>
      </c>
      <c r="B5338" s="316" t="s">
        <v>6682</v>
      </c>
      <c r="C5338" s="316" t="s">
        <v>6683</v>
      </c>
      <c r="D5338" s="308"/>
      <c r="E5338" s="317">
        <v>138040</v>
      </c>
      <c r="F5338" s="310">
        <f t="shared" si="166"/>
        <v>6902000</v>
      </c>
      <c r="G5338" s="310">
        <f t="shared" si="167"/>
        <v>2760800</v>
      </c>
    </row>
    <row r="5339" spans="1:7">
      <c r="A5339" s="311" t="s">
        <v>5581</v>
      </c>
      <c r="B5339" s="311" t="s">
        <v>6684</v>
      </c>
      <c r="C5339" s="311" t="s">
        <v>6685</v>
      </c>
      <c r="D5339" s="308"/>
      <c r="E5339" s="315">
        <v>145360</v>
      </c>
      <c r="F5339" s="310">
        <f t="shared" si="166"/>
        <v>7268000</v>
      </c>
      <c r="G5339" s="310">
        <f t="shared" si="167"/>
        <v>2907200.0000000005</v>
      </c>
    </row>
    <row r="5340" spans="1:7">
      <c r="A5340" s="311" t="s">
        <v>5581</v>
      </c>
      <c r="B5340" s="311" t="s">
        <v>6686</v>
      </c>
      <c r="C5340" s="311" t="s">
        <v>6687</v>
      </c>
      <c r="D5340" s="308"/>
      <c r="E5340" s="315">
        <v>142000</v>
      </c>
      <c r="F5340" s="310">
        <f t="shared" si="166"/>
        <v>7100000</v>
      </c>
      <c r="G5340" s="310">
        <f t="shared" si="167"/>
        <v>2840000</v>
      </c>
    </row>
    <row r="5341" spans="1:7">
      <c r="A5341" s="311" t="s">
        <v>5581</v>
      </c>
      <c r="B5341" s="311" t="s">
        <v>6688</v>
      </c>
      <c r="C5341" s="311" t="s">
        <v>6689</v>
      </c>
      <c r="D5341" s="308"/>
      <c r="E5341" s="315">
        <v>100000</v>
      </c>
      <c r="F5341" s="310">
        <f t="shared" si="166"/>
        <v>5000000</v>
      </c>
      <c r="G5341" s="310">
        <f t="shared" si="167"/>
        <v>2000000</v>
      </c>
    </row>
    <row r="5342" spans="1:7">
      <c r="A5342" s="311" t="s">
        <v>5581</v>
      </c>
      <c r="B5342" s="311" t="s">
        <v>6690</v>
      </c>
      <c r="C5342" s="311" t="s">
        <v>6691</v>
      </c>
      <c r="D5342" s="308"/>
      <c r="E5342" s="315">
        <v>152620</v>
      </c>
      <c r="F5342" s="310">
        <f t="shared" si="166"/>
        <v>7631000</v>
      </c>
      <c r="G5342" s="310">
        <f t="shared" si="167"/>
        <v>3052400</v>
      </c>
    </row>
    <row r="5343" spans="1:7">
      <c r="A5343" s="311" t="s">
        <v>5581</v>
      </c>
      <c r="B5343" s="311" t="s">
        <v>6690</v>
      </c>
      <c r="C5343" s="311" t="s">
        <v>6692</v>
      </c>
      <c r="D5343" s="308"/>
      <c r="E5343" s="315">
        <v>104540</v>
      </c>
      <c r="F5343" s="310">
        <f t="shared" si="166"/>
        <v>5227000</v>
      </c>
      <c r="G5343" s="310">
        <f t="shared" si="167"/>
        <v>2090800.0000000002</v>
      </c>
    </row>
    <row r="5344" spans="1:7">
      <c r="A5344" s="311" t="s">
        <v>5581</v>
      </c>
      <c r="B5344" s="311" t="s">
        <v>6693</v>
      </c>
      <c r="C5344" s="311" t="s">
        <v>6694</v>
      </c>
      <c r="D5344" s="308"/>
      <c r="E5344" s="315">
        <v>140000</v>
      </c>
      <c r="F5344" s="310">
        <f t="shared" si="166"/>
        <v>7000000</v>
      </c>
      <c r="G5344" s="310">
        <f t="shared" si="167"/>
        <v>2800000</v>
      </c>
    </row>
    <row r="5345" spans="1:7">
      <c r="A5345" s="311" t="s">
        <v>5581</v>
      </c>
      <c r="B5345" s="311" t="s">
        <v>6695</v>
      </c>
      <c r="C5345" s="311" t="s">
        <v>6696</v>
      </c>
      <c r="D5345" s="308"/>
      <c r="E5345" s="315">
        <v>149450</v>
      </c>
      <c r="F5345" s="310">
        <f t="shared" si="166"/>
        <v>7472500</v>
      </c>
      <c r="G5345" s="310">
        <f t="shared" si="167"/>
        <v>2989000</v>
      </c>
    </row>
    <row r="5346" spans="1:7">
      <c r="A5346" s="316" t="s">
        <v>6186</v>
      </c>
      <c r="B5346" s="316" t="s">
        <v>6697</v>
      </c>
      <c r="C5346" s="316">
        <v>222059</v>
      </c>
      <c r="D5346" s="308"/>
      <c r="E5346" s="317">
        <v>124280</v>
      </c>
      <c r="F5346" s="310">
        <f t="shared" si="166"/>
        <v>6214000</v>
      </c>
      <c r="G5346" s="310">
        <f t="shared" si="167"/>
        <v>2485600</v>
      </c>
    </row>
    <row r="5347" spans="1:7">
      <c r="A5347" s="311" t="s">
        <v>5581</v>
      </c>
      <c r="B5347" s="311" t="s">
        <v>6698</v>
      </c>
      <c r="C5347" s="311">
        <v>217364</v>
      </c>
      <c r="D5347" s="308"/>
      <c r="E5347" s="315">
        <v>133360</v>
      </c>
      <c r="F5347" s="310">
        <f t="shared" si="166"/>
        <v>6668000</v>
      </c>
      <c r="G5347" s="310">
        <f t="shared" si="167"/>
        <v>2667200.0000000005</v>
      </c>
    </row>
    <row r="5348" spans="1:7">
      <c r="A5348" s="311" t="s">
        <v>5581</v>
      </c>
      <c r="B5348" s="311" t="s">
        <v>6699</v>
      </c>
      <c r="C5348" s="311" t="s">
        <v>6700</v>
      </c>
      <c r="D5348" s="308"/>
      <c r="E5348" s="315">
        <v>150720</v>
      </c>
      <c r="F5348" s="310">
        <f t="shared" si="166"/>
        <v>7536000</v>
      </c>
      <c r="G5348" s="310">
        <f t="shared" si="167"/>
        <v>3014400</v>
      </c>
    </row>
    <row r="5349" spans="1:7">
      <c r="A5349" s="311" t="s">
        <v>5581</v>
      </c>
      <c r="B5349" s="311" t="s">
        <v>6701</v>
      </c>
      <c r="C5349" s="311" t="s">
        <v>6702</v>
      </c>
      <c r="D5349" s="308"/>
      <c r="E5349" s="315">
        <v>139000</v>
      </c>
      <c r="F5349" s="310">
        <f t="shared" si="166"/>
        <v>6950000</v>
      </c>
      <c r="G5349" s="310">
        <f t="shared" si="167"/>
        <v>2780000</v>
      </c>
    </row>
    <row r="5350" spans="1:7">
      <c r="A5350" s="311" t="s">
        <v>5581</v>
      </c>
      <c r="B5350" s="311" t="s">
        <v>6703</v>
      </c>
      <c r="C5350" s="311" t="s">
        <v>6704</v>
      </c>
      <c r="D5350" s="308"/>
      <c r="E5350" s="315">
        <v>167270</v>
      </c>
      <c r="F5350" s="310">
        <f t="shared" si="166"/>
        <v>8363500</v>
      </c>
      <c r="G5350" s="310">
        <f t="shared" si="167"/>
        <v>3345400</v>
      </c>
    </row>
    <row r="5351" spans="1:7">
      <c r="A5351" s="311" t="s">
        <v>5581</v>
      </c>
      <c r="B5351" s="311" t="s">
        <v>6703</v>
      </c>
      <c r="C5351" s="311" t="s">
        <v>6705</v>
      </c>
      <c r="D5351" s="308"/>
      <c r="E5351" s="315">
        <v>167270</v>
      </c>
      <c r="F5351" s="310">
        <f t="shared" si="166"/>
        <v>8363500</v>
      </c>
      <c r="G5351" s="310">
        <f t="shared" si="167"/>
        <v>3345400</v>
      </c>
    </row>
    <row r="5352" spans="1:7">
      <c r="A5352" s="311" t="s">
        <v>5581</v>
      </c>
      <c r="B5352" s="311" t="s">
        <v>6703</v>
      </c>
      <c r="C5352" s="311" t="s">
        <v>6706</v>
      </c>
      <c r="D5352" s="308"/>
      <c r="E5352" s="315">
        <v>167270</v>
      </c>
      <c r="F5352" s="310">
        <f t="shared" si="166"/>
        <v>8363500</v>
      </c>
      <c r="G5352" s="310">
        <f t="shared" si="167"/>
        <v>3345400</v>
      </c>
    </row>
    <row r="5353" spans="1:7">
      <c r="A5353" s="311" t="s">
        <v>5581</v>
      </c>
      <c r="B5353" s="311" t="s">
        <v>6703</v>
      </c>
      <c r="C5353" s="311" t="s">
        <v>6707</v>
      </c>
      <c r="D5353" s="308"/>
      <c r="E5353" s="315">
        <v>167270</v>
      </c>
      <c r="F5353" s="310">
        <f t="shared" si="166"/>
        <v>8363500</v>
      </c>
      <c r="G5353" s="310">
        <f t="shared" si="167"/>
        <v>3345400</v>
      </c>
    </row>
    <row r="5354" spans="1:7">
      <c r="A5354" s="311" t="s">
        <v>5581</v>
      </c>
      <c r="B5354" s="311" t="s">
        <v>6703</v>
      </c>
      <c r="C5354" s="311" t="s">
        <v>6708</v>
      </c>
      <c r="D5354" s="308"/>
      <c r="E5354" s="315">
        <v>167270</v>
      </c>
      <c r="F5354" s="310">
        <f t="shared" si="166"/>
        <v>8363500</v>
      </c>
      <c r="G5354" s="310">
        <f t="shared" si="167"/>
        <v>3345400</v>
      </c>
    </row>
    <row r="5355" spans="1:7">
      <c r="A5355" s="311" t="s">
        <v>5581</v>
      </c>
      <c r="B5355" s="311" t="s">
        <v>6709</v>
      </c>
      <c r="C5355" s="311" t="s">
        <v>6710</v>
      </c>
      <c r="D5355" s="308"/>
      <c r="E5355" s="315">
        <v>170900</v>
      </c>
      <c r="F5355" s="310">
        <f t="shared" si="166"/>
        <v>8545000</v>
      </c>
      <c r="G5355" s="310">
        <f t="shared" si="167"/>
        <v>3418000</v>
      </c>
    </row>
    <row r="5356" spans="1:7">
      <c r="A5356" s="311" t="s">
        <v>5581</v>
      </c>
      <c r="B5356" s="311" t="s">
        <v>6709</v>
      </c>
      <c r="C5356" s="311" t="s">
        <v>6711</v>
      </c>
      <c r="D5356" s="308"/>
      <c r="E5356" s="315">
        <v>170900</v>
      </c>
      <c r="F5356" s="310">
        <f t="shared" si="166"/>
        <v>8545000</v>
      </c>
      <c r="G5356" s="310">
        <f t="shared" si="167"/>
        <v>3418000</v>
      </c>
    </row>
    <row r="5357" spans="1:7">
      <c r="A5357" s="311" t="s">
        <v>5581</v>
      </c>
      <c r="B5357" s="311" t="s">
        <v>6712</v>
      </c>
      <c r="C5357" s="311" t="s">
        <v>6713</v>
      </c>
      <c r="D5357" s="308"/>
      <c r="E5357" s="315">
        <v>175000</v>
      </c>
      <c r="F5357" s="310">
        <f t="shared" si="166"/>
        <v>8750000</v>
      </c>
      <c r="G5357" s="310">
        <f t="shared" si="167"/>
        <v>3500000</v>
      </c>
    </row>
    <row r="5358" spans="1:7">
      <c r="A5358" s="311" t="s">
        <v>5581</v>
      </c>
      <c r="B5358" s="311" t="s">
        <v>6712</v>
      </c>
      <c r="C5358" s="311" t="s">
        <v>6711</v>
      </c>
      <c r="D5358" s="308"/>
      <c r="E5358" s="315">
        <v>175000</v>
      </c>
      <c r="F5358" s="310">
        <f t="shared" si="166"/>
        <v>8750000</v>
      </c>
      <c r="G5358" s="310">
        <f t="shared" si="167"/>
        <v>3500000</v>
      </c>
    </row>
    <row r="5359" spans="1:7">
      <c r="A5359" s="311" t="s">
        <v>5581</v>
      </c>
      <c r="B5359" s="311" t="s">
        <v>6714</v>
      </c>
      <c r="C5359" s="311" t="s">
        <v>6715</v>
      </c>
      <c r="D5359" s="308"/>
      <c r="E5359" s="315">
        <v>172540</v>
      </c>
      <c r="F5359" s="310">
        <f t="shared" si="166"/>
        <v>8627000</v>
      </c>
      <c r="G5359" s="310">
        <f t="shared" si="167"/>
        <v>3450800</v>
      </c>
    </row>
    <row r="5360" spans="1:7">
      <c r="A5360" s="311" t="s">
        <v>5581</v>
      </c>
      <c r="B5360" s="311" t="s">
        <v>6716</v>
      </c>
      <c r="C5360" s="311" t="s">
        <v>6707</v>
      </c>
      <c r="D5360" s="308"/>
      <c r="E5360" s="315">
        <v>144770</v>
      </c>
      <c r="F5360" s="310">
        <f t="shared" si="166"/>
        <v>7238500</v>
      </c>
      <c r="G5360" s="310">
        <f t="shared" si="167"/>
        <v>2895400</v>
      </c>
    </row>
    <row r="5361" spans="1:7">
      <c r="A5361" s="311" t="s">
        <v>5581</v>
      </c>
      <c r="B5361" s="311" t="s">
        <v>6717</v>
      </c>
      <c r="C5361" s="311" t="s">
        <v>6718</v>
      </c>
      <c r="D5361" s="308"/>
      <c r="E5361" s="315">
        <v>150000</v>
      </c>
      <c r="F5361" s="310">
        <f t="shared" si="166"/>
        <v>7500000</v>
      </c>
      <c r="G5361" s="310">
        <f t="shared" si="167"/>
        <v>3000000</v>
      </c>
    </row>
    <row r="5362" spans="1:7">
      <c r="A5362" s="311" t="s">
        <v>5581</v>
      </c>
      <c r="B5362" s="311" t="s">
        <v>6719</v>
      </c>
      <c r="C5362" s="311" t="s">
        <v>6718</v>
      </c>
      <c r="D5362" s="308"/>
      <c r="E5362" s="315">
        <v>120500</v>
      </c>
      <c r="F5362" s="310">
        <f t="shared" si="166"/>
        <v>6025000</v>
      </c>
      <c r="G5362" s="310">
        <f t="shared" si="167"/>
        <v>2410000</v>
      </c>
    </row>
    <row r="5363" spans="1:7">
      <c r="A5363" s="311" t="s">
        <v>5581</v>
      </c>
      <c r="B5363" s="311" t="s">
        <v>6720</v>
      </c>
      <c r="C5363" s="311" t="s">
        <v>6708</v>
      </c>
      <c r="D5363" s="308"/>
      <c r="E5363" s="315">
        <v>175000</v>
      </c>
      <c r="F5363" s="310">
        <f t="shared" si="166"/>
        <v>8750000</v>
      </c>
      <c r="G5363" s="310">
        <f t="shared" si="167"/>
        <v>3500000</v>
      </c>
    </row>
    <row r="5364" spans="1:7">
      <c r="A5364" s="311" t="s">
        <v>5581</v>
      </c>
      <c r="B5364" s="311" t="s">
        <v>6721</v>
      </c>
      <c r="C5364" s="311" t="s">
        <v>6706</v>
      </c>
      <c r="D5364" s="308"/>
      <c r="E5364" s="315">
        <v>177450</v>
      </c>
      <c r="F5364" s="310">
        <f t="shared" si="166"/>
        <v>8872500</v>
      </c>
      <c r="G5364" s="310">
        <f t="shared" si="167"/>
        <v>3549000</v>
      </c>
    </row>
    <row r="5365" spans="1:7">
      <c r="A5365" s="311" t="s">
        <v>5581</v>
      </c>
      <c r="B5365" s="311" t="s">
        <v>6722</v>
      </c>
      <c r="C5365" s="311" t="s">
        <v>6706</v>
      </c>
      <c r="D5365" s="308"/>
      <c r="E5365" s="315">
        <v>167270</v>
      </c>
      <c r="F5365" s="310">
        <f t="shared" si="166"/>
        <v>8363500</v>
      </c>
      <c r="G5365" s="310">
        <f t="shared" si="167"/>
        <v>3345400</v>
      </c>
    </row>
    <row r="5366" spans="1:7">
      <c r="A5366" s="311" t="s">
        <v>5581</v>
      </c>
      <c r="B5366" s="311" t="s">
        <v>6722</v>
      </c>
      <c r="C5366" s="311" t="s">
        <v>6708</v>
      </c>
      <c r="D5366" s="308"/>
      <c r="E5366" s="315">
        <v>167270</v>
      </c>
      <c r="F5366" s="310">
        <f t="shared" si="166"/>
        <v>8363500</v>
      </c>
      <c r="G5366" s="310">
        <f t="shared" si="167"/>
        <v>3345400</v>
      </c>
    </row>
    <row r="5367" spans="1:7">
      <c r="A5367" s="316" t="s">
        <v>6186</v>
      </c>
      <c r="B5367" s="316" t="s">
        <v>6722</v>
      </c>
      <c r="C5367" s="316" t="s">
        <v>6723</v>
      </c>
      <c r="D5367" s="308"/>
      <c r="E5367" s="317">
        <v>68250</v>
      </c>
      <c r="F5367" s="310">
        <f t="shared" si="166"/>
        <v>3412500</v>
      </c>
      <c r="G5367" s="310">
        <f t="shared" si="167"/>
        <v>1365000</v>
      </c>
    </row>
    <row r="5368" spans="1:7">
      <c r="A5368" s="311" t="s">
        <v>5581</v>
      </c>
      <c r="B5368" s="311" t="s">
        <v>6724</v>
      </c>
      <c r="C5368" s="311" t="s">
        <v>6713</v>
      </c>
      <c r="D5368" s="308"/>
      <c r="E5368" s="315">
        <v>170900</v>
      </c>
      <c r="F5368" s="310">
        <f t="shared" si="166"/>
        <v>8545000</v>
      </c>
      <c r="G5368" s="310">
        <f t="shared" si="167"/>
        <v>3418000</v>
      </c>
    </row>
    <row r="5369" spans="1:7">
      <c r="A5369" s="311" t="s">
        <v>5581</v>
      </c>
      <c r="B5369" s="311" t="s">
        <v>6724</v>
      </c>
      <c r="C5369" s="311" t="s">
        <v>6711</v>
      </c>
      <c r="D5369" s="308"/>
      <c r="E5369" s="315">
        <v>170900</v>
      </c>
      <c r="F5369" s="310">
        <f t="shared" si="166"/>
        <v>8545000</v>
      </c>
      <c r="G5369" s="310">
        <f t="shared" si="167"/>
        <v>3418000</v>
      </c>
    </row>
    <row r="5370" spans="1:7">
      <c r="A5370" s="311" t="s">
        <v>5581</v>
      </c>
      <c r="B5370" s="311" t="s">
        <v>6725</v>
      </c>
      <c r="C5370" s="311" t="s">
        <v>6706</v>
      </c>
      <c r="D5370" s="308"/>
      <c r="E5370" s="315">
        <v>181500</v>
      </c>
      <c r="F5370" s="310">
        <f t="shared" si="166"/>
        <v>9075000</v>
      </c>
      <c r="G5370" s="310">
        <f t="shared" si="167"/>
        <v>3630000</v>
      </c>
    </row>
    <row r="5371" spans="1:7">
      <c r="A5371" s="311" t="s">
        <v>5581</v>
      </c>
      <c r="B5371" s="311" t="s">
        <v>6726</v>
      </c>
      <c r="C5371" s="311" t="s">
        <v>6706</v>
      </c>
      <c r="D5371" s="308"/>
      <c r="E5371" s="315">
        <v>142720</v>
      </c>
      <c r="F5371" s="310">
        <f t="shared" si="166"/>
        <v>7136000</v>
      </c>
      <c r="G5371" s="310">
        <f t="shared" si="167"/>
        <v>2854400</v>
      </c>
    </row>
    <row r="5372" spans="1:7">
      <c r="A5372" s="316" t="s">
        <v>6186</v>
      </c>
      <c r="B5372" s="316" t="s">
        <v>6727</v>
      </c>
      <c r="C5372" s="316">
        <v>217483</v>
      </c>
      <c r="D5372" s="308"/>
      <c r="E5372" s="317">
        <v>115820</v>
      </c>
      <c r="F5372" s="310">
        <f t="shared" si="166"/>
        <v>5791000</v>
      </c>
      <c r="G5372" s="310">
        <f t="shared" si="167"/>
        <v>2316400</v>
      </c>
    </row>
    <row r="5373" spans="1:7">
      <c r="A5373" s="316" t="s">
        <v>6186</v>
      </c>
      <c r="B5373" s="316" t="s">
        <v>6728</v>
      </c>
      <c r="C5373" s="316">
        <v>222183</v>
      </c>
      <c r="D5373" s="308"/>
      <c r="E5373" s="317">
        <v>165030</v>
      </c>
      <c r="F5373" s="310">
        <f t="shared" si="166"/>
        <v>8251500</v>
      </c>
      <c r="G5373" s="310">
        <f t="shared" si="167"/>
        <v>3300600</v>
      </c>
    </row>
    <row r="5374" spans="1:7">
      <c r="A5374" s="316" t="s">
        <v>6186</v>
      </c>
      <c r="B5374" s="316" t="s">
        <v>6727</v>
      </c>
      <c r="C5374" s="316" t="s">
        <v>6729</v>
      </c>
      <c r="D5374" s="308"/>
      <c r="E5374" s="317">
        <v>80420</v>
      </c>
      <c r="F5374" s="310">
        <f t="shared" si="166"/>
        <v>4021000</v>
      </c>
      <c r="G5374" s="310">
        <f t="shared" si="167"/>
        <v>1608400</v>
      </c>
    </row>
    <row r="5375" spans="1:7">
      <c r="A5375" s="311" t="s">
        <v>5581</v>
      </c>
      <c r="B5375" s="311" t="s">
        <v>6730</v>
      </c>
      <c r="C5375" s="311">
        <v>222186</v>
      </c>
      <c r="D5375" s="308"/>
      <c r="E5375" s="315">
        <v>180100</v>
      </c>
      <c r="F5375" s="310">
        <f t="shared" si="166"/>
        <v>9005000</v>
      </c>
      <c r="G5375" s="310">
        <f t="shared" si="167"/>
        <v>3602000</v>
      </c>
    </row>
    <row r="5376" spans="1:7">
      <c r="A5376" s="316" t="s">
        <v>6186</v>
      </c>
      <c r="B5376" s="316" t="s">
        <v>6731</v>
      </c>
      <c r="C5376" s="316">
        <v>222986</v>
      </c>
      <c r="D5376" s="308"/>
      <c r="E5376" s="317">
        <v>233860</v>
      </c>
      <c r="F5376" s="310">
        <f t="shared" si="166"/>
        <v>11693000</v>
      </c>
      <c r="G5376" s="310">
        <f t="shared" si="167"/>
        <v>4677200</v>
      </c>
    </row>
    <row r="5377" spans="1:7">
      <c r="A5377" s="311" t="s">
        <v>5581</v>
      </c>
      <c r="B5377" s="311" t="s">
        <v>6732</v>
      </c>
      <c r="C5377" s="311" t="s">
        <v>6733</v>
      </c>
      <c r="D5377" s="308"/>
      <c r="E5377" s="315">
        <v>167440</v>
      </c>
      <c r="F5377" s="310">
        <f t="shared" si="166"/>
        <v>8372000</v>
      </c>
      <c r="G5377" s="310">
        <f t="shared" si="167"/>
        <v>3348800</v>
      </c>
    </row>
    <row r="5378" spans="1:7">
      <c r="A5378" s="316" t="s">
        <v>6186</v>
      </c>
      <c r="B5378" s="316" t="s">
        <v>6734</v>
      </c>
      <c r="C5378" s="316">
        <v>222186</v>
      </c>
      <c r="D5378" s="308"/>
      <c r="E5378" s="317">
        <v>115820</v>
      </c>
      <c r="F5378" s="310">
        <f t="shared" si="166"/>
        <v>5791000</v>
      </c>
      <c r="G5378" s="310">
        <f t="shared" si="167"/>
        <v>2316400</v>
      </c>
    </row>
    <row r="5379" spans="1:7">
      <c r="A5379" s="311" t="s">
        <v>5581</v>
      </c>
      <c r="B5379" s="311" t="s">
        <v>6734</v>
      </c>
      <c r="C5379" s="311" t="s">
        <v>6735</v>
      </c>
      <c r="D5379" s="308"/>
      <c r="E5379" s="315">
        <v>167110</v>
      </c>
      <c r="F5379" s="310">
        <f t="shared" si="166"/>
        <v>8355500</v>
      </c>
      <c r="G5379" s="310">
        <f t="shared" si="167"/>
        <v>3342200.0000000005</v>
      </c>
    </row>
    <row r="5380" spans="1:7">
      <c r="A5380" s="311" t="s">
        <v>5581</v>
      </c>
      <c r="B5380" s="311" t="s">
        <v>6736</v>
      </c>
      <c r="C5380" s="311" t="s">
        <v>6737</v>
      </c>
      <c r="D5380" s="308"/>
      <c r="E5380" s="315">
        <v>241810</v>
      </c>
      <c r="F5380" s="310">
        <f t="shared" ref="F5380:F5443" si="168">+E5380*5%*1000</f>
        <v>12090500</v>
      </c>
      <c r="G5380" s="310">
        <f t="shared" ref="G5380:G5443" si="169">+E5380*2%*1000</f>
        <v>4836200</v>
      </c>
    </row>
    <row r="5381" spans="1:7">
      <c r="A5381" s="311" t="s">
        <v>5581</v>
      </c>
      <c r="B5381" s="311" t="s">
        <v>6736</v>
      </c>
      <c r="C5381" s="311" t="s">
        <v>6738</v>
      </c>
      <c r="D5381" s="308"/>
      <c r="E5381" s="315">
        <v>241810</v>
      </c>
      <c r="F5381" s="310">
        <f t="shared" si="168"/>
        <v>12090500</v>
      </c>
      <c r="G5381" s="310">
        <f t="shared" si="169"/>
        <v>4836200</v>
      </c>
    </row>
    <row r="5382" spans="1:7">
      <c r="A5382" s="311" t="s">
        <v>5581</v>
      </c>
      <c r="B5382" s="311" t="s">
        <v>6736</v>
      </c>
      <c r="C5382" s="311" t="s">
        <v>6613</v>
      </c>
      <c r="D5382" s="308"/>
      <c r="E5382" s="315">
        <v>241810</v>
      </c>
      <c r="F5382" s="310">
        <f t="shared" si="168"/>
        <v>12090500</v>
      </c>
      <c r="G5382" s="310">
        <f t="shared" si="169"/>
        <v>4836200</v>
      </c>
    </row>
    <row r="5383" spans="1:7">
      <c r="A5383" s="311" t="s">
        <v>5581</v>
      </c>
      <c r="B5383" s="311" t="s">
        <v>6739</v>
      </c>
      <c r="C5383" s="311" t="s">
        <v>6740</v>
      </c>
      <c r="D5383" s="308"/>
      <c r="E5383" s="315">
        <v>242490</v>
      </c>
      <c r="F5383" s="310">
        <f t="shared" si="168"/>
        <v>12124500</v>
      </c>
      <c r="G5383" s="310">
        <f t="shared" si="169"/>
        <v>4849800</v>
      </c>
    </row>
    <row r="5384" spans="1:7">
      <c r="A5384" s="311" t="s">
        <v>5581</v>
      </c>
      <c r="B5384" s="311" t="s">
        <v>6739</v>
      </c>
      <c r="C5384" s="311" t="s">
        <v>6741</v>
      </c>
      <c r="D5384" s="308"/>
      <c r="E5384" s="315">
        <v>246000</v>
      </c>
      <c r="F5384" s="310">
        <f t="shared" si="168"/>
        <v>12300000</v>
      </c>
      <c r="G5384" s="310">
        <f t="shared" si="169"/>
        <v>4920000</v>
      </c>
    </row>
    <row r="5385" spans="1:7">
      <c r="A5385" s="311" t="s">
        <v>5581</v>
      </c>
      <c r="B5385" s="311" t="s">
        <v>6739</v>
      </c>
      <c r="C5385" s="311" t="s">
        <v>6738</v>
      </c>
      <c r="D5385" s="308"/>
      <c r="E5385" s="315">
        <v>244160</v>
      </c>
      <c r="F5385" s="310">
        <f t="shared" si="168"/>
        <v>12208000</v>
      </c>
      <c r="G5385" s="310">
        <f t="shared" si="169"/>
        <v>4883200</v>
      </c>
    </row>
    <row r="5386" spans="1:7">
      <c r="A5386" s="311" t="s">
        <v>5581</v>
      </c>
      <c r="B5386" s="311" t="s">
        <v>6739</v>
      </c>
      <c r="C5386" s="311" t="s">
        <v>6742</v>
      </c>
      <c r="D5386" s="308"/>
      <c r="E5386" s="315">
        <v>242000</v>
      </c>
      <c r="F5386" s="310">
        <f t="shared" si="168"/>
        <v>12100000</v>
      </c>
      <c r="G5386" s="310">
        <f t="shared" si="169"/>
        <v>4840000</v>
      </c>
    </row>
    <row r="5387" spans="1:7">
      <c r="A5387" s="311" t="s">
        <v>5581</v>
      </c>
      <c r="B5387" s="311" t="s">
        <v>6743</v>
      </c>
      <c r="C5387" s="311" t="s">
        <v>6738</v>
      </c>
      <c r="D5387" s="308"/>
      <c r="E5387" s="315">
        <v>372720</v>
      </c>
      <c r="F5387" s="310">
        <f t="shared" si="168"/>
        <v>18636000</v>
      </c>
      <c r="G5387" s="310">
        <f t="shared" si="169"/>
        <v>7454400.0000000009</v>
      </c>
    </row>
    <row r="5388" spans="1:7">
      <c r="A5388" s="311" t="s">
        <v>5581</v>
      </c>
      <c r="B5388" s="311" t="s">
        <v>6744</v>
      </c>
      <c r="C5388" s="311" t="s">
        <v>6740</v>
      </c>
      <c r="D5388" s="308"/>
      <c r="E5388" s="315">
        <v>363630</v>
      </c>
      <c r="F5388" s="310">
        <f t="shared" si="168"/>
        <v>18181500</v>
      </c>
      <c r="G5388" s="310">
        <f t="shared" si="169"/>
        <v>7272600</v>
      </c>
    </row>
    <row r="5389" spans="1:7">
      <c r="A5389" s="316" t="s">
        <v>6186</v>
      </c>
      <c r="B5389" s="316" t="s">
        <v>6745</v>
      </c>
      <c r="C5389" s="316">
        <v>217388</v>
      </c>
      <c r="D5389" s="308"/>
      <c r="E5389" s="317">
        <v>236090</v>
      </c>
      <c r="F5389" s="310">
        <f t="shared" si="168"/>
        <v>11804500</v>
      </c>
      <c r="G5389" s="310">
        <f t="shared" si="169"/>
        <v>4721800</v>
      </c>
    </row>
    <row r="5390" spans="1:7">
      <c r="A5390" s="311" t="s">
        <v>5581</v>
      </c>
      <c r="B5390" s="311" t="s">
        <v>6746</v>
      </c>
      <c r="C5390" s="311" t="s">
        <v>6747</v>
      </c>
      <c r="D5390" s="308"/>
      <c r="E5390" s="315">
        <v>213630</v>
      </c>
      <c r="F5390" s="310">
        <f t="shared" si="168"/>
        <v>10681500</v>
      </c>
      <c r="G5390" s="310">
        <f t="shared" si="169"/>
        <v>4272600</v>
      </c>
    </row>
    <row r="5391" spans="1:7">
      <c r="A5391" s="311" t="s">
        <v>5581</v>
      </c>
      <c r="B5391" s="311" t="s">
        <v>6746</v>
      </c>
      <c r="C5391" s="311" t="s">
        <v>6748</v>
      </c>
      <c r="D5391" s="308"/>
      <c r="E5391" s="315">
        <v>213630</v>
      </c>
      <c r="F5391" s="310">
        <f t="shared" si="168"/>
        <v>10681500</v>
      </c>
      <c r="G5391" s="310">
        <f t="shared" si="169"/>
        <v>4272600</v>
      </c>
    </row>
    <row r="5392" spans="1:7">
      <c r="A5392" s="318" t="s">
        <v>5581</v>
      </c>
      <c r="B5392" s="318" t="s">
        <v>6749</v>
      </c>
      <c r="C5392" s="318">
        <v>217378</v>
      </c>
      <c r="D5392" s="308"/>
      <c r="E5392" s="319">
        <v>181060</v>
      </c>
      <c r="F5392" s="310">
        <f t="shared" si="168"/>
        <v>9053000</v>
      </c>
      <c r="G5392" s="310">
        <f t="shared" si="169"/>
        <v>3621200.0000000005</v>
      </c>
    </row>
    <row r="5393" spans="1:7">
      <c r="A5393" s="318" t="s">
        <v>5581</v>
      </c>
      <c r="B5393" s="318" t="s">
        <v>6750</v>
      </c>
      <c r="C5393" s="318">
        <v>222178</v>
      </c>
      <c r="D5393" s="308"/>
      <c r="E5393" s="319">
        <v>188430</v>
      </c>
      <c r="F5393" s="310">
        <f t="shared" si="168"/>
        <v>9421500</v>
      </c>
      <c r="G5393" s="310">
        <f t="shared" si="169"/>
        <v>3768600</v>
      </c>
    </row>
    <row r="5394" spans="1:7">
      <c r="A5394" s="311" t="s">
        <v>5581</v>
      </c>
      <c r="B5394" s="311" t="s">
        <v>6750</v>
      </c>
      <c r="C5394" s="311" t="s">
        <v>6751</v>
      </c>
      <c r="D5394" s="308"/>
      <c r="E5394" s="315">
        <v>199000</v>
      </c>
      <c r="F5394" s="310">
        <f t="shared" si="168"/>
        <v>9950000</v>
      </c>
      <c r="G5394" s="310">
        <f t="shared" si="169"/>
        <v>3980000</v>
      </c>
    </row>
    <row r="5395" spans="1:7">
      <c r="A5395" s="311" t="s">
        <v>5581</v>
      </c>
      <c r="B5395" s="311" t="s">
        <v>6752</v>
      </c>
      <c r="C5395" s="311" t="s">
        <v>6747</v>
      </c>
      <c r="D5395" s="308"/>
      <c r="E5395" s="315">
        <v>154540</v>
      </c>
      <c r="F5395" s="310">
        <f t="shared" si="168"/>
        <v>7727000</v>
      </c>
      <c r="G5395" s="310">
        <f t="shared" si="169"/>
        <v>3090800</v>
      </c>
    </row>
    <row r="5396" spans="1:7">
      <c r="A5396" s="311" t="s">
        <v>5581</v>
      </c>
      <c r="B5396" s="311" t="s">
        <v>6753</v>
      </c>
      <c r="C5396" s="311" t="s">
        <v>6754</v>
      </c>
      <c r="D5396" s="308"/>
      <c r="E5396" s="315">
        <v>185450</v>
      </c>
      <c r="F5396" s="310">
        <f t="shared" si="168"/>
        <v>9272500</v>
      </c>
      <c r="G5396" s="310">
        <f t="shared" si="169"/>
        <v>3709000</v>
      </c>
    </row>
    <row r="5397" spans="1:7">
      <c r="A5397" s="311" t="s">
        <v>5581</v>
      </c>
      <c r="B5397" s="311" t="s">
        <v>6755</v>
      </c>
      <c r="C5397" s="311" t="s">
        <v>6756</v>
      </c>
      <c r="D5397" s="308"/>
      <c r="E5397" s="315">
        <v>216190</v>
      </c>
      <c r="F5397" s="310">
        <f t="shared" si="168"/>
        <v>10809500</v>
      </c>
      <c r="G5397" s="310">
        <f t="shared" si="169"/>
        <v>4323800</v>
      </c>
    </row>
    <row r="5398" spans="1:7">
      <c r="A5398" s="311" t="s">
        <v>5581</v>
      </c>
      <c r="B5398" s="311" t="s">
        <v>6755</v>
      </c>
      <c r="C5398" s="311" t="s">
        <v>6748</v>
      </c>
      <c r="D5398" s="308"/>
      <c r="E5398" s="315">
        <v>214540</v>
      </c>
      <c r="F5398" s="310">
        <f t="shared" si="168"/>
        <v>10727000</v>
      </c>
      <c r="G5398" s="310">
        <f t="shared" si="169"/>
        <v>4290800</v>
      </c>
    </row>
    <row r="5399" spans="1:7">
      <c r="A5399" s="311" t="s">
        <v>5581</v>
      </c>
      <c r="B5399" s="311" t="s">
        <v>6757</v>
      </c>
      <c r="C5399" s="311" t="s">
        <v>6758</v>
      </c>
      <c r="D5399" s="308"/>
      <c r="E5399" s="315">
        <v>189000</v>
      </c>
      <c r="F5399" s="310">
        <f t="shared" si="168"/>
        <v>9450000</v>
      </c>
      <c r="G5399" s="310">
        <f t="shared" si="169"/>
        <v>3780000</v>
      </c>
    </row>
    <row r="5400" spans="1:7">
      <c r="A5400" s="311" t="s">
        <v>5581</v>
      </c>
      <c r="B5400" s="311" t="s">
        <v>6759</v>
      </c>
      <c r="C5400" s="311" t="s">
        <v>6760</v>
      </c>
      <c r="D5400" s="308"/>
      <c r="E5400" s="315">
        <v>321810</v>
      </c>
      <c r="F5400" s="310">
        <f t="shared" si="168"/>
        <v>16090500</v>
      </c>
      <c r="G5400" s="310">
        <f t="shared" si="169"/>
        <v>6436200</v>
      </c>
    </row>
    <row r="5401" spans="1:7">
      <c r="A5401" s="311" t="s">
        <v>5581</v>
      </c>
      <c r="B5401" s="311" t="s">
        <v>6759</v>
      </c>
      <c r="C5401" s="311" t="s">
        <v>6761</v>
      </c>
      <c r="D5401" s="308"/>
      <c r="E5401" s="315">
        <v>232140</v>
      </c>
      <c r="F5401" s="310">
        <f t="shared" si="168"/>
        <v>11607000</v>
      </c>
      <c r="G5401" s="310">
        <f t="shared" si="169"/>
        <v>4642800</v>
      </c>
    </row>
    <row r="5402" spans="1:7">
      <c r="A5402" s="311" t="s">
        <v>5581</v>
      </c>
      <c r="B5402" s="311" t="s">
        <v>6762</v>
      </c>
      <c r="C5402" s="311" t="s">
        <v>6763</v>
      </c>
      <c r="D5402" s="308"/>
      <c r="E5402" s="315">
        <v>297000</v>
      </c>
      <c r="F5402" s="310">
        <f t="shared" si="168"/>
        <v>14850000</v>
      </c>
      <c r="G5402" s="310">
        <f t="shared" si="169"/>
        <v>5940000</v>
      </c>
    </row>
    <row r="5403" spans="1:7">
      <c r="A5403" s="311" t="s">
        <v>5581</v>
      </c>
      <c r="B5403" s="311" t="s">
        <v>6764</v>
      </c>
      <c r="C5403" s="311" t="s">
        <v>6760</v>
      </c>
      <c r="D5403" s="308"/>
      <c r="E5403" s="315">
        <v>236360</v>
      </c>
      <c r="F5403" s="310">
        <f t="shared" si="168"/>
        <v>11818000</v>
      </c>
      <c r="G5403" s="310">
        <f t="shared" si="169"/>
        <v>4727200</v>
      </c>
    </row>
    <row r="5404" spans="1:7">
      <c r="A5404" s="311" t="s">
        <v>5581</v>
      </c>
      <c r="B5404" s="311" t="s">
        <v>6765</v>
      </c>
      <c r="C5404" s="311" t="s">
        <v>6761</v>
      </c>
      <c r="D5404" s="308"/>
      <c r="E5404" s="315">
        <v>296000</v>
      </c>
      <c r="F5404" s="310">
        <f t="shared" si="168"/>
        <v>14800000</v>
      </c>
      <c r="G5404" s="310">
        <f t="shared" si="169"/>
        <v>5920000</v>
      </c>
    </row>
    <row r="5405" spans="1:7">
      <c r="A5405" s="316" t="s">
        <v>6186</v>
      </c>
      <c r="B5405" s="316" t="s">
        <v>6766</v>
      </c>
      <c r="C5405" s="316">
        <v>217491</v>
      </c>
      <c r="D5405" s="308"/>
      <c r="E5405" s="317">
        <v>356360</v>
      </c>
      <c r="F5405" s="310">
        <f t="shared" si="168"/>
        <v>17818000</v>
      </c>
      <c r="G5405" s="310">
        <f t="shared" si="169"/>
        <v>7127200</v>
      </c>
    </row>
    <row r="5406" spans="1:7">
      <c r="A5406" s="316" t="s">
        <v>6186</v>
      </c>
      <c r="B5406" s="316" t="s">
        <v>6767</v>
      </c>
      <c r="C5406" s="316" t="s">
        <v>6768</v>
      </c>
      <c r="D5406" s="308"/>
      <c r="E5406" s="317">
        <v>78290</v>
      </c>
      <c r="F5406" s="310">
        <f t="shared" si="168"/>
        <v>3914500</v>
      </c>
      <c r="G5406" s="310">
        <f t="shared" si="169"/>
        <v>1565800</v>
      </c>
    </row>
    <row r="5407" spans="1:7">
      <c r="A5407" s="311" t="s">
        <v>5581</v>
      </c>
      <c r="B5407" s="311" t="s">
        <v>6769</v>
      </c>
      <c r="C5407" s="311" t="s">
        <v>6770</v>
      </c>
      <c r="D5407" s="308"/>
      <c r="E5407" s="315">
        <v>181000</v>
      </c>
      <c r="F5407" s="310">
        <f t="shared" si="168"/>
        <v>9050000</v>
      </c>
      <c r="G5407" s="310">
        <f t="shared" si="169"/>
        <v>3620000</v>
      </c>
    </row>
    <row r="5408" spans="1:7">
      <c r="A5408" s="311" t="s">
        <v>5581</v>
      </c>
      <c r="B5408" s="311" t="s">
        <v>6769</v>
      </c>
      <c r="C5408" s="311" t="s">
        <v>6771</v>
      </c>
      <c r="D5408" s="308"/>
      <c r="E5408" s="315">
        <v>181000</v>
      </c>
      <c r="F5408" s="310">
        <f t="shared" si="168"/>
        <v>9050000</v>
      </c>
      <c r="G5408" s="310">
        <f t="shared" si="169"/>
        <v>3620000</v>
      </c>
    </row>
    <row r="5409" spans="1:7">
      <c r="A5409" s="311" t="s">
        <v>5581</v>
      </c>
      <c r="B5409" s="311" t="s">
        <v>6772</v>
      </c>
      <c r="C5409" s="311" t="s">
        <v>6773</v>
      </c>
      <c r="D5409" s="308"/>
      <c r="E5409" s="315">
        <v>145810</v>
      </c>
      <c r="F5409" s="310">
        <f t="shared" si="168"/>
        <v>7290500</v>
      </c>
      <c r="G5409" s="310">
        <f t="shared" si="169"/>
        <v>2916200.0000000005</v>
      </c>
    </row>
    <row r="5410" spans="1:7">
      <c r="A5410" s="311" t="s">
        <v>5581</v>
      </c>
      <c r="B5410" s="311" t="s">
        <v>6774</v>
      </c>
      <c r="C5410" s="311" t="s">
        <v>6775</v>
      </c>
      <c r="D5410" s="308"/>
      <c r="E5410" s="315">
        <v>114000</v>
      </c>
      <c r="F5410" s="310">
        <f t="shared" si="168"/>
        <v>5700000</v>
      </c>
      <c r="G5410" s="310">
        <f t="shared" si="169"/>
        <v>2280000</v>
      </c>
    </row>
    <row r="5411" spans="1:7">
      <c r="A5411" s="311" t="s">
        <v>5581</v>
      </c>
      <c r="B5411" s="311" t="s">
        <v>6774</v>
      </c>
      <c r="C5411" s="311" t="s">
        <v>6776</v>
      </c>
      <c r="D5411" s="308"/>
      <c r="E5411" s="315">
        <v>109940</v>
      </c>
      <c r="F5411" s="310">
        <f t="shared" si="168"/>
        <v>5497000</v>
      </c>
      <c r="G5411" s="310">
        <f t="shared" si="169"/>
        <v>2198800</v>
      </c>
    </row>
    <row r="5412" spans="1:7">
      <c r="A5412" s="311" t="s">
        <v>5581</v>
      </c>
      <c r="B5412" s="311" t="s">
        <v>6777</v>
      </c>
      <c r="C5412" s="311" t="s">
        <v>6778</v>
      </c>
      <c r="D5412" s="308"/>
      <c r="E5412" s="315">
        <v>142100</v>
      </c>
      <c r="F5412" s="310">
        <f t="shared" si="168"/>
        <v>7105000</v>
      </c>
      <c r="G5412" s="310">
        <f t="shared" si="169"/>
        <v>2842000</v>
      </c>
    </row>
    <row r="5413" spans="1:7">
      <c r="A5413" s="311" t="s">
        <v>5581</v>
      </c>
      <c r="B5413" s="311" t="s">
        <v>6777</v>
      </c>
      <c r="C5413" s="311" t="s">
        <v>6779</v>
      </c>
      <c r="D5413" s="308"/>
      <c r="E5413" s="315">
        <v>169220</v>
      </c>
      <c r="F5413" s="310">
        <f t="shared" si="168"/>
        <v>8461000</v>
      </c>
      <c r="G5413" s="310">
        <f t="shared" si="169"/>
        <v>3384400</v>
      </c>
    </row>
    <row r="5414" spans="1:7">
      <c r="A5414" s="311" t="s">
        <v>5581</v>
      </c>
      <c r="B5414" s="311" t="s">
        <v>6777</v>
      </c>
      <c r="C5414" s="311" t="s">
        <v>6780</v>
      </c>
      <c r="D5414" s="308"/>
      <c r="E5414" s="315">
        <v>176720</v>
      </c>
      <c r="F5414" s="310">
        <f t="shared" si="168"/>
        <v>8836000</v>
      </c>
      <c r="G5414" s="310">
        <f t="shared" si="169"/>
        <v>3534400</v>
      </c>
    </row>
    <row r="5415" spans="1:7">
      <c r="A5415" s="311" t="s">
        <v>5581</v>
      </c>
      <c r="B5415" s="311" t="s">
        <v>6777</v>
      </c>
      <c r="C5415" s="311" t="s">
        <v>6781</v>
      </c>
      <c r="D5415" s="308"/>
      <c r="E5415" s="315">
        <v>169220</v>
      </c>
      <c r="F5415" s="310">
        <f t="shared" si="168"/>
        <v>8461000</v>
      </c>
      <c r="G5415" s="310">
        <f t="shared" si="169"/>
        <v>3384400</v>
      </c>
    </row>
    <row r="5416" spans="1:7">
      <c r="A5416" s="311" t="s">
        <v>5581</v>
      </c>
      <c r="B5416" s="311" t="s">
        <v>6777</v>
      </c>
      <c r="C5416" s="311" t="s">
        <v>6782</v>
      </c>
      <c r="D5416" s="308"/>
      <c r="E5416" s="315">
        <v>176720</v>
      </c>
      <c r="F5416" s="310">
        <f t="shared" si="168"/>
        <v>8836000</v>
      </c>
      <c r="G5416" s="310">
        <f t="shared" si="169"/>
        <v>3534400</v>
      </c>
    </row>
    <row r="5417" spans="1:7">
      <c r="A5417" s="311" t="s">
        <v>5581</v>
      </c>
      <c r="B5417" s="311" t="s">
        <v>6777</v>
      </c>
      <c r="C5417" s="311" t="s">
        <v>6783</v>
      </c>
      <c r="D5417" s="308"/>
      <c r="E5417" s="315">
        <v>154540</v>
      </c>
      <c r="F5417" s="310">
        <f t="shared" si="168"/>
        <v>7727000</v>
      </c>
      <c r="G5417" s="310">
        <f t="shared" si="169"/>
        <v>3090800</v>
      </c>
    </row>
    <row r="5418" spans="1:7">
      <c r="A5418" s="311" t="s">
        <v>5581</v>
      </c>
      <c r="B5418" s="311" t="s">
        <v>6777</v>
      </c>
      <c r="C5418" s="311" t="s">
        <v>6784</v>
      </c>
      <c r="D5418" s="308"/>
      <c r="E5418" s="315">
        <v>180270</v>
      </c>
      <c r="F5418" s="310">
        <f t="shared" si="168"/>
        <v>9013500</v>
      </c>
      <c r="G5418" s="310">
        <f t="shared" si="169"/>
        <v>3605400</v>
      </c>
    </row>
    <row r="5419" spans="1:7">
      <c r="A5419" s="311" t="s">
        <v>5581</v>
      </c>
      <c r="B5419" s="311" t="s">
        <v>6777</v>
      </c>
      <c r="C5419" s="311" t="s">
        <v>6785</v>
      </c>
      <c r="D5419" s="308"/>
      <c r="E5419" s="315">
        <v>180720</v>
      </c>
      <c r="F5419" s="310">
        <f t="shared" si="168"/>
        <v>9036000</v>
      </c>
      <c r="G5419" s="310">
        <f t="shared" si="169"/>
        <v>3614400</v>
      </c>
    </row>
    <row r="5420" spans="1:7">
      <c r="A5420" s="311" t="s">
        <v>5581</v>
      </c>
      <c r="B5420" s="311" t="s">
        <v>6786</v>
      </c>
      <c r="C5420" s="311" t="s">
        <v>6787</v>
      </c>
      <c r="D5420" s="308"/>
      <c r="E5420" s="315">
        <v>180000</v>
      </c>
      <c r="F5420" s="310">
        <f t="shared" si="168"/>
        <v>9000000</v>
      </c>
      <c r="G5420" s="310">
        <f t="shared" si="169"/>
        <v>3600000</v>
      </c>
    </row>
    <row r="5421" spans="1:7">
      <c r="A5421" s="311" t="s">
        <v>5581</v>
      </c>
      <c r="B5421" s="311" t="s">
        <v>6788</v>
      </c>
      <c r="C5421" s="311" t="s">
        <v>6789</v>
      </c>
      <c r="D5421" s="308"/>
      <c r="E5421" s="315">
        <v>237450</v>
      </c>
      <c r="F5421" s="310">
        <f t="shared" si="168"/>
        <v>11872500</v>
      </c>
      <c r="G5421" s="310">
        <f t="shared" si="169"/>
        <v>4749000</v>
      </c>
    </row>
    <row r="5422" spans="1:7">
      <c r="A5422" s="311" t="s">
        <v>5581</v>
      </c>
      <c r="B5422" s="311" t="s">
        <v>6790</v>
      </c>
      <c r="C5422" s="311" t="s">
        <v>6791</v>
      </c>
      <c r="D5422" s="308"/>
      <c r="E5422" s="315">
        <v>177180</v>
      </c>
      <c r="F5422" s="310">
        <f t="shared" si="168"/>
        <v>8859000</v>
      </c>
      <c r="G5422" s="310">
        <f t="shared" si="169"/>
        <v>3543600</v>
      </c>
    </row>
    <row r="5423" spans="1:7">
      <c r="A5423" s="311" t="s">
        <v>5581</v>
      </c>
      <c r="B5423" s="311" t="s">
        <v>6790</v>
      </c>
      <c r="C5423" s="311" t="s">
        <v>6792</v>
      </c>
      <c r="D5423" s="308"/>
      <c r="E5423" s="315">
        <v>182720</v>
      </c>
      <c r="F5423" s="310">
        <f t="shared" si="168"/>
        <v>9136000</v>
      </c>
      <c r="G5423" s="310">
        <f t="shared" si="169"/>
        <v>3654400</v>
      </c>
    </row>
    <row r="5424" spans="1:7">
      <c r="A5424" s="311" t="s">
        <v>5581</v>
      </c>
      <c r="B5424" s="311" t="s">
        <v>6793</v>
      </c>
      <c r="C5424" s="311" t="s">
        <v>6794</v>
      </c>
      <c r="D5424" s="308"/>
      <c r="E5424" s="315">
        <v>350000</v>
      </c>
      <c r="F5424" s="310">
        <f t="shared" si="168"/>
        <v>17500000</v>
      </c>
      <c r="G5424" s="310">
        <f t="shared" si="169"/>
        <v>7000000</v>
      </c>
    </row>
    <row r="5425" spans="1:7">
      <c r="A5425" s="311" t="s">
        <v>5581</v>
      </c>
      <c r="B5425" s="311" t="s">
        <v>6795</v>
      </c>
      <c r="C5425" s="311" t="s">
        <v>6796</v>
      </c>
      <c r="D5425" s="308"/>
      <c r="E5425" s="315">
        <v>55450</v>
      </c>
      <c r="F5425" s="310">
        <f t="shared" si="168"/>
        <v>2772500</v>
      </c>
      <c r="G5425" s="310">
        <f t="shared" si="169"/>
        <v>1109000</v>
      </c>
    </row>
    <row r="5426" spans="1:7">
      <c r="A5426" s="311" t="s">
        <v>5581</v>
      </c>
      <c r="B5426" s="311" t="s">
        <v>6797</v>
      </c>
      <c r="C5426" s="311" t="s">
        <v>6798</v>
      </c>
      <c r="D5426" s="308"/>
      <c r="E5426" s="315">
        <v>75250</v>
      </c>
      <c r="F5426" s="310">
        <f t="shared" si="168"/>
        <v>3762500</v>
      </c>
      <c r="G5426" s="310">
        <f t="shared" si="169"/>
        <v>1505000</v>
      </c>
    </row>
    <row r="5427" spans="1:7">
      <c r="A5427" s="311" t="s">
        <v>5581</v>
      </c>
      <c r="B5427" s="311" t="s">
        <v>6799</v>
      </c>
      <c r="C5427" s="311" t="s">
        <v>6800</v>
      </c>
      <c r="D5427" s="308"/>
      <c r="E5427" s="315">
        <v>64450</v>
      </c>
      <c r="F5427" s="310">
        <f t="shared" si="168"/>
        <v>3222500</v>
      </c>
      <c r="G5427" s="310">
        <f t="shared" si="169"/>
        <v>1289000</v>
      </c>
    </row>
    <row r="5428" spans="1:7">
      <c r="A5428" s="311" t="s">
        <v>5581</v>
      </c>
      <c r="B5428" s="311" t="s">
        <v>6799</v>
      </c>
      <c r="C5428" s="311" t="s">
        <v>6796</v>
      </c>
      <c r="D5428" s="308"/>
      <c r="E5428" s="315">
        <v>63270</v>
      </c>
      <c r="F5428" s="310">
        <f t="shared" si="168"/>
        <v>3163500</v>
      </c>
      <c r="G5428" s="310">
        <f t="shared" si="169"/>
        <v>1265400</v>
      </c>
    </row>
    <row r="5429" spans="1:7">
      <c r="A5429" s="311" t="s">
        <v>5581</v>
      </c>
      <c r="B5429" s="311" t="s">
        <v>6799</v>
      </c>
      <c r="C5429" s="311" t="s">
        <v>6801</v>
      </c>
      <c r="D5429" s="308"/>
      <c r="E5429" s="315">
        <v>60450</v>
      </c>
      <c r="F5429" s="310">
        <f t="shared" si="168"/>
        <v>3022500</v>
      </c>
      <c r="G5429" s="310">
        <f t="shared" si="169"/>
        <v>1209000</v>
      </c>
    </row>
    <row r="5430" spans="1:7">
      <c r="A5430" s="311" t="s">
        <v>5581</v>
      </c>
      <c r="B5430" s="311" t="s">
        <v>6802</v>
      </c>
      <c r="C5430" s="311" t="s">
        <v>6803</v>
      </c>
      <c r="D5430" s="308"/>
      <c r="E5430" s="315">
        <v>64450</v>
      </c>
      <c r="F5430" s="310">
        <f t="shared" si="168"/>
        <v>3222500</v>
      </c>
      <c r="G5430" s="310">
        <f t="shared" si="169"/>
        <v>1289000</v>
      </c>
    </row>
    <row r="5431" spans="1:7">
      <c r="A5431" s="311" t="s">
        <v>5581</v>
      </c>
      <c r="B5431" s="311" t="s">
        <v>6804</v>
      </c>
      <c r="C5431" s="311" t="s">
        <v>6805</v>
      </c>
      <c r="D5431" s="308"/>
      <c r="E5431" s="315">
        <v>57090</v>
      </c>
      <c r="F5431" s="310">
        <f t="shared" si="168"/>
        <v>2854500</v>
      </c>
      <c r="G5431" s="310">
        <f t="shared" si="169"/>
        <v>1141800</v>
      </c>
    </row>
    <row r="5432" spans="1:7">
      <c r="A5432" s="311" t="s">
        <v>5581</v>
      </c>
      <c r="B5432" s="311" t="s">
        <v>6806</v>
      </c>
      <c r="C5432" s="311" t="s">
        <v>6807</v>
      </c>
      <c r="D5432" s="308"/>
      <c r="E5432" s="315">
        <v>53050</v>
      </c>
      <c r="F5432" s="310">
        <f t="shared" si="168"/>
        <v>2652500</v>
      </c>
      <c r="G5432" s="310">
        <f t="shared" si="169"/>
        <v>1061000</v>
      </c>
    </row>
    <row r="5433" spans="1:7">
      <c r="A5433" s="311" t="s">
        <v>5581</v>
      </c>
      <c r="B5433" s="311" t="s">
        <v>6808</v>
      </c>
      <c r="C5433" s="311" t="s">
        <v>6809</v>
      </c>
      <c r="D5433" s="308"/>
      <c r="E5433" s="315">
        <v>54550</v>
      </c>
      <c r="F5433" s="310">
        <f t="shared" si="168"/>
        <v>2727500</v>
      </c>
      <c r="G5433" s="310">
        <f t="shared" si="169"/>
        <v>1091000</v>
      </c>
    </row>
    <row r="5434" spans="1:7">
      <c r="A5434" s="311" t="s">
        <v>5581</v>
      </c>
      <c r="B5434" s="311" t="s">
        <v>6810</v>
      </c>
      <c r="C5434" s="311" t="s">
        <v>6809</v>
      </c>
      <c r="D5434" s="308"/>
      <c r="E5434" s="315">
        <v>58340</v>
      </c>
      <c r="F5434" s="310">
        <f t="shared" si="168"/>
        <v>2917000</v>
      </c>
      <c r="G5434" s="310">
        <f t="shared" si="169"/>
        <v>1166800</v>
      </c>
    </row>
    <row r="5435" spans="1:7">
      <c r="A5435" s="311" t="s">
        <v>5581</v>
      </c>
      <c r="B5435" s="311" t="s">
        <v>6811</v>
      </c>
      <c r="C5435" s="311" t="s">
        <v>6812</v>
      </c>
      <c r="D5435" s="308"/>
      <c r="E5435" s="315">
        <v>66360</v>
      </c>
      <c r="F5435" s="310">
        <f t="shared" si="168"/>
        <v>3318000</v>
      </c>
      <c r="G5435" s="310">
        <f t="shared" si="169"/>
        <v>1327200</v>
      </c>
    </row>
    <row r="5436" spans="1:7">
      <c r="A5436" s="311" t="s">
        <v>5581</v>
      </c>
      <c r="B5436" s="311" t="s">
        <v>6813</v>
      </c>
      <c r="C5436" s="311" t="s">
        <v>6814</v>
      </c>
      <c r="D5436" s="308"/>
      <c r="E5436" s="315">
        <v>54010</v>
      </c>
      <c r="F5436" s="310">
        <f t="shared" si="168"/>
        <v>2700500</v>
      </c>
      <c r="G5436" s="310">
        <f t="shared" si="169"/>
        <v>1080200</v>
      </c>
    </row>
    <row r="5437" spans="1:7">
      <c r="A5437" s="311" t="s">
        <v>5581</v>
      </c>
      <c r="B5437" s="311" t="s">
        <v>6815</v>
      </c>
      <c r="C5437" s="311" t="s">
        <v>6816</v>
      </c>
      <c r="D5437" s="308"/>
      <c r="E5437" s="315">
        <v>53050</v>
      </c>
      <c r="F5437" s="310">
        <f t="shared" si="168"/>
        <v>2652500</v>
      </c>
      <c r="G5437" s="310">
        <f t="shared" si="169"/>
        <v>1061000</v>
      </c>
    </row>
    <row r="5438" spans="1:7">
      <c r="A5438" s="311" t="s">
        <v>5581</v>
      </c>
      <c r="B5438" s="311" t="s">
        <v>6817</v>
      </c>
      <c r="C5438" s="311" t="s">
        <v>6818</v>
      </c>
      <c r="D5438" s="308"/>
      <c r="E5438" s="315">
        <v>79910</v>
      </c>
      <c r="F5438" s="310">
        <f t="shared" si="168"/>
        <v>3995500</v>
      </c>
      <c r="G5438" s="310">
        <f t="shared" si="169"/>
        <v>1598200</v>
      </c>
    </row>
    <row r="5439" spans="1:7">
      <c r="A5439" s="311" t="s">
        <v>5581</v>
      </c>
      <c r="B5439" s="311" t="s">
        <v>6817</v>
      </c>
      <c r="C5439" s="311" t="s">
        <v>6819</v>
      </c>
      <c r="D5439" s="308"/>
      <c r="E5439" s="315">
        <v>78800</v>
      </c>
      <c r="F5439" s="310">
        <f t="shared" si="168"/>
        <v>3940000</v>
      </c>
      <c r="G5439" s="310">
        <f t="shared" si="169"/>
        <v>1576000</v>
      </c>
    </row>
    <row r="5440" spans="1:7">
      <c r="A5440" s="311" t="s">
        <v>5581</v>
      </c>
      <c r="B5440" s="311" t="s">
        <v>6817</v>
      </c>
      <c r="C5440" s="311" t="s">
        <v>6820</v>
      </c>
      <c r="D5440" s="308"/>
      <c r="E5440" s="315">
        <v>75360</v>
      </c>
      <c r="F5440" s="310">
        <f t="shared" si="168"/>
        <v>3768000</v>
      </c>
      <c r="G5440" s="310">
        <f t="shared" si="169"/>
        <v>1507200</v>
      </c>
    </row>
    <row r="5441" spans="1:7">
      <c r="A5441" s="316" t="s">
        <v>6186</v>
      </c>
      <c r="B5441" s="316" t="s">
        <v>6821</v>
      </c>
      <c r="C5441" s="316" t="s">
        <v>6822</v>
      </c>
      <c r="D5441" s="308"/>
      <c r="E5441" s="317">
        <v>17110</v>
      </c>
      <c r="F5441" s="310">
        <f t="shared" si="168"/>
        <v>855500</v>
      </c>
      <c r="G5441" s="310">
        <f t="shared" si="169"/>
        <v>342200</v>
      </c>
    </row>
    <row r="5442" spans="1:7">
      <c r="A5442" s="311" t="s">
        <v>5581</v>
      </c>
      <c r="B5442" s="311" t="s">
        <v>6823</v>
      </c>
      <c r="C5442" s="311" t="s">
        <v>6824</v>
      </c>
      <c r="D5442" s="308"/>
      <c r="E5442" s="315">
        <v>100000</v>
      </c>
      <c r="F5442" s="310">
        <f t="shared" si="168"/>
        <v>5000000</v>
      </c>
      <c r="G5442" s="310">
        <f t="shared" si="169"/>
        <v>2000000</v>
      </c>
    </row>
    <row r="5443" spans="1:7">
      <c r="A5443" s="311" t="s">
        <v>5581</v>
      </c>
      <c r="B5443" s="311" t="s">
        <v>6823</v>
      </c>
      <c r="C5443" s="311" t="s">
        <v>6825</v>
      </c>
      <c r="D5443" s="308"/>
      <c r="E5443" s="315">
        <v>91900</v>
      </c>
      <c r="F5443" s="310">
        <f t="shared" si="168"/>
        <v>4595000</v>
      </c>
      <c r="G5443" s="310">
        <f t="shared" si="169"/>
        <v>1838000</v>
      </c>
    </row>
    <row r="5444" spans="1:7">
      <c r="A5444" s="311" t="s">
        <v>5581</v>
      </c>
      <c r="B5444" s="311" t="s">
        <v>6826</v>
      </c>
      <c r="C5444" s="311" t="s">
        <v>6827</v>
      </c>
      <c r="D5444" s="308"/>
      <c r="E5444" s="315">
        <v>527270</v>
      </c>
      <c r="F5444" s="310">
        <f t="shared" ref="F5444:F5507" si="170">+E5444*5%*1000</f>
        <v>26363500</v>
      </c>
      <c r="G5444" s="310">
        <f t="shared" ref="G5444:G5507" si="171">+E5444*2%*1000</f>
        <v>10545400</v>
      </c>
    </row>
    <row r="5445" spans="1:7">
      <c r="A5445" s="311" t="s">
        <v>5581</v>
      </c>
      <c r="B5445" s="311" t="s">
        <v>6828</v>
      </c>
      <c r="C5445" s="311" t="s">
        <v>6829</v>
      </c>
      <c r="D5445" s="308"/>
      <c r="E5445" s="315">
        <v>655000</v>
      </c>
      <c r="F5445" s="310">
        <f t="shared" si="170"/>
        <v>32750000</v>
      </c>
      <c r="G5445" s="310">
        <f t="shared" si="171"/>
        <v>13100000</v>
      </c>
    </row>
    <row r="5446" spans="1:7">
      <c r="A5446" s="311" t="s">
        <v>5581</v>
      </c>
      <c r="B5446" s="311" t="s">
        <v>6830</v>
      </c>
      <c r="C5446" s="311" t="s">
        <v>6829</v>
      </c>
      <c r="D5446" s="308"/>
      <c r="E5446" s="315">
        <v>610000</v>
      </c>
      <c r="F5446" s="310">
        <f t="shared" si="170"/>
        <v>30500000</v>
      </c>
      <c r="G5446" s="310">
        <f t="shared" si="171"/>
        <v>12200000</v>
      </c>
    </row>
    <row r="5447" spans="1:7">
      <c r="A5447" s="311" t="s">
        <v>5581</v>
      </c>
      <c r="B5447" s="311" t="s">
        <v>6133</v>
      </c>
      <c r="C5447" s="311" t="s">
        <v>6831</v>
      </c>
      <c r="D5447" s="308"/>
      <c r="E5447" s="315">
        <v>258720</v>
      </c>
      <c r="F5447" s="310">
        <f t="shared" si="170"/>
        <v>12936000</v>
      </c>
      <c r="G5447" s="310">
        <f t="shared" si="171"/>
        <v>5174400.0000000009</v>
      </c>
    </row>
    <row r="5448" spans="1:7">
      <c r="A5448" s="311" t="s">
        <v>5581</v>
      </c>
      <c r="B5448" s="311" t="s">
        <v>6832</v>
      </c>
      <c r="C5448" s="311" t="s">
        <v>6833</v>
      </c>
      <c r="D5448" s="308"/>
      <c r="E5448" s="315">
        <v>246360</v>
      </c>
      <c r="F5448" s="310">
        <f t="shared" si="170"/>
        <v>12318000</v>
      </c>
      <c r="G5448" s="310">
        <f t="shared" si="171"/>
        <v>4927200</v>
      </c>
    </row>
    <row r="5449" spans="1:7">
      <c r="A5449" s="311" t="s">
        <v>5581</v>
      </c>
      <c r="B5449" s="311" t="s">
        <v>6834</v>
      </c>
      <c r="C5449" s="311" t="s">
        <v>6835</v>
      </c>
      <c r="D5449" s="308"/>
      <c r="E5449" s="315">
        <v>150000</v>
      </c>
      <c r="F5449" s="310">
        <f t="shared" si="170"/>
        <v>7500000</v>
      </c>
      <c r="G5449" s="310">
        <f t="shared" si="171"/>
        <v>3000000</v>
      </c>
    </row>
    <row r="5450" spans="1:7">
      <c r="A5450" s="311" t="s">
        <v>5581</v>
      </c>
      <c r="B5450" s="311" t="s">
        <v>6836</v>
      </c>
      <c r="C5450" s="311" t="s">
        <v>6837</v>
      </c>
      <c r="D5450" s="308"/>
      <c r="E5450" s="315">
        <v>134000</v>
      </c>
      <c r="F5450" s="310">
        <f t="shared" si="170"/>
        <v>6700000</v>
      </c>
      <c r="G5450" s="310">
        <f t="shared" si="171"/>
        <v>2680000</v>
      </c>
    </row>
    <row r="5451" spans="1:7">
      <c r="A5451" s="316" t="s">
        <v>6186</v>
      </c>
      <c r="B5451" s="316" t="s">
        <v>6838</v>
      </c>
      <c r="C5451" s="316" t="s">
        <v>6839</v>
      </c>
      <c r="D5451" s="308"/>
      <c r="E5451" s="317">
        <v>148480</v>
      </c>
      <c r="F5451" s="310">
        <f t="shared" si="170"/>
        <v>7424000</v>
      </c>
      <c r="G5451" s="310">
        <f t="shared" si="171"/>
        <v>2969600</v>
      </c>
    </row>
    <row r="5452" spans="1:7">
      <c r="A5452" s="307" t="s">
        <v>6840</v>
      </c>
      <c r="B5452" s="307" t="s">
        <v>6841</v>
      </c>
      <c r="C5452" s="308"/>
      <c r="D5452" s="308"/>
      <c r="E5452" s="309">
        <v>36720</v>
      </c>
      <c r="F5452" s="310">
        <f t="shared" si="170"/>
        <v>1836000</v>
      </c>
      <c r="G5452" s="310">
        <f t="shared" si="171"/>
        <v>734400</v>
      </c>
    </row>
    <row r="5453" spans="1:7">
      <c r="A5453" s="307" t="s">
        <v>6840</v>
      </c>
      <c r="B5453" s="307" t="s">
        <v>6842</v>
      </c>
      <c r="C5453" s="308"/>
      <c r="D5453" s="308"/>
      <c r="E5453" s="309">
        <v>36720</v>
      </c>
      <c r="F5453" s="310">
        <f t="shared" si="170"/>
        <v>1836000</v>
      </c>
      <c r="G5453" s="310">
        <f t="shared" si="171"/>
        <v>734400</v>
      </c>
    </row>
    <row r="5454" spans="1:7">
      <c r="A5454" s="307" t="s">
        <v>6840</v>
      </c>
      <c r="B5454" s="307" t="s">
        <v>6843</v>
      </c>
      <c r="C5454" s="308"/>
      <c r="D5454" s="308"/>
      <c r="E5454" s="309">
        <v>38100</v>
      </c>
      <c r="F5454" s="310">
        <f t="shared" si="170"/>
        <v>1905000</v>
      </c>
      <c r="G5454" s="310">
        <f t="shared" si="171"/>
        <v>762000</v>
      </c>
    </row>
    <row r="5455" spans="1:7">
      <c r="A5455" s="307" t="s">
        <v>6840</v>
      </c>
      <c r="B5455" s="307" t="s">
        <v>6844</v>
      </c>
      <c r="C5455" s="308"/>
      <c r="D5455" s="308"/>
      <c r="E5455" s="309">
        <v>18020</v>
      </c>
      <c r="F5455" s="310">
        <f t="shared" si="170"/>
        <v>901000</v>
      </c>
      <c r="G5455" s="310">
        <f t="shared" si="171"/>
        <v>360400.00000000006</v>
      </c>
    </row>
    <row r="5456" spans="1:7">
      <c r="A5456" s="307" t="s">
        <v>6840</v>
      </c>
      <c r="B5456" s="307" t="s">
        <v>6845</v>
      </c>
      <c r="C5456" s="308"/>
      <c r="D5456" s="308"/>
      <c r="E5456" s="309">
        <v>18850</v>
      </c>
      <c r="F5456" s="310">
        <f t="shared" si="170"/>
        <v>942500</v>
      </c>
      <c r="G5456" s="310">
        <f t="shared" si="171"/>
        <v>377000</v>
      </c>
    </row>
    <row r="5457" spans="1:7">
      <c r="A5457" s="307" t="s">
        <v>6840</v>
      </c>
      <c r="B5457" s="307" t="s">
        <v>6846</v>
      </c>
      <c r="C5457" s="308"/>
      <c r="D5457" s="308"/>
      <c r="E5457" s="309">
        <v>27180</v>
      </c>
      <c r="F5457" s="310">
        <f t="shared" si="170"/>
        <v>1359000</v>
      </c>
      <c r="G5457" s="310">
        <f t="shared" si="171"/>
        <v>543600</v>
      </c>
    </row>
    <row r="5458" spans="1:7">
      <c r="A5458" s="307" t="s">
        <v>6840</v>
      </c>
      <c r="B5458" s="307" t="s">
        <v>6847</v>
      </c>
      <c r="C5458" s="308"/>
      <c r="D5458" s="308"/>
      <c r="E5458" s="309">
        <v>8650</v>
      </c>
      <c r="F5458" s="310">
        <f t="shared" si="170"/>
        <v>432500</v>
      </c>
      <c r="G5458" s="310">
        <f t="shared" si="171"/>
        <v>173000</v>
      </c>
    </row>
    <row r="5459" spans="1:7">
      <c r="A5459" s="307" t="s">
        <v>6840</v>
      </c>
      <c r="B5459" s="307" t="s">
        <v>6848</v>
      </c>
      <c r="C5459" s="308"/>
      <c r="D5459" s="308"/>
      <c r="E5459" s="309">
        <v>12850</v>
      </c>
      <c r="F5459" s="310">
        <f t="shared" si="170"/>
        <v>642500</v>
      </c>
      <c r="G5459" s="310">
        <f t="shared" si="171"/>
        <v>257000</v>
      </c>
    </row>
    <row r="5460" spans="1:7">
      <c r="A5460" s="307" t="s">
        <v>6840</v>
      </c>
      <c r="B5460" s="307" t="s">
        <v>6849</v>
      </c>
      <c r="C5460" s="308"/>
      <c r="D5460" s="308"/>
      <c r="E5460" s="309">
        <v>15320</v>
      </c>
      <c r="F5460" s="310">
        <f t="shared" si="170"/>
        <v>766000</v>
      </c>
      <c r="G5460" s="310">
        <f t="shared" si="171"/>
        <v>306400.00000000006</v>
      </c>
    </row>
    <row r="5461" spans="1:7">
      <c r="A5461" s="307" t="s">
        <v>6840</v>
      </c>
      <c r="B5461" s="307" t="s">
        <v>6850</v>
      </c>
      <c r="C5461" s="308"/>
      <c r="D5461" s="308"/>
      <c r="E5461" s="309">
        <v>17590</v>
      </c>
      <c r="F5461" s="310">
        <f t="shared" si="170"/>
        <v>879500</v>
      </c>
      <c r="G5461" s="310">
        <f t="shared" si="171"/>
        <v>351800</v>
      </c>
    </row>
    <row r="5462" spans="1:7">
      <c r="A5462" s="307" t="s">
        <v>6840</v>
      </c>
      <c r="B5462" s="307" t="s">
        <v>6851</v>
      </c>
      <c r="C5462" s="308"/>
      <c r="D5462" s="308"/>
      <c r="E5462" s="309">
        <v>54090</v>
      </c>
      <c r="F5462" s="310">
        <f t="shared" si="170"/>
        <v>2704500</v>
      </c>
      <c r="G5462" s="310">
        <f t="shared" si="171"/>
        <v>1081800</v>
      </c>
    </row>
    <row r="5463" spans="1:7">
      <c r="A5463" s="307" t="s">
        <v>6840</v>
      </c>
      <c r="B5463" s="307" t="s">
        <v>6852</v>
      </c>
      <c r="C5463" s="308"/>
      <c r="D5463" s="308"/>
      <c r="E5463" s="309">
        <v>39000</v>
      </c>
      <c r="F5463" s="310">
        <f t="shared" si="170"/>
        <v>1950000</v>
      </c>
      <c r="G5463" s="310">
        <f t="shared" si="171"/>
        <v>780000</v>
      </c>
    </row>
    <row r="5464" spans="1:7">
      <c r="A5464" s="307" t="s">
        <v>6840</v>
      </c>
      <c r="B5464" s="307" t="s">
        <v>6853</v>
      </c>
      <c r="C5464" s="308"/>
      <c r="D5464" s="308"/>
      <c r="E5464" s="309">
        <v>33000</v>
      </c>
      <c r="F5464" s="310">
        <f t="shared" si="170"/>
        <v>1650000</v>
      </c>
      <c r="G5464" s="310">
        <f t="shared" si="171"/>
        <v>660000</v>
      </c>
    </row>
    <row r="5465" spans="1:7">
      <c r="A5465" s="307" t="s">
        <v>6840</v>
      </c>
      <c r="B5465" s="307" t="s">
        <v>6854</v>
      </c>
      <c r="C5465" s="308"/>
      <c r="D5465" s="308"/>
      <c r="E5465" s="309">
        <v>36630</v>
      </c>
      <c r="F5465" s="310">
        <f t="shared" si="170"/>
        <v>1831500</v>
      </c>
      <c r="G5465" s="310">
        <f t="shared" si="171"/>
        <v>732600</v>
      </c>
    </row>
    <row r="5466" spans="1:7">
      <c r="A5466" s="307" t="s">
        <v>6840</v>
      </c>
      <c r="B5466" s="307" t="s">
        <v>6855</v>
      </c>
      <c r="C5466" s="308"/>
      <c r="D5466" s="308"/>
      <c r="E5466" s="309">
        <v>58180</v>
      </c>
      <c r="F5466" s="310">
        <f t="shared" si="170"/>
        <v>2909000</v>
      </c>
      <c r="G5466" s="310">
        <f t="shared" si="171"/>
        <v>1163600.0000000002</v>
      </c>
    </row>
    <row r="5467" spans="1:7">
      <c r="A5467" s="307" t="s">
        <v>6840</v>
      </c>
      <c r="B5467" s="307" t="s">
        <v>6856</v>
      </c>
      <c r="C5467" s="308"/>
      <c r="D5467" s="308"/>
      <c r="E5467" s="309">
        <v>29000</v>
      </c>
      <c r="F5467" s="310">
        <f t="shared" si="170"/>
        <v>1450000</v>
      </c>
      <c r="G5467" s="310">
        <f t="shared" si="171"/>
        <v>580000</v>
      </c>
    </row>
    <row r="5468" spans="1:7">
      <c r="A5468" s="307" t="s">
        <v>6840</v>
      </c>
      <c r="B5468" s="307" t="s">
        <v>6857</v>
      </c>
      <c r="C5468" s="308"/>
      <c r="D5468" s="308"/>
      <c r="E5468" s="309">
        <v>31720</v>
      </c>
      <c r="F5468" s="310">
        <f t="shared" si="170"/>
        <v>1586000</v>
      </c>
      <c r="G5468" s="310">
        <f t="shared" si="171"/>
        <v>634400</v>
      </c>
    </row>
    <row r="5469" spans="1:7">
      <c r="A5469" s="311" t="s">
        <v>6840</v>
      </c>
      <c r="B5469" s="311" t="s">
        <v>6841</v>
      </c>
      <c r="C5469" s="311" t="s">
        <v>6858</v>
      </c>
      <c r="D5469" s="308"/>
      <c r="E5469" s="315">
        <v>28380</v>
      </c>
      <c r="F5469" s="310">
        <f t="shared" si="170"/>
        <v>1419000</v>
      </c>
      <c r="G5469" s="310">
        <f t="shared" si="171"/>
        <v>567600</v>
      </c>
    </row>
    <row r="5470" spans="1:7">
      <c r="A5470" s="311" t="s">
        <v>6840</v>
      </c>
      <c r="B5470" s="311" t="s">
        <v>6841</v>
      </c>
      <c r="C5470" s="311" t="s">
        <v>1705</v>
      </c>
      <c r="D5470" s="308"/>
      <c r="E5470" s="315">
        <v>34450</v>
      </c>
      <c r="F5470" s="310">
        <f t="shared" si="170"/>
        <v>1722500</v>
      </c>
      <c r="G5470" s="310">
        <f t="shared" si="171"/>
        <v>689000</v>
      </c>
    </row>
    <row r="5471" spans="1:7">
      <c r="A5471" s="318" t="s">
        <v>6840</v>
      </c>
      <c r="B5471" s="318" t="s">
        <v>6859</v>
      </c>
      <c r="C5471" s="318" t="s">
        <v>6860</v>
      </c>
      <c r="D5471" s="308"/>
      <c r="E5471" s="319">
        <v>2440</v>
      </c>
      <c r="F5471" s="310">
        <f t="shared" si="170"/>
        <v>122000</v>
      </c>
      <c r="G5471" s="310">
        <f t="shared" si="171"/>
        <v>48800.000000000007</v>
      </c>
    </row>
    <row r="5472" spans="1:7">
      <c r="A5472" s="311" t="s">
        <v>6840</v>
      </c>
      <c r="B5472" s="311" t="s">
        <v>6846</v>
      </c>
      <c r="C5472" s="311" t="s">
        <v>6861</v>
      </c>
      <c r="D5472" s="308"/>
      <c r="E5472" s="315">
        <v>21700</v>
      </c>
      <c r="F5472" s="310">
        <f t="shared" si="170"/>
        <v>1085000</v>
      </c>
      <c r="G5472" s="310">
        <f t="shared" si="171"/>
        <v>434000</v>
      </c>
    </row>
    <row r="5473" spans="1:7">
      <c r="A5473" s="311" t="s">
        <v>6840</v>
      </c>
      <c r="B5473" s="311" t="s">
        <v>6846</v>
      </c>
      <c r="C5473" s="311" t="s">
        <v>6862</v>
      </c>
      <c r="D5473" s="308"/>
      <c r="E5473" s="315">
        <v>25000</v>
      </c>
      <c r="F5473" s="310">
        <f t="shared" si="170"/>
        <v>1250000</v>
      </c>
      <c r="G5473" s="310">
        <f t="shared" si="171"/>
        <v>500000</v>
      </c>
    </row>
    <row r="5474" spans="1:7">
      <c r="A5474" s="311" t="s">
        <v>6840</v>
      </c>
      <c r="B5474" s="311" t="s">
        <v>6851</v>
      </c>
      <c r="C5474" s="311" t="s">
        <v>6863</v>
      </c>
      <c r="D5474" s="308"/>
      <c r="E5474" s="315">
        <v>42510</v>
      </c>
      <c r="F5474" s="310">
        <f t="shared" si="170"/>
        <v>2125500</v>
      </c>
      <c r="G5474" s="310">
        <f t="shared" si="171"/>
        <v>850200</v>
      </c>
    </row>
    <row r="5475" spans="1:7">
      <c r="A5475" s="311" t="s">
        <v>6840</v>
      </c>
      <c r="B5475" s="311" t="s">
        <v>6851</v>
      </c>
      <c r="C5475" s="311" t="s">
        <v>6864</v>
      </c>
      <c r="D5475" s="308"/>
      <c r="E5475" s="315">
        <v>46700</v>
      </c>
      <c r="F5475" s="310">
        <f t="shared" si="170"/>
        <v>2335000</v>
      </c>
      <c r="G5475" s="310">
        <f t="shared" si="171"/>
        <v>934000</v>
      </c>
    </row>
    <row r="5476" spans="1:7">
      <c r="A5476" s="311" t="s">
        <v>6840</v>
      </c>
      <c r="B5476" s="311" t="s">
        <v>6865</v>
      </c>
      <c r="C5476" s="311" t="s">
        <v>6866</v>
      </c>
      <c r="D5476" s="308"/>
      <c r="E5476" s="315">
        <v>37790</v>
      </c>
      <c r="F5476" s="310">
        <f t="shared" si="170"/>
        <v>1889500</v>
      </c>
      <c r="G5476" s="310">
        <f t="shared" si="171"/>
        <v>755800.00000000012</v>
      </c>
    </row>
    <row r="5477" spans="1:7">
      <c r="A5477" s="311" t="s">
        <v>6840</v>
      </c>
      <c r="B5477" s="311" t="s">
        <v>6867</v>
      </c>
      <c r="C5477" s="311" t="s">
        <v>6868</v>
      </c>
      <c r="D5477" s="308"/>
      <c r="E5477" s="315">
        <v>54090</v>
      </c>
      <c r="F5477" s="310">
        <f t="shared" si="170"/>
        <v>2704500</v>
      </c>
      <c r="G5477" s="310">
        <f t="shared" si="171"/>
        <v>1081800</v>
      </c>
    </row>
    <row r="5478" spans="1:7">
      <c r="A5478" s="311" t="s">
        <v>6840</v>
      </c>
      <c r="B5478" s="311" t="s">
        <v>6869</v>
      </c>
      <c r="C5478" s="311" t="s">
        <v>6864</v>
      </c>
      <c r="D5478" s="308"/>
      <c r="E5478" s="315">
        <v>53630</v>
      </c>
      <c r="F5478" s="310">
        <f t="shared" si="170"/>
        <v>2681500</v>
      </c>
      <c r="G5478" s="310">
        <f t="shared" si="171"/>
        <v>1072600</v>
      </c>
    </row>
    <row r="5479" spans="1:7">
      <c r="A5479" s="311" t="s">
        <v>6840</v>
      </c>
      <c r="B5479" s="311" t="s">
        <v>6870</v>
      </c>
      <c r="C5479" s="311" t="s">
        <v>710</v>
      </c>
      <c r="D5479" s="308"/>
      <c r="E5479" s="315">
        <v>14590</v>
      </c>
      <c r="F5479" s="310">
        <f t="shared" si="170"/>
        <v>729500</v>
      </c>
      <c r="G5479" s="310">
        <f t="shared" si="171"/>
        <v>291800</v>
      </c>
    </row>
    <row r="5480" spans="1:7">
      <c r="A5480" s="311" t="s">
        <v>6840</v>
      </c>
      <c r="B5480" s="311" t="s">
        <v>6853</v>
      </c>
      <c r="C5480" s="311" t="s">
        <v>6871</v>
      </c>
      <c r="D5480" s="308"/>
      <c r="E5480" s="315">
        <v>33540</v>
      </c>
      <c r="F5480" s="310">
        <f t="shared" si="170"/>
        <v>1677000</v>
      </c>
      <c r="G5480" s="310">
        <f t="shared" si="171"/>
        <v>670800.00000000012</v>
      </c>
    </row>
    <row r="5481" spans="1:7">
      <c r="A5481" s="311" t="s">
        <v>6840</v>
      </c>
      <c r="B5481" s="311" t="s">
        <v>6854</v>
      </c>
      <c r="C5481" s="311" t="s">
        <v>6872</v>
      </c>
      <c r="D5481" s="308"/>
      <c r="E5481" s="315">
        <v>37180</v>
      </c>
      <c r="F5481" s="310">
        <f t="shared" si="170"/>
        <v>1859000</v>
      </c>
      <c r="G5481" s="310">
        <f t="shared" si="171"/>
        <v>743600</v>
      </c>
    </row>
    <row r="5482" spans="1:7">
      <c r="A5482" s="311" t="s">
        <v>6840</v>
      </c>
      <c r="B5482" s="311" t="s">
        <v>6855</v>
      </c>
      <c r="C5482" s="311" t="s">
        <v>6873</v>
      </c>
      <c r="D5482" s="308"/>
      <c r="E5482" s="315">
        <v>56740</v>
      </c>
      <c r="F5482" s="310">
        <f t="shared" si="170"/>
        <v>2837000</v>
      </c>
      <c r="G5482" s="310">
        <f t="shared" si="171"/>
        <v>1134800</v>
      </c>
    </row>
    <row r="5483" spans="1:7">
      <c r="A5483" s="311" t="s">
        <v>6840</v>
      </c>
      <c r="B5483" s="311" t="s">
        <v>6874</v>
      </c>
      <c r="C5483" s="311" t="s">
        <v>6875</v>
      </c>
      <c r="D5483" s="308"/>
      <c r="E5483" s="315">
        <v>22090</v>
      </c>
      <c r="F5483" s="310">
        <f t="shared" si="170"/>
        <v>1104500</v>
      </c>
      <c r="G5483" s="310">
        <f t="shared" si="171"/>
        <v>441800</v>
      </c>
    </row>
    <row r="5484" spans="1:7">
      <c r="A5484" s="311" t="s">
        <v>6876</v>
      </c>
      <c r="B5484" s="311" t="s">
        <v>6877</v>
      </c>
      <c r="C5484" s="311" t="s">
        <v>6878</v>
      </c>
      <c r="D5484" s="308"/>
      <c r="E5484" s="315">
        <v>96630</v>
      </c>
      <c r="F5484" s="310">
        <f t="shared" si="170"/>
        <v>4831500</v>
      </c>
      <c r="G5484" s="310">
        <f t="shared" si="171"/>
        <v>1932600.0000000002</v>
      </c>
    </row>
    <row r="5485" spans="1:7">
      <c r="A5485" s="311" t="s">
        <v>6876</v>
      </c>
      <c r="B5485" s="311" t="s">
        <v>6879</v>
      </c>
      <c r="C5485" s="311" t="s">
        <v>6880</v>
      </c>
      <c r="D5485" s="308"/>
      <c r="E5485" s="315">
        <v>91180</v>
      </c>
      <c r="F5485" s="310">
        <f t="shared" si="170"/>
        <v>4559000</v>
      </c>
      <c r="G5485" s="310">
        <f t="shared" si="171"/>
        <v>1823600.0000000002</v>
      </c>
    </row>
    <row r="5486" spans="1:7">
      <c r="A5486" s="311" t="s">
        <v>6876</v>
      </c>
      <c r="B5486" s="311" t="s">
        <v>6879</v>
      </c>
      <c r="C5486" s="311" t="s">
        <v>6881</v>
      </c>
      <c r="D5486" s="308"/>
      <c r="E5486" s="315">
        <v>107630</v>
      </c>
      <c r="F5486" s="310">
        <f t="shared" si="170"/>
        <v>5381500</v>
      </c>
      <c r="G5486" s="310">
        <f t="shared" si="171"/>
        <v>2152600</v>
      </c>
    </row>
    <row r="5487" spans="1:7">
      <c r="A5487" s="311" t="s">
        <v>6882</v>
      </c>
      <c r="B5487" s="311" t="s">
        <v>6883</v>
      </c>
      <c r="C5487" s="308"/>
      <c r="D5487" s="311" t="s">
        <v>747</v>
      </c>
      <c r="E5487" s="320">
        <v>57100</v>
      </c>
      <c r="F5487" s="310">
        <f t="shared" si="170"/>
        <v>2855000</v>
      </c>
      <c r="G5487" s="310">
        <f t="shared" si="171"/>
        <v>1142000</v>
      </c>
    </row>
    <row r="5488" spans="1:7">
      <c r="A5488" s="311" t="s">
        <v>6882</v>
      </c>
      <c r="B5488" s="311" t="s">
        <v>6884</v>
      </c>
      <c r="C5488" s="308"/>
      <c r="D5488" s="311" t="s">
        <v>747</v>
      </c>
      <c r="E5488" s="320">
        <v>64000</v>
      </c>
      <c r="F5488" s="310">
        <f t="shared" si="170"/>
        <v>3200000</v>
      </c>
      <c r="G5488" s="310">
        <f t="shared" si="171"/>
        <v>1280000</v>
      </c>
    </row>
    <row r="5489" spans="1:7">
      <c r="A5489" s="311" t="s">
        <v>6882</v>
      </c>
      <c r="B5489" s="311" t="s">
        <v>6885</v>
      </c>
      <c r="C5489" s="308"/>
      <c r="D5489" s="311" t="s">
        <v>1343</v>
      </c>
      <c r="E5489" s="320">
        <v>49810</v>
      </c>
      <c r="F5489" s="310">
        <f t="shared" si="170"/>
        <v>2490500</v>
      </c>
      <c r="G5489" s="310">
        <f t="shared" si="171"/>
        <v>996200</v>
      </c>
    </row>
    <row r="5490" spans="1:7">
      <c r="A5490" s="307" t="s">
        <v>6882</v>
      </c>
      <c r="B5490" s="307" t="s">
        <v>6886</v>
      </c>
      <c r="C5490" s="308"/>
      <c r="D5490" s="308"/>
      <c r="E5490" s="309">
        <v>46810</v>
      </c>
      <c r="F5490" s="310">
        <f t="shared" si="170"/>
        <v>2340500</v>
      </c>
      <c r="G5490" s="310">
        <f t="shared" si="171"/>
        <v>936200</v>
      </c>
    </row>
    <row r="5491" spans="1:7">
      <c r="A5491" s="307" t="s">
        <v>6882</v>
      </c>
      <c r="B5491" s="307" t="s">
        <v>6887</v>
      </c>
      <c r="C5491" s="308"/>
      <c r="D5491" s="308"/>
      <c r="E5491" s="309">
        <v>30270</v>
      </c>
      <c r="F5491" s="310">
        <f t="shared" si="170"/>
        <v>1513500</v>
      </c>
      <c r="G5491" s="310">
        <f t="shared" si="171"/>
        <v>605400</v>
      </c>
    </row>
    <row r="5492" spans="1:7">
      <c r="A5492" s="307" t="s">
        <v>6882</v>
      </c>
      <c r="B5492" s="307" t="s">
        <v>6888</v>
      </c>
      <c r="C5492" s="308"/>
      <c r="D5492" s="308"/>
      <c r="E5492" s="309">
        <v>29540</v>
      </c>
      <c r="F5492" s="310">
        <f t="shared" si="170"/>
        <v>1477000</v>
      </c>
      <c r="G5492" s="310">
        <f t="shared" si="171"/>
        <v>590800.00000000012</v>
      </c>
    </row>
    <row r="5493" spans="1:7">
      <c r="A5493" s="307" t="s">
        <v>6882</v>
      </c>
      <c r="B5493" s="307" t="s">
        <v>6889</v>
      </c>
      <c r="C5493" s="308"/>
      <c r="D5493" s="308"/>
      <c r="E5493" s="309">
        <v>34540</v>
      </c>
      <c r="F5493" s="310">
        <f t="shared" si="170"/>
        <v>1727000</v>
      </c>
      <c r="G5493" s="310">
        <f t="shared" si="171"/>
        <v>690800.00000000012</v>
      </c>
    </row>
    <row r="5494" spans="1:7">
      <c r="A5494" s="307" t="s">
        <v>6882</v>
      </c>
      <c r="B5494" s="307" t="s">
        <v>6890</v>
      </c>
      <c r="C5494" s="308"/>
      <c r="D5494" s="308"/>
      <c r="E5494" s="309">
        <v>24290</v>
      </c>
      <c r="F5494" s="310">
        <f t="shared" si="170"/>
        <v>1214500</v>
      </c>
      <c r="G5494" s="310">
        <f t="shared" si="171"/>
        <v>485800</v>
      </c>
    </row>
    <row r="5495" spans="1:7">
      <c r="A5495" s="307" t="s">
        <v>6882</v>
      </c>
      <c r="B5495" s="307" t="s">
        <v>6891</v>
      </c>
      <c r="C5495" s="308"/>
      <c r="D5495" s="308"/>
      <c r="E5495" s="309">
        <v>12340</v>
      </c>
      <c r="F5495" s="310">
        <f t="shared" si="170"/>
        <v>617000</v>
      </c>
      <c r="G5495" s="310">
        <f t="shared" si="171"/>
        <v>246800</v>
      </c>
    </row>
    <row r="5496" spans="1:7">
      <c r="A5496" s="307" t="s">
        <v>6882</v>
      </c>
      <c r="B5496" s="307" t="s">
        <v>6892</v>
      </c>
      <c r="C5496" s="308"/>
      <c r="D5496" s="308"/>
      <c r="E5496" s="309">
        <v>17590</v>
      </c>
      <c r="F5496" s="310">
        <f t="shared" si="170"/>
        <v>879500</v>
      </c>
      <c r="G5496" s="310">
        <f t="shared" si="171"/>
        <v>351800</v>
      </c>
    </row>
    <row r="5497" spans="1:7">
      <c r="A5497" s="307" t="s">
        <v>6882</v>
      </c>
      <c r="B5497" s="307" t="s">
        <v>6893</v>
      </c>
      <c r="C5497" s="308"/>
      <c r="D5497" s="308"/>
      <c r="E5497" s="309">
        <v>16320</v>
      </c>
      <c r="F5497" s="310">
        <f t="shared" si="170"/>
        <v>816000</v>
      </c>
      <c r="G5497" s="310">
        <f t="shared" si="171"/>
        <v>326400.00000000006</v>
      </c>
    </row>
    <row r="5498" spans="1:7">
      <c r="A5498" s="307" t="s">
        <v>6882</v>
      </c>
      <c r="B5498" s="307" t="s">
        <v>6894</v>
      </c>
      <c r="C5498" s="308"/>
      <c r="D5498" s="308"/>
      <c r="E5498" s="309">
        <v>19020</v>
      </c>
      <c r="F5498" s="310">
        <f t="shared" si="170"/>
        <v>951000</v>
      </c>
      <c r="G5498" s="310">
        <f t="shared" si="171"/>
        <v>380400.00000000006</v>
      </c>
    </row>
    <row r="5499" spans="1:7">
      <c r="A5499" s="307" t="s">
        <v>6882</v>
      </c>
      <c r="B5499" s="307" t="s">
        <v>6895</v>
      </c>
      <c r="C5499" s="308"/>
      <c r="D5499" s="308"/>
      <c r="E5499" s="309">
        <v>26110</v>
      </c>
      <c r="F5499" s="310">
        <f t="shared" si="170"/>
        <v>1305500</v>
      </c>
      <c r="G5499" s="310">
        <f t="shared" si="171"/>
        <v>522200.00000000006</v>
      </c>
    </row>
    <row r="5500" spans="1:7">
      <c r="A5500" s="307" t="s">
        <v>6882</v>
      </c>
      <c r="B5500" s="307" t="s">
        <v>6896</v>
      </c>
      <c r="C5500" s="308"/>
      <c r="D5500" s="308"/>
      <c r="E5500" s="309">
        <v>37260</v>
      </c>
      <c r="F5500" s="310">
        <f t="shared" si="170"/>
        <v>1863000</v>
      </c>
      <c r="G5500" s="310">
        <f t="shared" si="171"/>
        <v>745200</v>
      </c>
    </row>
    <row r="5501" spans="1:7">
      <c r="A5501" s="307" t="s">
        <v>6882</v>
      </c>
      <c r="B5501" s="307" t="s">
        <v>6897</v>
      </c>
      <c r="C5501" s="308"/>
      <c r="D5501" s="308"/>
      <c r="E5501" s="309">
        <v>54650</v>
      </c>
      <c r="F5501" s="310">
        <f t="shared" si="170"/>
        <v>2732500</v>
      </c>
      <c r="G5501" s="310">
        <f t="shared" si="171"/>
        <v>1093000</v>
      </c>
    </row>
    <row r="5502" spans="1:7">
      <c r="A5502" s="307" t="s">
        <v>6882</v>
      </c>
      <c r="B5502" s="307" t="s">
        <v>6898</v>
      </c>
      <c r="C5502" s="308"/>
      <c r="D5502" s="308"/>
      <c r="E5502" s="309">
        <v>22780</v>
      </c>
      <c r="F5502" s="310">
        <f t="shared" si="170"/>
        <v>1139000</v>
      </c>
      <c r="G5502" s="310">
        <f t="shared" si="171"/>
        <v>455600</v>
      </c>
    </row>
    <row r="5503" spans="1:7">
      <c r="A5503" s="307" t="s">
        <v>6882</v>
      </c>
      <c r="B5503" s="307" t="s">
        <v>6899</v>
      </c>
      <c r="C5503" s="308"/>
      <c r="D5503" s="308"/>
      <c r="E5503" s="309">
        <v>20540</v>
      </c>
      <c r="F5503" s="310">
        <f t="shared" si="170"/>
        <v>1027000</v>
      </c>
      <c r="G5503" s="310">
        <f t="shared" si="171"/>
        <v>410800</v>
      </c>
    </row>
    <row r="5504" spans="1:7">
      <c r="A5504" s="307" t="s">
        <v>6882</v>
      </c>
      <c r="B5504" s="307" t="s">
        <v>6900</v>
      </c>
      <c r="C5504" s="308"/>
      <c r="D5504" s="308"/>
      <c r="E5504" s="309">
        <v>23270</v>
      </c>
      <c r="F5504" s="310">
        <f t="shared" si="170"/>
        <v>1163500</v>
      </c>
      <c r="G5504" s="310">
        <f t="shared" si="171"/>
        <v>465400.00000000006</v>
      </c>
    </row>
    <row r="5505" spans="1:7">
      <c r="A5505" s="307" t="s">
        <v>6882</v>
      </c>
      <c r="B5505" s="307" t="s">
        <v>6901</v>
      </c>
      <c r="C5505" s="308"/>
      <c r="D5505" s="308"/>
      <c r="E5505" s="309">
        <v>16530</v>
      </c>
      <c r="F5505" s="310">
        <f t="shared" si="170"/>
        <v>826500</v>
      </c>
      <c r="G5505" s="310">
        <f t="shared" si="171"/>
        <v>330600</v>
      </c>
    </row>
    <row r="5506" spans="1:7">
      <c r="A5506" s="307" t="s">
        <v>6882</v>
      </c>
      <c r="B5506" s="307" t="s">
        <v>6902</v>
      </c>
      <c r="C5506" s="308"/>
      <c r="D5506" s="308"/>
      <c r="E5506" s="309">
        <v>23520</v>
      </c>
      <c r="F5506" s="310">
        <f t="shared" si="170"/>
        <v>1176000</v>
      </c>
      <c r="G5506" s="310">
        <f t="shared" si="171"/>
        <v>470400.00000000006</v>
      </c>
    </row>
    <row r="5507" spans="1:7">
      <c r="A5507" s="307" t="s">
        <v>6882</v>
      </c>
      <c r="B5507" s="307" t="s">
        <v>6903</v>
      </c>
      <c r="C5507" s="308"/>
      <c r="D5507" s="308"/>
      <c r="E5507" s="309">
        <v>66180</v>
      </c>
      <c r="F5507" s="310">
        <f t="shared" si="170"/>
        <v>3309000</v>
      </c>
      <c r="G5507" s="310">
        <f t="shared" si="171"/>
        <v>1323600.0000000002</v>
      </c>
    </row>
    <row r="5508" spans="1:7">
      <c r="A5508" s="307" t="s">
        <v>6882</v>
      </c>
      <c r="B5508" s="307" t="s">
        <v>6904</v>
      </c>
      <c r="C5508" s="308"/>
      <c r="D5508" s="308"/>
      <c r="E5508" s="309">
        <v>44450</v>
      </c>
      <c r="F5508" s="310">
        <f t="shared" ref="F5508:F5571" si="172">+E5508*5%*1000</f>
        <v>2222500</v>
      </c>
      <c r="G5508" s="310">
        <f t="shared" ref="G5508:G5571" si="173">+E5508*2%*1000</f>
        <v>889000</v>
      </c>
    </row>
    <row r="5509" spans="1:7">
      <c r="A5509" s="307" t="s">
        <v>6882</v>
      </c>
      <c r="B5509" s="307" t="s">
        <v>6905</v>
      </c>
      <c r="C5509" s="308"/>
      <c r="D5509" s="308"/>
      <c r="E5509" s="309">
        <v>47810</v>
      </c>
      <c r="F5509" s="310">
        <f t="shared" si="172"/>
        <v>2390500</v>
      </c>
      <c r="G5509" s="310">
        <f t="shared" si="173"/>
        <v>956200</v>
      </c>
    </row>
    <row r="5510" spans="1:7">
      <c r="A5510" s="307" t="s">
        <v>6882</v>
      </c>
      <c r="B5510" s="307" t="s">
        <v>6906</v>
      </c>
      <c r="C5510" s="308"/>
      <c r="D5510" s="308"/>
      <c r="E5510" s="309">
        <v>22060</v>
      </c>
      <c r="F5510" s="310">
        <f t="shared" si="172"/>
        <v>1103000</v>
      </c>
      <c r="G5510" s="310">
        <f t="shared" si="173"/>
        <v>441200</v>
      </c>
    </row>
    <row r="5511" spans="1:7">
      <c r="A5511" s="307" t="s">
        <v>6882</v>
      </c>
      <c r="B5511" s="307" t="s">
        <v>6907</v>
      </c>
      <c r="C5511" s="308"/>
      <c r="D5511" s="308"/>
      <c r="E5511" s="309">
        <v>27970</v>
      </c>
      <c r="F5511" s="310">
        <f t="shared" si="172"/>
        <v>1398500</v>
      </c>
      <c r="G5511" s="310">
        <f t="shared" si="173"/>
        <v>559400</v>
      </c>
    </row>
    <row r="5512" spans="1:7">
      <c r="A5512" s="307" t="s">
        <v>6882</v>
      </c>
      <c r="B5512" s="307" t="s">
        <v>6908</v>
      </c>
      <c r="C5512" s="308"/>
      <c r="D5512" s="308"/>
      <c r="E5512" s="309">
        <v>26520</v>
      </c>
      <c r="F5512" s="310">
        <f t="shared" si="172"/>
        <v>1326000</v>
      </c>
      <c r="G5512" s="310">
        <f t="shared" si="173"/>
        <v>530400</v>
      </c>
    </row>
    <row r="5513" spans="1:7">
      <c r="A5513" s="307" t="s">
        <v>6882</v>
      </c>
      <c r="B5513" s="307" t="s">
        <v>6909</v>
      </c>
      <c r="C5513" s="308"/>
      <c r="D5513" s="308"/>
      <c r="E5513" s="309">
        <v>150270</v>
      </c>
      <c r="F5513" s="310">
        <f t="shared" si="172"/>
        <v>7513500</v>
      </c>
      <c r="G5513" s="310">
        <f t="shared" si="173"/>
        <v>3005400</v>
      </c>
    </row>
    <row r="5514" spans="1:7">
      <c r="A5514" s="307" t="s">
        <v>6882</v>
      </c>
      <c r="B5514" s="307" t="s">
        <v>6910</v>
      </c>
      <c r="C5514" s="308"/>
      <c r="D5514" s="308"/>
      <c r="E5514" s="309">
        <v>50360</v>
      </c>
      <c r="F5514" s="310">
        <f t="shared" si="172"/>
        <v>2518000</v>
      </c>
      <c r="G5514" s="310">
        <f t="shared" si="173"/>
        <v>1007200</v>
      </c>
    </row>
    <row r="5515" spans="1:7">
      <c r="A5515" s="307" t="s">
        <v>6882</v>
      </c>
      <c r="B5515" s="307" t="s">
        <v>6911</v>
      </c>
      <c r="C5515" s="308"/>
      <c r="D5515" s="308"/>
      <c r="E5515" s="309">
        <v>50360</v>
      </c>
      <c r="F5515" s="310">
        <f t="shared" si="172"/>
        <v>2518000</v>
      </c>
      <c r="G5515" s="310">
        <f t="shared" si="173"/>
        <v>1007200</v>
      </c>
    </row>
    <row r="5516" spans="1:7">
      <c r="A5516" s="307" t="s">
        <v>6882</v>
      </c>
      <c r="B5516" s="307" t="s">
        <v>6912</v>
      </c>
      <c r="C5516" s="308"/>
      <c r="D5516" s="308"/>
      <c r="E5516" s="309">
        <v>71810</v>
      </c>
      <c r="F5516" s="310">
        <f t="shared" si="172"/>
        <v>3590500</v>
      </c>
      <c r="G5516" s="310">
        <f t="shared" si="173"/>
        <v>1436200</v>
      </c>
    </row>
    <row r="5517" spans="1:7">
      <c r="A5517" s="307" t="s">
        <v>6882</v>
      </c>
      <c r="B5517" s="307" t="s">
        <v>6913</v>
      </c>
      <c r="C5517" s="308"/>
      <c r="D5517" s="308"/>
      <c r="E5517" s="309">
        <v>68900</v>
      </c>
      <c r="F5517" s="310">
        <f t="shared" si="172"/>
        <v>3445000</v>
      </c>
      <c r="G5517" s="310">
        <f t="shared" si="173"/>
        <v>1378000</v>
      </c>
    </row>
    <row r="5518" spans="1:7">
      <c r="A5518" s="307" t="s">
        <v>6882</v>
      </c>
      <c r="B5518" s="307" t="s">
        <v>6914</v>
      </c>
      <c r="C5518" s="308"/>
      <c r="D5518" s="308"/>
      <c r="E5518" s="309">
        <v>68900</v>
      </c>
      <c r="F5518" s="310">
        <f t="shared" si="172"/>
        <v>3445000</v>
      </c>
      <c r="G5518" s="310">
        <f t="shared" si="173"/>
        <v>1378000</v>
      </c>
    </row>
    <row r="5519" spans="1:7">
      <c r="A5519" s="307" t="s">
        <v>6882</v>
      </c>
      <c r="B5519" s="307" t="s">
        <v>6915</v>
      </c>
      <c r="C5519" s="308"/>
      <c r="D5519" s="308"/>
      <c r="E5519" s="309">
        <v>75900</v>
      </c>
      <c r="F5519" s="310">
        <f t="shared" si="172"/>
        <v>3795000</v>
      </c>
      <c r="G5519" s="310">
        <f t="shared" si="173"/>
        <v>1518000</v>
      </c>
    </row>
    <row r="5520" spans="1:7">
      <c r="A5520" s="307" t="s">
        <v>6882</v>
      </c>
      <c r="B5520" s="307" t="s">
        <v>6916</v>
      </c>
      <c r="C5520" s="308"/>
      <c r="D5520" s="308"/>
      <c r="E5520" s="309">
        <v>81450</v>
      </c>
      <c r="F5520" s="310">
        <f t="shared" si="172"/>
        <v>4072500</v>
      </c>
      <c r="G5520" s="310">
        <f t="shared" si="173"/>
        <v>1629000</v>
      </c>
    </row>
    <row r="5521" spans="1:7">
      <c r="A5521" s="307" t="s">
        <v>6882</v>
      </c>
      <c r="B5521" s="307" t="s">
        <v>6917</v>
      </c>
      <c r="C5521" s="308"/>
      <c r="D5521" s="308"/>
      <c r="E5521" s="309">
        <v>34270</v>
      </c>
      <c r="F5521" s="310">
        <f t="shared" si="172"/>
        <v>1713500</v>
      </c>
      <c r="G5521" s="310">
        <f t="shared" si="173"/>
        <v>685400</v>
      </c>
    </row>
    <row r="5522" spans="1:7">
      <c r="A5522" s="307" t="s">
        <v>6882</v>
      </c>
      <c r="B5522" s="307" t="s">
        <v>6918</v>
      </c>
      <c r="C5522" s="308"/>
      <c r="D5522" s="308"/>
      <c r="E5522" s="309">
        <v>50720</v>
      </c>
      <c r="F5522" s="310">
        <f t="shared" si="172"/>
        <v>2536000</v>
      </c>
      <c r="G5522" s="310">
        <f t="shared" si="173"/>
        <v>1014400</v>
      </c>
    </row>
    <row r="5523" spans="1:7">
      <c r="A5523" s="307" t="s">
        <v>6882</v>
      </c>
      <c r="B5523" s="307" t="s">
        <v>6919</v>
      </c>
      <c r="C5523" s="308"/>
      <c r="D5523" s="308"/>
      <c r="E5523" s="309">
        <v>43180</v>
      </c>
      <c r="F5523" s="310">
        <f t="shared" si="172"/>
        <v>2159000</v>
      </c>
      <c r="G5523" s="310">
        <f t="shared" si="173"/>
        <v>863600</v>
      </c>
    </row>
    <row r="5524" spans="1:7">
      <c r="A5524" s="307" t="s">
        <v>6882</v>
      </c>
      <c r="B5524" s="307" t="s">
        <v>6920</v>
      </c>
      <c r="C5524" s="308"/>
      <c r="D5524" s="308"/>
      <c r="E5524" s="309">
        <v>43360</v>
      </c>
      <c r="F5524" s="310">
        <f t="shared" si="172"/>
        <v>2168000</v>
      </c>
      <c r="G5524" s="310">
        <f t="shared" si="173"/>
        <v>867200</v>
      </c>
    </row>
    <row r="5525" spans="1:7">
      <c r="A5525" s="307" t="s">
        <v>6882</v>
      </c>
      <c r="B5525" s="307" t="s">
        <v>6921</v>
      </c>
      <c r="C5525" s="308"/>
      <c r="D5525" s="308"/>
      <c r="E5525" s="309">
        <v>44270</v>
      </c>
      <c r="F5525" s="310">
        <f t="shared" si="172"/>
        <v>2213500</v>
      </c>
      <c r="G5525" s="310">
        <f t="shared" si="173"/>
        <v>885400</v>
      </c>
    </row>
    <row r="5526" spans="1:7">
      <c r="A5526" s="307" t="s">
        <v>6882</v>
      </c>
      <c r="B5526" s="307" t="s">
        <v>6922</v>
      </c>
      <c r="C5526" s="308"/>
      <c r="D5526" s="308"/>
      <c r="E5526" s="309">
        <v>65000</v>
      </c>
      <c r="F5526" s="310">
        <f t="shared" si="172"/>
        <v>3250000</v>
      </c>
      <c r="G5526" s="310">
        <f t="shared" si="173"/>
        <v>1300000</v>
      </c>
    </row>
    <row r="5527" spans="1:7">
      <c r="A5527" s="307" t="s">
        <v>6882</v>
      </c>
      <c r="B5527" s="307" t="s">
        <v>6923</v>
      </c>
      <c r="C5527" s="308"/>
      <c r="D5527" s="308"/>
      <c r="E5527" s="309">
        <v>64450</v>
      </c>
      <c r="F5527" s="310">
        <f t="shared" si="172"/>
        <v>3222500</v>
      </c>
      <c r="G5527" s="310">
        <f t="shared" si="173"/>
        <v>1289000</v>
      </c>
    </row>
    <row r="5528" spans="1:7">
      <c r="A5528" s="307" t="s">
        <v>6882</v>
      </c>
      <c r="B5528" s="307" t="s">
        <v>6924</v>
      </c>
      <c r="C5528" s="308"/>
      <c r="D5528" s="308"/>
      <c r="E5528" s="309">
        <v>56450</v>
      </c>
      <c r="F5528" s="310">
        <f t="shared" si="172"/>
        <v>2822500</v>
      </c>
      <c r="G5528" s="310">
        <f t="shared" si="173"/>
        <v>1129000</v>
      </c>
    </row>
    <row r="5529" spans="1:7">
      <c r="A5529" s="307" t="s">
        <v>6882</v>
      </c>
      <c r="B5529" s="307" t="s">
        <v>6925</v>
      </c>
      <c r="C5529" s="308"/>
      <c r="D5529" s="308"/>
      <c r="E5529" s="309">
        <v>47270</v>
      </c>
      <c r="F5529" s="310">
        <f t="shared" si="172"/>
        <v>2363500</v>
      </c>
      <c r="G5529" s="310">
        <f t="shared" si="173"/>
        <v>945400</v>
      </c>
    </row>
    <row r="5530" spans="1:7">
      <c r="A5530" s="307" t="s">
        <v>6882</v>
      </c>
      <c r="B5530" s="307" t="s">
        <v>6926</v>
      </c>
      <c r="C5530" s="308"/>
      <c r="D5530" s="308"/>
      <c r="E5530" s="309">
        <v>60900</v>
      </c>
      <c r="F5530" s="310">
        <f t="shared" si="172"/>
        <v>3045000</v>
      </c>
      <c r="G5530" s="310">
        <f t="shared" si="173"/>
        <v>1218000</v>
      </c>
    </row>
    <row r="5531" spans="1:7">
      <c r="A5531" s="307" t="s">
        <v>6882</v>
      </c>
      <c r="B5531" s="307" t="s">
        <v>6927</v>
      </c>
      <c r="C5531" s="308"/>
      <c r="D5531" s="308"/>
      <c r="E5531" s="309">
        <v>57360</v>
      </c>
      <c r="F5531" s="310">
        <f t="shared" si="172"/>
        <v>2868000</v>
      </c>
      <c r="G5531" s="310">
        <f t="shared" si="173"/>
        <v>1147200</v>
      </c>
    </row>
    <row r="5532" spans="1:7">
      <c r="A5532" s="307" t="s">
        <v>6882</v>
      </c>
      <c r="B5532" s="307" t="s">
        <v>6928</v>
      </c>
      <c r="C5532" s="308"/>
      <c r="D5532" s="308"/>
      <c r="E5532" s="309">
        <v>56540</v>
      </c>
      <c r="F5532" s="310">
        <f t="shared" si="172"/>
        <v>2827000</v>
      </c>
      <c r="G5532" s="310">
        <f t="shared" si="173"/>
        <v>1130800</v>
      </c>
    </row>
    <row r="5533" spans="1:7">
      <c r="A5533" s="307" t="s">
        <v>6882</v>
      </c>
      <c r="B5533" s="307" t="s">
        <v>6929</v>
      </c>
      <c r="C5533" s="308"/>
      <c r="D5533" s="308"/>
      <c r="E5533" s="309">
        <v>52900</v>
      </c>
      <c r="F5533" s="310">
        <f t="shared" si="172"/>
        <v>2645000</v>
      </c>
      <c r="G5533" s="310">
        <f t="shared" si="173"/>
        <v>1058000</v>
      </c>
    </row>
    <row r="5534" spans="1:7">
      <c r="A5534" s="307" t="s">
        <v>6882</v>
      </c>
      <c r="B5534" s="307" t="s">
        <v>6930</v>
      </c>
      <c r="C5534" s="308"/>
      <c r="D5534" s="308"/>
      <c r="E5534" s="309">
        <v>73900</v>
      </c>
      <c r="F5534" s="310">
        <f t="shared" si="172"/>
        <v>3695000</v>
      </c>
      <c r="G5534" s="310">
        <f t="shared" si="173"/>
        <v>1478000</v>
      </c>
    </row>
    <row r="5535" spans="1:7">
      <c r="A5535" s="307" t="s">
        <v>6882</v>
      </c>
      <c r="B5535" s="307" t="s">
        <v>6931</v>
      </c>
      <c r="C5535" s="308"/>
      <c r="D5535" s="308"/>
      <c r="E5535" s="309">
        <v>75360</v>
      </c>
      <c r="F5535" s="310">
        <f t="shared" si="172"/>
        <v>3768000</v>
      </c>
      <c r="G5535" s="310">
        <f t="shared" si="173"/>
        <v>1507200</v>
      </c>
    </row>
    <row r="5536" spans="1:7">
      <c r="A5536" s="307" t="s">
        <v>6882</v>
      </c>
      <c r="B5536" s="307" t="s">
        <v>6932</v>
      </c>
      <c r="C5536" s="308"/>
      <c r="D5536" s="308"/>
      <c r="E5536" s="309">
        <v>95900</v>
      </c>
      <c r="F5536" s="310">
        <f t="shared" si="172"/>
        <v>4795000</v>
      </c>
      <c r="G5536" s="310">
        <f t="shared" si="173"/>
        <v>1918000</v>
      </c>
    </row>
    <row r="5537" spans="1:7">
      <c r="A5537" s="307" t="s">
        <v>6882</v>
      </c>
      <c r="B5537" s="307" t="s">
        <v>6933</v>
      </c>
      <c r="C5537" s="308"/>
      <c r="D5537" s="308"/>
      <c r="E5537" s="309">
        <v>40270</v>
      </c>
      <c r="F5537" s="310">
        <f t="shared" si="172"/>
        <v>2013500</v>
      </c>
      <c r="G5537" s="310">
        <f t="shared" si="173"/>
        <v>805400</v>
      </c>
    </row>
    <row r="5538" spans="1:7">
      <c r="A5538" s="307" t="s">
        <v>6882</v>
      </c>
      <c r="B5538" s="307" t="s">
        <v>6934</v>
      </c>
      <c r="C5538" s="308"/>
      <c r="D5538" s="308"/>
      <c r="E5538" s="309">
        <v>64090</v>
      </c>
      <c r="F5538" s="310">
        <f t="shared" si="172"/>
        <v>3204500</v>
      </c>
      <c r="G5538" s="310">
        <f t="shared" si="173"/>
        <v>1281800</v>
      </c>
    </row>
    <row r="5539" spans="1:7">
      <c r="A5539" s="307" t="s">
        <v>6882</v>
      </c>
      <c r="B5539" s="307" t="s">
        <v>6935</v>
      </c>
      <c r="C5539" s="308"/>
      <c r="D5539" s="308"/>
      <c r="E5539" s="309">
        <v>56540</v>
      </c>
      <c r="F5539" s="310">
        <f t="shared" si="172"/>
        <v>2827000</v>
      </c>
      <c r="G5539" s="310">
        <f t="shared" si="173"/>
        <v>1130800</v>
      </c>
    </row>
    <row r="5540" spans="1:7">
      <c r="A5540" s="307" t="s">
        <v>6882</v>
      </c>
      <c r="B5540" s="307" t="s">
        <v>6936</v>
      </c>
      <c r="C5540" s="308"/>
      <c r="D5540" s="308"/>
      <c r="E5540" s="309">
        <v>52270</v>
      </c>
      <c r="F5540" s="310">
        <f t="shared" si="172"/>
        <v>2613500</v>
      </c>
      <c r="G5540" s="310">
        <f t="shared" si="173"/>
        <v>1045400.0000000001</v>
      </c>
    </row>
    <row r="5541" spans="1:7">
      <c r="A5541" s="307" t="s">
        <v>6882</v>
      </c>
      <c r="B5541" s="307" t="s">
        <v>6937</v>
      </c>
      <c r="C5541" s="308"/>
      <c r="D5541" s="308"/>
      <c r="E5541" s="309">
        <v>49720</v>
      </c>
      <c r="F5541" s="310">
        <f t="shared" si="172"/>
        <v>2486000</v>
      </c>
      <c r="G5541" s="310">
        <f t="shared" si="173"/>
        <v>994400</v>
      </c>
    </row>
    <row r="5542" spans="1:7">
      <c r="A5542" s="307" t="s">
        <v>6882</v>
      </c>
      <c r="B5542" s="307" t="s">
        <v>6938</v>
      </c>
      <c r="C5542" s="308"/>
      <c r="D5542" s="308"/>
      <c r="E5542" s="309">
        <v>111360</v>
      </c>
      <c r="F5542" s="310">
        <f t="shared" si="172"/>
        <v>5568000</v>
      </c>
      <c r="G5542" s="310">
        <f t="shared" si="173"/>
        <v>2227200.0000000005</v>
      </c>
    </row>
    <row r="5543" spans="1:7">
      <c r="A5543" s="307" t="s">
        <v>6882</v>
      </c>
      <c r="B5543" s="307" t="s">
        <v>6939</v>
      </c>
      <c r="C5543" s="308"/>
      <c r="D5543" s="308"/>
      <c r="E5543" s="309">
        <v>57180</v>
      </c>
      <c r="F5543" s="310">
        <f t="shared" si="172"/>
        <v>2859000</v>
      </c>
      <c r="G5543" s="310">
        <f t="shared" si="173"/>
        <v>1143600.0000000002</v>
      </c>
    </row>
    <row r="5544" spans="1:7">
      <c r="A5544" s="307" t="s">
        <v>6882</v>
      </c>
      <c r="B5544" s="307" t="s">
        <v>6940</v>
      </c>
      <c r="C5544" s="308"/>
      <c r="D5544" s="308"/>
      <c r="E5544" s="309">
        <v>71000</v>
      </c>
      <c r="F5544" s="310">
        <f t="shared" si="172"/>
        <v>3550000</v>
      </c>
      <c r="G5544" s="310">
        <f t="shared" si="173"/>
        <v>1420000</v>
      </c>
    </row>
    <row r="5545" spans="1:7">
      <c r="A5545" s="307" t="s">
        <v>6882</v>
      </c>
      <c r="B5545" s="307" t="s">
        <v>6941</v>
      </c>
      <c r="C5545" s="308"/>
      <c r="D5545" s="308"/>
      <c r="E5545" s="309">
        <v>68220</v>
      </c>
      <c r="F5545" s="310">
        <f t="shared" si="172"/>
        <v>3411000</v>
      </c>
      <c r="G5545" s="310">
        <f t="shared" si="173"/>
        <v>1364400</v>
      </c>
    </row>
    <row r="5546" spans="1:7">
      <c r="A5546" s="307" t="s">
        <v>6882</v>
      </c>
      <c r="B5546" s="307" t="s">
        <v>6942</v>
      </c>
      <c r="C5546" s="308"/>
      <c r="D5546" s="308"/>
      <c r="E5546" s="309">
        <v>103000</v>
      </c>
      <c r="F5546" s="310">
        <f t="shared" si="172"/>
        <v>5150000</v>
      </c>
      <c r="G5546" s="310">
        <f t="shared" si="173"/>
        <v>2060000</v>
      </c>
    </row>
    <row r="5547" spans="1:7">
      <c r="A5547" s="307" t="s">
        <v>6882</v>
      </c>
      <c r="B5547" s="307" t="s">
        <v>6943</v>
      </c>
      <c r="C5547" s="308"/>
      <c r="D5547" s="308"/>
      <c r="E5547" s="309">
        <v>24450</v>
      </c>
      <c r="F5547" s="310">
        <f t="shared" si="172"/>
        <v>1222500</v>
      </c>
      <c r="G5547" s="310">
        <f t="shared" si="173"/>
        <v>489000</v>
      </c>
    </row>
    <row r="5548" spans="1:7">
      <c r="A5548" s="307" t="s">
        <v>6882</v>
      </c>
      <c r="B5548" s="307" t="s">
        <v>6944</v>
      </c>
      <c r="C5548" s="308"/>
      <c r="D5548" s="308"/>
      <c r="E5548" s="309">
        <v>27360</v>
      </c>
      <c r="F5548" s="310">
        <f t="shared" si="172"/>
        <v>1368000</v>
      </c>
      <c r="G5548" s="310">
        <f t="shared" si="173"/>
        <v>547200</v>
      </c>
    </row>
    <row r="5549" spans="1:7">
      <c r="A5549" s="307" t="s">
        <v>6882</v>
      </c>
      <c r="B5549" s="307" t="s">
        <v>6945</v>
      </c>
      <c r="C5549" s="308"/>
      <c r="D5549" s="308"/>
      <c r="E5549" s="309">
        <v>24450</v>
      </c>
      <c r="F5549" s="310">
        <f t="shared" si="172"/>
        <v>1222500</v>
      </c>
      <c r="G5549" s="310">
        <f t="shared" si="173"/>
        <v>489000</v>
      </c>
    </row>
    <row r="5550" spans="1:7">
      <c r="A5550" s="307" t="s">
        <v>6882</v>
      </c>
      <c r="B5550" s="307" t="s">
        <v>6946</v>
      </c>
      <c r="C5550" s="308"/>
      <c r="D5550" s="308"/>
      <c r="E5550" s="309">
        <v>26270</v>
      </c>
      <c r="F5550" s="310">
        <f t="shared" si="172"/>
        <v>1313500</v>
      </c>
      <c r="G5550" s="310">
        <f t="shared" si="173"/>
        <v>525400</v>
      </c>
    </row>
    <row r="5551" spans="1:7">
      <c r="A5551" s="307" t="s">
        <v>6882</v>
      </c>
      <c r="B5551" s="307" t="s">
        <v>6947</v>
      </c>
      <c r="C5551" s="308"/>
      <c r="D5551" s="308"/>
      <c r="E5551" s="309">
        <v>14650</v>
      </c>
      <c r="F5551" s="310">
        <f t="shared" si="172"/>
        <v>732500</v>
      </c>
      <c r="G5551" s="310">
        <f t="shared" si="173"/>
        <v>293000</v>
      </c>
    </row>
    <row r="5552" spans="1:7">
      <c r="A5552" s="307" t="s">
        <v>6882</v>
      </c>
      <c r="B5552" s="307" t="s">
        <v>6948</v>
      </c>
      <c r="C5552" s="308"/>
      <c r="D5552" s="308"/>
      <c r="E5552" s="309">
        <v>19950</v>
      </c>
      <c r="F5552" s="310">
        <f t="shared" si="172"/>
        <v>997500</v>
      </c>
      <c r="G5552" s="310">
        <f t="shared" si="173"/>
        <v>399000</v>
      </c>
    </row>
    <row r="5553" spans="1:7">
      <c r="A5553" s="307" t="s">
        <v>6882</v>
      </c>
      <c r="B5553" s="307" t="s">
        <v>6949</v>
      </c>
      <c r="C5553" s="308"/>
      <c r="D5553" s="308"/>
      <c r="E5553" s="309">
        <v>22620</v>
      </c>
      <c r="F5553" s="310">
        <f t="shared" si="172"/>
        <v>1131000</v>
      </c>
      <c r="G5553" s="310">
        <f t="shared" si="173"/>
        <v>452400.00000000006</v>
      </c>
    </row>
    <row r="5554" spans="1:7">
      <c r="A5554" s="307" t="s">
        <v>6882</v>
      </c>
      <c r="B5554" s="307" t="s">
        <v>6950</v>
      </c>
      <c r="C5554" s="308"/>
      <c r="D5554" s="308"/>
      <c r="E5554" s="309">
        <v>61720</v>
      </c>
      <c r="F5554" s="310">
        <f t="shared" si="172"/>
        <v>3086000</v>
      </c>
      <c r="G5554" s="310">
        <f t="shared" si="173"/>
        <v>1234400</v>
      </c>
    </row>
    <row r="5555" spans="1:7">
      <c r="A5555" s="307" t="s">
        <v>6882</v>
      </c>
      <c r="B5555" s="307" t="s">
        <v>6951</v>
      </c>
      <c r="C5555" s="308"/>
      <c r="D5555" s="308"/>
      <c r="E5555" s="309">
        <v>46000</v>
      </c>
      <c r="F5555" s="310">
        <f t="shared" si="172"/>
        <v>2300000</v>
      </c>
      <c r="G5555" s="310">
        <f t="shared" si="173"/>
        <v>920000</v>
      </c>
    </row>
    <row r="5556" spans="1:7">
      <c r="A5556" s="307" t="s">
        <v>6882</v>
      </c>
      <c r="B5556" s="307" t="s">
        <v>6952</v>
      </c>
      <c r="C5556" s="308"/>
      <c r="D5556" s="308"/>
      <c r="E5556" s="309">
        <v>48090</v>
      </c>
      <c r="F5556" s="310">
        <f t="shared" si="172"/>
        <v>2404500</v>
      </c>
      <c r="G5556" s="310">
        <f t="shared" si="173"/>
        <v>961800.00000000012</v>
      </c>
    </row>
    <row r="5557" spans="1:7">
      <c r="A5557" s="307" t="s">
        <v>6882</v>
      </c>
      <c r="B5557" s="307" t="s">
        <v>6953</v>
      </c>
      <c r="C5557" s="308"/>
      <c r="D5557" s="308"/>
      <c r="E5557" s="309">
        <v>48090</v>
      </c>
      <c r="F5557" s="310">
        <f t="shared" si="172"/>
        <v>2404500</v>
      </c>
      <c r="G5557" s="310">
        <f t="shared" si="173"/>
        <v>961800.00000000012</v>
      </c>
    </row>
    <row r="5558" spans="1:7">
      <c r="A5558" s="307" t="s">
        <v>6882</v>
      </c>
      <c r="B5558" s="307" t="s">
        <v>6954</v>
      </c>
      <c r="C5558" s="308"/>
      <c r="D5558" s="308"/>
      <c r="E5558" s="309">
        <v>30800</v>
      </c>
      <c r="F5558" s="310">
        <f t="shared" si="172"/>
        <v>1540000</v>
      </c>
      <c r="G5558" s="310">
        <f t="shared" si="173"/>
        <v>616000</v>
      </c>
    </row>
    <row r="5559" spans="1:7">
      <c r="A5559" s="307" t="s">
        <v>6882</v>
      </c>
      <c r="B5559" s="307" t="s">
        <v>6955</v>
      </c>
      <c r="C5559" s="308"/>
      <c r="D5559" s="308"/>
      <c r="E5559" s="309">
        <v>28180</v>
      </c>
      <c r="F5559" s="310">
        <f t="shared" si="172"/>
        <v>1409000</v>
      </c>
      <c r="G5559" s="310">
        <f t="shared" si="173"/>
        <v>563600</v>
      </c>
    </row>
    <row r="5560" spans="1:7">
      <c r="A5560" s="307" t="s">
        <v>6882</v>
      </c>
      <c r="B5560" s="307" t="s">
        <v>6956</v>
      </c>
      <c r="C5560" s="308"/>
      <c r="D5560" s="308"/>
      <c r="E5560" s="309">
        <v>28180</v>
      </c>
      <c r="F5560" s="310">
        <f t="shared" si="172"/>
        <v>1409000</v>
      </c>
      <c r="G5560" s="310">
        <f t="shared" si="173"/>
        <v>563600</v>
      </c>
    </row>
    <row r="5561" spans="1:7">
      <c r="A5561" s="307" t="s">
        <v>6882</v>
      </c>
      <c r="B5561" s="307" t="s">
        <v>6957</v>
      </c>
      <c r="C5561" s="308"/>
      <c r="D5561" s="308"/>
      <c r="E5561" s="309">
        <v>31450</v>
      </c>
      <c r="F5561" s="310">
        <f t="shared" si="172"/>
        <v>1572500</v>
      </c>
      <c r="G5561" s="310">
        <f t="shared" si="173"/>
        <v>629000</v>
      </c>
    </row>
    <row r="5562" spans="1:7">
      <c r="A5562" s="307" t="s">
        <v>6882</v>
      </c>
      <c r="B5562" s="307" t="s">
        <v>6958</v>
      </c>
      <c r="C5562" s="308"/>
      <c r="D5562" s="308"/>
      <c r="E5562" s="309">
        <v>32720</v>
      </c>
      <c r="F5562" s="310">
        <f t="shared" si="172"/>
        <v>1636000</v>
      </c>
      <c r="G5562" s="310">
        <f t="shared" si="173"/>
        <v>654400</v>
      </c>
    </row>
    <row r="5563" spans="1:7">
      <c r="A5563" s="307" t="s">
        <v>6882</v>
      </c>
      <c r="B5563" s="307" t="s">
        <v>6959</v>
      </c>
      <c r="C5563" s="308"/>
      <c r="D5563" s="308"/>
      <c r="E5563" s="309">
        <v>28930</v>
      </c>
      <c r="F5563" s="310">
        <f t="shared" si="172"/>
        <v>1446500</v>
      </c>
      <c r="G5563" s="310">
        <f t="shared" si="173"/>
        <v>578600</v>
      </c>
    </row>
    <row r="5564" spans="1:7">
      <c r="A5564" s="307" t="s">
        <v>6882</v>
      </c>
      <c r="B5564" s="307" t="s">
        <v>6960</v>
      </c>
      <c r="C5564" s="308"/>
      <c r="D5564" s="308"/>
      <c r="E5564" s="309">
        <v>34720</v>
      </c>
      <c r="F5564" s="310">
        <f t="shared" si="172"/>
        <v>1736000</v>
      </c>
      <c r="G5564" s="310">
        <f t="shared" si="173"/>
        <v>694400</v>
      </c>
    </row>
    <row r="5565" spans="1:7">
      <c r="A5565" s="307" t="s">
        <v>6882</v>
      </c>
      <c r="B5565" s="307" t="s">
        <v>6961</v>
      </c>
      <c r="C5565" s="308"/>
      <c r="D5565" s="308"/>
      <c r="E5565" s="309">
        <v>14920</v>
      </c>
      <c r="F5565" s="310">
        <f t="shared" si="172"/>
        <v>746000</v>
      </c>
      <c r="G5565" s="310">
        <f t="shared" si="173"/>
        <v>298400.00000000006</v>
      </c>
    </row>
    <row r="5566" spans="1:7">
      <c r="A5566" s="307" t="s">
        <v>6882</v>
      </c>
      <c r="B5566" s="307" t="s">
        <v>6962</v>
      </c>
      <c r="C5566" s="308"/>
      <c r="D5566" s="308"/>
      <c r="E5566" s="309">
        <v>21910</v>
      </c>
      <c r="F5566" s="310">
        <f t="shared" si="172"/>
        <v>1095500</v>
      </c>
      <c r="G5566" s="310">
        <f t="shared" si="173"/>
        <v>438200</v>
      </c>
    </row>
    <row r="5567" spans="1:7">
      <c r="A5567" s="307" t="s">
        <v>6882</v>
      </c>
      <c r="B5567" s="307" t="s">
        <v>6963</v>
      </c>
      <c r="C5567" s="308"/>
      <c r="D5567" s="308"/>
      <c r="E5567" s="309">
        <v>22450</v>
      </c>
      <c r="F5567" s="310">
        <f t="shared" si="172"/>
        <v>1122500</v>
      </c>
      <c r="G5567" s="310">
        <f t="shared" si="173"/>
        <v>449000</v>
      </c>
    </row>
    <row r="5568" spans="1:7">
      <c r="A5568" s="307" t="s">
        <v>6882</v>
      </c>
      <c r="B5568" s="307" t="s">
        <v>6964</v>
      </c>
      <c r="C5568" s="308"/>
      <c r="D5568" s="308"/>
      <c r="E5568" s="309">
        <v>9660</v>
      </c>
      <c r="F5568" s="310">
        <f t="shared" si="172"/>
        <v>483000</v>
      </c>
      <c r="G5568" s="310">
        <f t="shared" si="173"/>
        <v>193200.00000000003</v>
      </c>
    </row>
    <row r="5569" spans="1:7">
      <c r="A5569" s="307" t="s">
        <v>6882</v>
      </c>
      <c r="B5569" s="307" t="s">
        <v>6965</v>
      </c>
      <c r="C5569" s="308"/>
      <c r="D5569" s="308"/>
      <c r="E5569" s="309">
        <v>11880</v>
      </c>
      <c r="F5569" s="310">
        <f t="shared" si="172"/>
        <v>594000</v>
      </c>
      <c r="G5569" s="310">
        <f t="shared" si="173"/>
        <v>237600</v>
      </c>
    </row>
    <row r="5570" spans="1:7">
      <c r="A5570" s="307" t="s">
        <v>6882</v>
      </c>
      <c r="B5570" s="307" t="s">
        <v>6966</v>
      </c>
      <c r="C5570" s="308"/>
      <c r="D5570" s="308"/>
      <c r="E5570" s="309">
        <v>12540</v>
      </c>
      <c r="F5570" s="310">
        <f t="shared" si="172"/>
        <v>627000</v>
      </c>
      <c r="G5570" s="310">
        <f t="shared" si="173"/>
        <v>250800</v>
      </c>
    </row>
    <row r="5571" spans="1:7">
      <c r="A5571" s="311" t="s">
        <v>6882</v>
      </c>
      <c r="B5571" s="311" t="s">
        <v>6967</v>
      </c>
      <c r="C5571" s="311" t="s">
        <v>6968</v>
      </c>
      <c r="D5571" s="308"/>
      <c r="E5571" s="315">
        <v>45450</v>
      </c>
      <c r="F5571" s="310">
        <f t="shared" si="172"/>
        <v>2272500</v>
      </c>
      <c r="G5571" s="310">
        <f t="shared" si="173"/>
        <v>909000</v>
      </c>
    </row>
    <row r="5572" spans="1:7">
      <c r="A5572" s="311" t="s">
        <v>6882</v>
      </c>
      <c r="B5572" s="311" t="s">
        <v>6967</v>
      </c>
      <c r="C5572" s="311" t="s">
        <v>6969</v>
      </c>
      <c r="D5572" s="308"/>
      <c r="E5572" s="315">
        <v>50000</v>
      </c>
      <c r="F5572" s="310">
        <f t="shared" ref="F5572:F5635" si="174">+E5572*5%*1000</f>
        <v>2500000</v>
      </c>
      <c r="G5572" s="310">
        <f t="shared" ref="G5572:G5635" si="175">+E5572*2%*1000</f>
        <v>1000000</v>
      </c>
    </row>
    <row r="5573" spans="1:7">
      <c r="A5573" s="311" t="s">
        <v>6882</v>
      </c>
      <c r="B5573" s="311" t="s">
        <v>6967</v>
      </c>
      <c r="C5573" s="311" t="s">
        <v>6970</v>
      </c>
      <c r="D5573" s="308"/>
      <c r="E5573" s="315">
        <v>45450</v>
      </c>
      <c r="F5573" s="310">
        <f t="shared" si="174"/>
        <v>2272500</v>
      </c>
      <c r="G5573" s="310">
        <f t="shared" si="175"/>
        <v>909000</v>
      </c>
    </row>
    <row r="5574" spans="1:7">
      <c r="A5574" s="311" t="s">
        <v>6882</v>
      </c>
      <c r="B5574" s="311" t="s">
        <v>6967</v>
      </c>
      <c r="C5574" s="311" t="s">
        <v>6971</v>
      </c>
      <c r="D5574" s="308"/>
      <c r="E5574" s="315">
        <v>36570</v>
      </c>
      <c r="F5574" s="310">
        <f t="shared" si="174"/>
        <v>1828500</v>
      </c>
      <c r="G5574" s="310">
        <f t="shared" si="175"/>
        <v>731400</v>
      </c>
    </row>
    <row r="5575" spans="1:7">
      <c r="A5575" s="311" t="s">
        <v>6882</v>
      </c>
      <c r="B5575" s="311" t="s">
        <v>6967</v>
      </c>
      <c r="C5575" s="311" t="s">
        <v>6972</v>
      </c>
      <c r="D5575" s="308"/>
      <c r="E5575" s="315">
        <v>32510</v>
      </c>
      <c r="F5575" s="310">
        <f t="shared" si="174"/>
        <v>1625500</v>
      </c>
      <c r="G5575" s="310">
        <f t="shared" si="175"/>
        <v>650200</v>
      </c>
    </row>
    <row r="5576" spans="1:7">
      <c r="A5576" s="311" t="s">
        <v>6882</v>
      </c>
      <c r="B5576" s="311" t="s">
        <v>6967</v>
      </c>
      <c r="C5576" s="311" t="s">
        <v>6973</v>
      </c>
      <c r="D5576" s="308"/>
      <c r="E5576" s="315">
        <v>32000</v>
      </c>
      <c r="F5576" s="310">
        <f t="shared" si="174"/>
        <v>1600000</v>
      </c>
      <c r="G5576" s="310">
        <f t="shared" si="175"/>
        <v>640000</v>
      </c>
    </row>
    <row r="5577" spans="1:7">
      <c r="A5577" s="316" t="s">
        <v>6974</v>
      </c>
      <c r="B5577" s="316" t="s">
        <v>6975</v>
      </c>
      <c r="C5577" s="316" t="s">
        <v>6976</v>
      </c>
      <c r="D5577" s="308"/>
      <c r="E5577" s="317">
        <v>20380</v>
      </c>
      <c r="F5577" s="310">
        <f t="shared" si="174"/>
        <v>1019000</v>
      </c>
      <c r="G5577" s="310">
        <f t="shared" si="175"/>
        <v>407600</v>
      </c>
    </row>
    <row r="5578" spans="1:7">
      <c r="A5578" s="311" t="s">
        <v>6882</v>
      </c>
      <c r="B5578" s="311" t="s">
        <v>6886</v>
      </c>
      <c r="C5578" s="311" t="s">
        <v>6973</v>
      </c>
      <c r="D5578" s="308"/>
      <c r="E5578" s="315">
        <v>45000</v>
      </c>
      <c r="F5578" s="310">
        <f t="shared" si="174"/>
        <v>2250000</v>
      </c>
      <c r="G5578" s="310">
        <f t="shared" si="175"/>
        <v>900000</v>
      </c>
    </row>
    <row r="5579" spans="1:7">
      <c r="A5579" s="311" t="s">
        <v>6882</v>
      </c>
      <c r="B5579" s="311" t="s">
        <v>6977</v>
      </c>
      <c r="C5579" s="311" t="s">
        <v>6978</v>
      </c>
      <c r="D5579" s="308"/>
      <c r="E5579" s="315">
        <v>30100</v>
      </c>
      <c r="F5579" s="310">
        <f t="shared" si="174"/>
        <v>1505000</v>
      </c>
      <c r="G5579" s="310">
        <f t="shared" si="175"/>
        <v>602000</v>
      </c>
    </row>
    <row r="5580" spans="1:7">
      <c r="A5580" s="311" t="s">
        <v>6882</v>
      </c>
      <c r="B5580" s="311" t="s">
        <v>6887</v>
      </c>
      <c r="C5580" s="311" t="s">
        <v>6979</v>
      </c>
      <c r="D5580" s="308"/>
      <c r="E5580" s="315">
        <v>28000</v>
      </c>
      <c r="F5580" s="310">
        <f t="shared" si="174"/>
        <v>1400000</v>
      </c>
      <c r="G5580" s="310">
        <f t="shared" si="175"/>
        <v>560000</v>
      </c>
    </row>
    <row r="5581" spans="1:7">
      <c r="A5581" s="311" t="s">
        <v>6882</v>
      </c>
      <c r="B5581" s="311" t="s">
        <v>6887</v>
      </c>
      <c r="C5581" s="311" t="s">
        <v>6980</v>
      </c>
      <c r="D5581" s="308"/>
      <c r="E5581" s="315">
        <v>26000</v>
      </c>
      <c r="F5581" s="310">
        <f t="shared" si="174"/>
        <v>1300000</v>
      </c>
      <c r="G5581" s="310">
        <f t="shared" si="175"/>
        <v>520000</v>
      </c>
    </row>
    <row r="5582" spans="1:7">
      <c r="A5582" s="311" t="s">
        <v>6882</v>
      </c>
      <c r="B5582" s="311" t="s">
        <v>6887</v>
      </c>
      <c r="C5582" s="311" t="s">
        <v>6978</v>
      </c>
      <c r="D5582" s="308"/>
      <c r="E5582" s="315">
        <v>32270</v>
      </c>
      <c r="F5582" s="310">
        <f t="shared" si="174"/>
        <v>1613500</v>
      </c>
      <c r="G5582" s="310">
        <f t="shared" si="175"/>
        <v>645400</v>
      </c>
    </row>
    <row r="5583" spans="1:7">
      <c r="A5583" s="311" t="s">
        <v>6882</v>
      </c>
      <c r="B5583" s="311" t="s">
        <v>6889</v>
      </c>
      <c r="C5583" s="311" t="s">
        <v>6980</v>
      </c>
      <c r="D5583" s="308"/>
      <c r="E5583" s="315">
        <v>31600</v>
      </c>
      <c r="F5583" s="310">
        <f t="shared" si="174"/>
        <v>1580000</v>
      </c>
      <c r="G5583" s="310">
        <f t="shared" si="175"/>
        <v>632000</v>
      </c>
    </row>
    <row r="5584" spans="1:7">
      <c r="A5584" s="311" t="s">
        <v>6882</v>
      </c>
      <c r="B5584" s="311" t="s">
        <v>6889</v>
      </c>
      <c r="C5584" s="311" t="s">
        <v>6981</v>
      </c>
      <c r="D5584" s="308"/>
      <c r="E5584" s="315">
        <v>33540</v>
      </c>
      <c r="F5584" s="310">
        <f t="shared" si="174"/>
        <v>1677000</v>
      </c>
      <c r="G5584" s="310">
        <f t="shared" si="175"/>
        <v>670800.00000000012</v>
      </c>
    </row>
    <row r="5585" spans="1:7">
      <c r="A5585" s="311" t="s">
        <v>6882</v>
      </c>
      <c r="B5585" s="311" t="s">
        <v>6982</v>
      </c>
      <c r="C5585" s="311" t="s">
        <v>6983</v>
      </c>
      <c r="D5585" s="308"/>
      <c r="E5585" s="315">
        <v>36360</v>
      </c>
      <c r="F5585" s="310">
        <f t="shared" si="174"/>
        <v>1818000</v>
      </c>
      <c r="G5585" s="310">
        <f t="shared" si="175"/>
        <v>727200</v>
      </c>
    </row>
    <row r="5586" spans="1:7">
      <c r="A5586" s="311" t="s">
        <v>6882</v>
      </c>
      <c r="B5586" s="311" t="s">
        <v>6899</v>
      </c>
      <c r="C5586" s="311" t="s">
        <v>6984</v>
      </c>
      <c r="D5586" s="308"/>
      <c r="E5586" s="315">
        <v>24930</v>
      </c>
      <c r="F5586" s="310">
        <f t="shared" si="174"/>
        <v>1246500</v>
      </c>
      <c r="G5586" s="310">
        <f t="shared" si="175"/>
        <v>498600</v>
      </c>
    </row>
    <row r="5587" spans="1:7">
      <c r="A5587" s="311" t="s">
        <v>6882</v>
      </c>
      <c r="B5587" s="311" t="s">
        <v>6899</v>
      </c>
      <c r="C5587" s="311" t="s">
        <v>6985</v>
      </c>
      <c r="D5587" s="308"/>
      <c r="E5587" s="315">
        <v>25980</v>
      </c>
      <c r="F5587" s="310">
        <f t="shared" si="174"/>
        <v>1299000</v>
      </c>
      <c r="G5587" s="310">
        <f t="shared" si="175"/>
        <v>519600</v>
      </c>
    </row>
    <row r="5588" spans="1:7">
      <c r="A5588" s="311" t="s">
        <v>6882</v>
      </c>
      <c r="B5588" s="311" t="s">
        <v>6899</v>
      </c>
      <c r="C5588" s="311" t="s">
        <v>6986</v>
      </c>
      <c r="D5588" s="308"/>
      <c r="E5588" s="315">
        <v>24950</v>
      </c>
      <c r="F5588" s="310">
        <f t="shared" si="174"/>
        <v>1247500</v>
      </c>
      <c r="G5588" s="310">
        <f t="shared" si="175"/>
        <v>499000</v>
      </c>
    </row>
    <row r="5589" spans="1:7">
      <c r="A5589" s="311" t="s">
        <v>6882</v>
      </c>
      <c r="B5589" s="311" t="s">
        <v>6899</v>
      </c>
      <c r="C5589" s="311" t="s">
        <v>6987</v>
      </c>
      <c r="D5589" s="308"/>
      <c r="E5589" s="315">
        <v>25090</v>
      </c>
      <c r="F5589" s="310">
        <f t="shared" si="174"/>
        <v>1254500</v>
      </c>
      <c r="G5589" s="310">
        <f t="shared" si="175"/>
        <v>501800</v>
      </c>
    </row>
    <row r="5590" spans="1:7">
      <c r="A5590" s="311" t="s">
        <v>6882</v>
      </c>
      <c r="B5590" s="311" t="s">
        <v>6899</v>
      </c>
      <c r="C5590" s="311" t="s">
        <v>6988</v>
      </c>
      <c r="D5590" s="308"/>
      <c r="E5590" s="315">
        <v>24950</v>
      </c>
      <c r="F5590" s="310">
        <f t="shared" si="174"/>
        <v>1247500</v>
      </c>
      <c r="G5590" s="310">
        <f t="shared" si="175"/>
        <v>499000</v>
      </c>
    </row>
    <row r="5591" spans="1:7">
      <c r="A5591" s="311" t="s">
        <v>6882</v>
      </c>
      <c r="B5591" s="311" t="s">
        <v>6899</v>
      </c>
      <c r="C5591" s="311" t="s">
        <v>6989</v>
      </c>
      <c r="D5591" s="308"/>
      <c r="E5591" s="315">
        <v>25090</v>
      </c>
      <c r="F5591" s="310">
        <f t="shared" si="174"/>
        <v>1254500</v>
      </c>
      <c r="G5591" s="310">
        <f t="shared" si="175"/>
        <v>501800</v>
      </c>
    </row>
    <row r="5592" spans="1:7">
      <c r="A5592" s="311" t="s">
        <v>6882</v>
      </c>
      <c r="B5592" s="311" t="s">
        <v>6899</v>
      </c>
      <c r="C5592" s="311" t="s">
        <v>6990</v>
      </c>
      <c r="D5592" s="308"/>
      <c r="E5592" s="315">
        <v>23270</v>
      </c>
      <c r="F5592" s="310">
        <f t="shared" si="174"/>
        <v>1163500</v>
      </c>
      <c r="G5592" s="310">
        <f t="shared" si="175"/>
        <v>465400.00000000006</v>
      </c>
    </row>
    <row r="5593" spans="1:7">
      <c r="A5593" s="311" t="s">
        <v>6882</v>
      </c>
      <c r="B5593" s="311" t="s">
        <v>6991</v>
      </c>
      <c r="C5593" s="311" t="s">
        <v>6992</v>
      </c>
      <c r="D5593" s="308"/>
      <c r="E5593" s="315">
        <v>25840</v>
      </c>
      <c r="F5593" s="310">
        <f t="shared" si="174"/>
        <v>1292000</v>
      </c>
      <c r="G5593" s="310">
        <f t="shared" si="175"/>
        <v>516799.99999999994</v>
      </c>
    </row>
    <row r="5594" spans="1:7">
      <c r="A5594" s="311" t="s">
        <v>6882</v>
      </c>
      <c r="B5594" s="311" t="s">
        <v>6993</v>
      </c>
      <c r="C5594" s="311" t="s">
        <v>6994</v>
      </c>
      <c r="D5594" s="308"/>
      <c r="E5594" s="315">
        <v>2600</v>
      </c>
      <c r="F5594" s="310">
        <f t="shared" si="174"/>
        <v>130000</v>
      </c>
      <c r="G5594" s="310">
        <f t="shared" si="175"/>
        <v>52000</v>
      </c>
    </row>
    <row r="5595" spans="1:7">
      <c r="A5595" s="316" t="s">
        <v>6974</v>
      </c>
      <c r="B5595" s="316" t="s">
        <v>6995</v>
      </c>
      <c r="C5595" s="316" t="s">
        <v>6996</v>
      </c>
      <c r="D5595" s="308"/>
      <c r="E5595" s="317">
        <v>260270</v>
      </c>
      <c r="F5595" s="310">
        <f t="shared" si="174"/>
        <v>13013500</v>
      </c>
      <c r="G5595" s="310">
        <f t="shared" si="175"/>
        <v>5205400.0000000009</v>
      </c>
    </row>
    <row r="5596" spans="1:7">
      <c r="A5596" s="311" t="s">
        <v>6882</v>
      </c>
      <c r="B5596" s="311" t="s">
        <v>6909</v>
      </c>
      <c r="C5596" s="311" t="s">
        <v>6997</v>
      </c>
      <c r="D5596" s="308"/>
      <c r="E5596" s="315">
        <v>150270</v>
      </c>
      <c r="F5596" s="310">
        <f t="shared" si="174"/>
        <v>7513500</v>
      </c>
      <c r="G5596" s="310">
        <f t="shared" si="175"/>
        <v>3005400</v>
      </c>
    </row>
    <row r="5597" spans="1:7">
      <c r="A5597" s="311" t="s">
        <v>6882</v>
      </c>
      <c r="B5597" s="311" t="s">
        <v>6998</v>
      </c>
      <c r="C5597" s="311" t="s">
        <v>6999</v>
      </c>
      <c r="D5597" s="308"/>
      <c r="E5597" s="315">
        <v>50360</v>
      </c>
      <c r="F5597" s="310">
        <f t="shared" si="174"/>
        <v>2518000</v>
      </c>
      <c r="G5597" s="310">
        <f t="shared" si="175"/>
        <v>1007200</v>
      </c>
    </row>
    <row r="5598" spans="1:7">
      <c r="A5598" s="311" t="s">
        <v>6882</v>
      </c>
      <c r="B5598" s="311" t="s">
        <v>7000</v>
      </c>
      <c r="C5598" s="311" t="s">
        <v>6999</v>
      </c>
      <c r="D5598" s="308"/>
      <c r="E5598" s="315">
        <v>43180</v>
      </c>
      <c r="F5598" s="310">
        <f t="shared" si="174"/>
        <v>2159000</v>
      </c>
      <c r="G5598" s="310">
        <f t="shared" si="175"/>
        <v>863600</v>
      </c>
    </row>
    <row r="5599" spans="1:7">
      <c r="A5599" s="311" t="s">
        <v>6882</v>
      </c>
      <c r="B5599" s="311" t="s">
        <v>7001</v>
      </c>
      <c r="C5599" s="311" t="s">
        <v>7002</v>
      </c>
      <c r="D5599" s="308"/>
      <c r="E5599" s="315">
        <v>46360</v>
      </c>
      <c r="F5599" s="310">
        <f t="shared" si="174"/>
        <v>2318000</v>
      </c>
      <c r="G5599" s="310">
        <f t="shared" si="175"/>
        <v>927200</v>
      </c>
    </row>
    <row r="5600" spans="1:7">
      <c r="A5600" s="311" t="s">
        <v>6882</v>
      </c>
      <c r="B5600" s="311" t="s">
        <v>7001</v>
      </c>
      <c r="C5600" s="311" t="s">
        <v>7003</v>
      </c>
      <c r="D5600" s="308"/>
      <c r="E5600" s="315">
        <v>62900</v>
      </c>
      <c r="F5600" s="310">
        <f t="shared" si="174"/>
        <v>3145000</v>
      </c>
      <c r="G5600" s="310">
        <f t="shared" si="175"/>
        <v>1258000</v>
      </c>
    </row>
    <row r="5601" spans="1:7">
      <c r="A5601" s="311" t="s">
        <v>6882</v>
      </c>
      <c r="B5601" s="311" t="s">
        <v>7001</v>
      </c>
      <c r="C5601" s="311" t="s">
        <v>7004</v>
      </c>
      <c r="D5601" s="308"/>
      <c r="E5601" s="315">
        <v>69450</v>
      </c>
      <c r="F5601" s="310">
        <f t="shared" si="174"/>
        <v>3472500</v>
      </c>
      <c r="G5601" s="310">
        <f t="shared" si="175"/>
        <v>1389000</v>
      </c>
    </row>
    <row r="5602" spans="1:7">
      <c r="A5602" s="311" t="s">
        <v>6882</v>
      </c>
      <c r="B5602" s="311" t="s">
        <v>7005</v>
      </c>
      <c r="C5602" s="311" t="s">
        <v>7004</v>
      </c>
      <c r="D5602" s="308"/>
      <c r="E5602" s="315">
        <v>68900</v>
      </c>
      <c r="F5602" s="310">
        <f t="shared" si="174"/>
        <v>3445000</v>
      </c>
      <c r="G5602" s="310">
        <f t="shared" si="175"/>
        <v>1378000</v>
      </c>
    </row>
    <row r="5603" spans="1:7">
      <c r="A5603" s="311" t="s">
        <v>6882</v>
      </c>
      <c r="B5603" s="311" t="s">
        <v>7006</v>
      </c>
      <c r="C5603" s="311" t="s">
        <v>7003</v>
      </c>
      <c r="D5603" s="308"/>
      <c r="E5603" s="315">
        <v>75900</v>
      </c>
      <c r="F5603" s="310">
        <f t="shared" si="174"/>
        <v>3795000</v>
      </c>
      <c r="G5603" s="310">
        <f t="shared" si="175"/>
        <v>1518000</v>
      </c>
    </row>
    <row r="5604" spans="1:7">
      <c r="A5604" s="311" t="s">
        <v>6882</v>
      </c>
      <c r="B5604" s="311" t="s">
        <v>7007</v>
      </c>
      <c r="C5604" s="311" t="s">
        <v>7004</v>
      </c>
      <c r="D5604" s="308"/>
      <c r="E5604" s="315">
        <v>81450</v>
      </c>
      <c r="F5604" s="310">
        <f t="shared" si="174"/>
        <v>4072500</v>
      </c>
      <c r="G5604" s="310">
        <f t="shared" si="175"/>
        <v>1629000</v>
      </c>
    </row>
    <row r="5605" spans="1:7">
      <c r="A5605" s="311" t="s">
        <v>6882</v>
      </c>
      <c r="B5605" s="311" t="s">
        <v>7008</v>
      </c>
      <c r="C5605" s="311" t="s">
        <v>7009</v>
      </c>
      <c r="D5605" s="308"/>
      <c r="E5605" s="315">
        <v>33090</v>
      </c>
      <c r="F5605" s="310">
        <f t="shared" si="174"/>
        <v>1654500</v>
      </c>
      <c r="G5605" s="310">
        <f t="shared" si="175"/>
        <v>661800.00000000012</v>
      </c>
    </row>
    <row r="5606" spans="1:7">
      <c r="A5606" s="311" t="s">
        <v>6882</v>
      </c>
      <c r="B5606" s="311" t="s">
        <v>7010</v>
      </c>
      <c r="C5606" s="311" t="s">
        <v>7009</v>
      </c>
      <c r="D5606" s="308"/>
      <c r="E5606" s="315">
        <v>39450</v>
      </c>
      <c r="F5606" s="310">
        <f t="shared" si="174"/>
        <v>1972500</v>
      </c>
      <c r="G5606" s="310">
        <f t="shared" si="175"/>
        <v>789000</v>
      </c>
    </row>
    <row r="5607" spans="1:7">
      <c r="A5607" s="311" t="s">
        <v>6882</v>
      </c>
      <c r="B5607" s="311" t="s">
        <v>7011</v>
      </c>
      <c r="C5607" s="311" t="s">
        <v>7012</v>
      </c>
      <c r="D5607" s="308"/>
      <c r="E5607" s="315">
        <v>44540</v>
      </c>
      <c r="F5607" s="310">
        <f t="shared" si="174"/>
        <v>2227000</v>
      </c>
      <c r="G5607" s="310">
        <f t="shared" si="175"/>
        <v>890800.00000000012</v>
      </c>
    </row>
    <row r="5608" spans="1:7">
      <c r="A5608" s="311" t="s">
        <v>6882</v>
      </c>
      <c r="B5608" s="311" t="s">
        <v>7011</v>
      </c>
      <c r="C5608" s="311" t="s">
        <v>7009</v>
      </c>
      <c r="D5608" s="308"/>
      <c r="E5608" s="315">
        <v>42270</v>
      </c>
      <c r="F5608" s="310">
        <f t="shared" si="174"/>
        <v>2113500</v>
      </c>
      <c r="G5608" s="310">
        <f t="shared" si="175"/>
        <v>845400</v>
      </c>
    </row>
    <row r="5609" spans="1:7">
      <c r="A5609" s="311" t="s">
        <v>6882</v>
      </c>
      <c r="B5609" s="311" t="s">
        <v>7013</v>
      </c>
      <c r="C5609" s="311" t="s">
        <v>7014</v>
      </c>
      <c r="D5609" s="308"/>
      <c r="E5609" s="315">
        <v>50720</v>
      </c>
      <c r="F5609" s="310">
        <f t="shared" si="174"/>
        <v>2536000</v>
      </c>
      <c r="G5609" s="310">
        <f t="shared" si="175"/>
        <v>1014400</v>
      </c>
    </row>
    <row r="5610" spans="1:7">
      <c r="A5610" s="311" t="s">
        <v>6882</v>
      </c>
      <c r="B5610" s="311" t="s">
        <v>7015</v>
      </c>
      <c r="C5610" s="311" t="s">
        <v>7016</v>
      </c>
      <c r="D5610" s="308"/>
      <c r="E5610" s="315">
        <v>42270</v>
      </c>
      <c r="F5610" s="310">
        <f t="shared" si="174"/>
        <v>2113500</v>
      </c>
      <c r="G5610" s="310">
        <f t="shared" si="175"/>
        <v>845400</v>
      </c>
    </row>
    <row r="5611" spans="1:7">
      <c r="A5611" s="311" t="s">
        <v>6882</v>
      </c>
      <c r="B5611" s="311" t="s">
        <v>7017</v>
      </c>
      <c r="C5611" s="311" t="s">
        <v>7018</v>
      </c>
      <c r="D5611" s="308"/>
      <c r="E5611" s="315">
        <v>64450</v>
      </c>
      <c r="F5611" s="310">
        <f t="shared" si="174"/>
        <v>3222500</v>
      </c>
      <c r="G5611" s="310">
        <f t="shared" si="175"/>
        <v>1289000</v>
      </c>
    </row>
    <row r="5612" spans="1:7">
      <c r="A5612" s="311" t="s">
        <v>6882</v>
      </c>
      <c r="B5612" s="311" t="s">
        <v>7019</v>
      </c>
      <c r="C5612" s="311" t="s">
        <v>7020</v>
      </c>
      <c r="D5612" s="308"/>
      <c r="E5612" s="315">
        <v>56450</v>
      </c>
      <c r="F5612" s="310">
        <f t="shared" si="174"/>
        <v>2822500</v>
      </c>
      <c r="G5612" s="310">
        <f t="shared" si="175"/>
        <v>1129000</v>
      </c>
    </row>
    <row r="5613" spans="1:7">
      <c r="A5613" s="311" t="s">
        <v>6882</v>
      </c>
      <c r="B5613" s="311" t="s">
        <v>7021</v>
      </c>
      <c r="C5613" s="311" t="s">
        <v>7009</v>
      </c>
      <c r="D5613" s="308"/>
      <c r="E5613" s="315">
        <v>47270</v>
      </c>
      <c r="F5613" s="310">
        <f t="shared" si="174"/>
        <v>2363500</v>
      </c>
      <c r="G5613" s="310">
        <f t="shared" si="175"/>
        <v>945400</v>
      </c>
    </row>
    <row r="5614" spans="1:7">
      <c r="A5614" s="311" t="s">
        <v>6882</v>
      </c>
      <c r="B5614" s="311" t="s">
        <v>7022</v>
      </c>
      <c r="C5614" s="311" t="s">
        <v>7009</v>
      </c>
      <c r="D5614" s="308"/>
      <c r="E5614" s="315">
        <v>61090</v>
      </c>
      <c r="F5614" s="310">
        <f t="shared" si="174"/>
        <v>3054500</v>
      </c>
      <c r="G5614" s="310">
        <f t="shared" si="175"/>
        <v>1221800</v>
      </c>
    </row>
    <row r="5615" spans="1:7">
      <c r="A5615" s="311" t="s">
        <v>6882</v>
      </c>
      <c r="B5615" s="311" t="s">
        <v>7023</v>
      </c>
      <c r="C5615" s="311" t="s">
        <v>6981</v>
      </c>
      <c r="D5615" s="308"/>
      <c r="E5615" s="315">
        <v>53390</v>
      </c>
      <c r="F5615" s="310">
        <f t="shared" si="174"/>
        <v>2669500</v>
      </c>
      <c r="G5615" s="310">
        <f t="shared" si="175"/>
        <v>1067800</v>
      </c>
    </row>
    <row r="5616" spans="1:7">
      <c r="A5616" s="311" t="s">
        <v>6882</v>
      </c>
      <c r="B5616" s="311" t="s">
        <v>7024</v>
      </c>
      <c r="C5616" s="311" t="s">
        <v>7025</v>
      </c>
      <c r="D5616" s="308"/>
      <c r="E5616" s="315">
        <v>56540</v>
      </c>
      <c r="F5616" s="310">
        <f t="shared" si="174"/>
        <v>2827000</v>
      </c>
      <c r="G5616" s="310">
        <f t="shared" si="175"/>
        <v>1130800</v>
      </c>
    </row>
    <row r="5617" spans="1:7">
      <c r="A5617" s="311" t="s">
        <v>6882</v>
      </c>
      <c r="B5617" s="311" t="s">
        <v>7026</v>
      </c>
      <c r="C5617" s="311" t="s">
        <v>7027</v>
      </c>
      <c r="D5617" s="308"/>
      <c r="E5617" s="315">
        <v>53000</v>
      </c>
      <c r="F5617" s="310">
        <f t="shared" si="174"/>
        <v>2650000</v>
      </c>
      <c r="G5617" s="310">
        <f t="shared" si="175"/>
        <v>1060000</v>
      </c>
    </row>
    <row r="5618" spans="1:7">
      <c r="A5618" s="311" t="s">
        <v>6882</v>
      </c>
      <c r="B5618" s="311" t="s">
        <v>7028</v>
      </c>
      <c r="C5618" s="311" t="s">
        <v>7027</v>
      </c>
      <c r="D5618" s="308"/>
      <c r="E5618" s="315">
        <v>50250</v>
      </c>
      <c r="F5618" s="310">
        <f t="shared" si="174"/>
        <v>2512500</v>
      </c>
      <c r="G5618" s="310">
        <f t="shared" si="175"/>
        <v>1005000</v>
      </c>
    </row>
    <row r="5619" spans="1:7">
      <c r="A5619" s="311" t="s">
        <v>6882</v>
      </c>
      <c r="B5619" s="311" t="s">
        <v>7029</v>
      </c>
      <c r="C5619" s="311" t="s">
        <v>7025</v>
      </c>
      <c r="D5619" s="308"/>
      <c r="E5619" s="315">
        <v>73900</v>
      </c>
      <c r="F5619" s="310">
        <f t="shared" si="174"/>
        <v>3695000</v>
      </c>
      <c r="G5619" s="310">
        <f t="shared" si="175"/>
        <v>1478000</v>
      </c>
    </row>
    <row r="5620" spans="1:7">
      <c r="A5620" s="311" t="s">
        <v>6882</v>
      </c>
      <c r="B5620" s="311" t="s">
        <v>7030</v>
      </c>
      <c r="C5620" s="311" t="s">
        <v>7027</v>
      </c>
      <c r="D5620" s="308"/>
      <c r="E5620" s="315">
        <v>75360</v>
      </c>
      <c r="F5620" s="310">
        <f t="shared" si="174"/>
        <v>3768000</v>
      </c>
      <c r="G5620" s="310">
        <f t="shared" si="175"/>
        <v>1507200</v>
      </c>
    </row>
    <row r="5621" spans="1:7">
      <c r="A5621" s="311" t="s">
        <v>6882</v>
      </c>
      <c r="B5621" s="311" t="s">
        <v>7031</v>
      </c>
      <c r="C5621" s="311" t="s">
        <v>7032</v>
      </c>
      <c r="D5621" s="308"/>
      <c r="E5621" s="315">
        <v>34900</v>
      </c>
      <c r="F5621" s="310">
        <f t="shared" si="174"/>
        <v>1745000</v>
      </c>
      <c r="G5621" s="310">
        <f t="shared" si="175"/>
        <v>698000</v>
      </c>
    </row>
    <row r="5622" spans="1:7">
      <c r="A5622" s="311" t="s">
        <v>6882</v>
      </c>
      <c r="B5622" s="311" t="s">
        <v>7033</v>
      </c>
      <c r="C5622" s="311" t="s">
        <v>7034</v>
      </c>
      <c r="D5622" s="308"/>
      <c r="E5622" s="315">
        <v>93630</v>
      </c>
      <c r="F5622" s="310">
        <f t="shared" si="174"/>
        <v>4681500</v>
      </c>
      <c r="G5622" s="310">
        <f t="shared" si="175"/>
        <v>1872600.0000000002</v>
      </c>
    </row>
    <row r="5623" spans="1:7">
      <c r="A5623" s="311" t="s">
        <v>6882</v>
      </c>
      <c r="B5623" s="311" t="s">
        <v>7035</v>
      </c>
      <c r="C5623" s="311" t="s">
        <v>7036</v>
      </c>
      <c r="D5623" s="308"/>
      <c r="E5623" s="315">
        <v>39540</v>
      </c>
      <c r="F5623" s="310">
        <f t="shared" si="174"/>
        <v>1977000</v>
      </c>
      <c r="G5623" s="310">
        <f t="shared" si="175"/>
        <v>790800.00000000012</v>
      </c>
    </row>
    <row r="5624" spans="1:7">
      <c r="A5624" s="311" t="s">
        <v>6882</v>
      </c>
      <c r="B5624" s="311" t="s">
        <v>7037</v>
      </c>
      <c r="C5624" s="311" t="s">
        <v>7038</v>
      </c>
      <c r="D5624" s="308"/>
      <c r="E5624" s="315">
        <v>39540</v>
      </c>
      <c r="F5624" s="310">
        <f t="shared" si="174"/>
        <v>1977000</v>
      </c>
      <c r="G5624" s="310">
        <f t="shared" si="175"/>
        <v>790800.00000000012</v>
      </c>
    </row>
    <row r="5625" spans="1:7">
      <c r="A5625" s="311" t="s">
        <v>6882</v>
      </c>
      <c r="B5625" s="311" t="s">
        <v>7039</v>
      </c>
      <c r="C5625" s="311" t="s">
        <v>7038</v>
      </c>
      <c r="D5625" s="308"/>
      <c r="E5625" s="315">
        <v>44400</v>
      </c>
      <c r="F5625" s="310">
        <f t="shared" si="174"/>
        <v>2220000</v>
      </c>
      <c r="G5625" s="310">
        <f t="shared" si="175"/>
        <v>888000</v>
      </c>
    </row>
    <row r="5626" spans="1:7">
      <c r="A5626" s="311" t="s">
        <v>6882</v>
      </c>
      <c r="B5626" s="311" t="s">
        <v>7040</v>
      </c>
      <c r="C5626" s="311" t="s">
        <v>7038</v>
      </c>
      <c r="D5626" s="308"/>
      <c r="E5626" s="315">
        <v>53300</v>
      </c>
      <c r="F5626" s="310">
        <f t="shared" si="174"/>
        <v>2665000</v>
      </c>
      <c r="G5626" s="310">
        <f t="shared" si="175"/>
        <v>1066000</v>
      </c>
    </row>
    <row r="5627" spans="1:7">
      <c r="A5627" s="311" t="s">
        <v>6882</v>
      </c>
      <c r="B5627" s="311" t="s">
        <v>7041</v>
      </c>
      <c r="C5627" s="311" t="s">
        <v>7027</v>
      </c>
      <c r="D5627" s="308"/>
      <c r="E5627" s="315">
        <v>52000</v>
      </c>
      <c r="F5627" s="310">
        <f t="shared" si="174"/>
        <v>2600000</v>
      </c>
      <c r="G5627" s="310">
        <f t="shared" si="175"/>
        <v>1040000</v>
      </c>
    </row>
    <row r="5628" spans="1:7">
      <c r="A5628" s="311" t="s">
        <v>6882</v>
      </c>
      <c r="B5628" s="311" t="s">
        <v>7042</v>
      </c>
      <c r="C5628" s="311" t="s">
        <v>7027</v>
      </c>
      <c r="D5628" s="308"/>
      <c r="E5628" s="315">
        <v>44100</v>
      </c>
      <c r="F5628" s="310">
        <f t="shared" si="174"/>
        <v>2205000</v>
      </c>
      <c r="G5628" s="310">
        <f t="shared" si="175"/>
        <v>882000</v>
      </c>
    </row>
    <row r="5629" spans="1:7">
      <c r="A5629" s="311" t="s">
        <v>6882</v>
      </c>
      <c r="B5629" s="311" t="s">
        <v>7043</v>
      </c>
      <c r="C5629" s="311" t="s">
        <v>7027</v>
      </c>
      <c r="D5629" s="308"/>
      <c r="E5629" s="315">
        <v>54540</v>
      </c>
      <c r="F5629" s="310">
        <f t="shared" si="174"/>
        <v>2727000</v>
      </c>
      <c r="G5629" s="310">
        <f t="shared" si="175"/>
        <v>1090800</v>
      </c>
    </row>
    <row r="5630" spans="1:7">
      <c r="A5630" s="311" t="s">
        <v>6882</v>
      </c>
      <c r="B5630" s="311" t="s">
        <v>7044</v>
      </c>
      <c r="C5630" s="311" t="s">
        <v>7032</v>
      </c>
      <c r="D5630" s="308"/>
      <c r="E5630" s="315">
        <v>29700</v>
      </c>
      <c r="F5630" s="310">
        <f t="shared" si="174"/>
        <v>1485000</v>
      </c>
      <c r="G5630" s="310">
        <f t="shared" si="175"/>
        <v>594000</v>
      </c>
    </row>
    <row r="5631" spans="1:7">
      <c r="A5631" s="311" t="s">
        <v>6882</v>
      </c>
      <c r="B5631" s="311" t="s">
        <v>7045</v>
      </c>
      <c r="C5631" s="311" t="s">
        <v>6999</v>
      </c>
      <c r="D5631" s="308"/>
      <c r="E5631" s="315">
        <v>41300</v>
      </c>
      <c r="F5631" s="310">
        <f t="shared" si="174"/>
        <v>2065000</v>
      </c>
      <c r="G5631" s="310">
        <f t="shared" si="175"/>
        <v>826000</v>
      </c>
    </row>
    <row r="5632" spans="1:7">
      <c r="A5632" s="311" t="s">
        <v>6882</v>
      </c>
      <c r="B5632" s="311" t="s">
        <v>7046</v>
      </c>
      <c r="C5632" s="311" t="s">
        <v>7047</v>
      </c>
      <c r="D5632" s="308"/>
      <c r="E5632" s="315">
        <v>43500</v>
      </c>
      <c r="F5632" s="310">
        <f t="shared" si="174"/>
        <v>2175000</v>
      </c>
      <c r="G5632" s="310">
        <f t="shared" si="175"/>
        <v>870000</v>
      </c>
    </row>
    <row r="5633" spans="1:7">
      <c r="A5633" s="311" t="s">
        <v>6882</v>
      </c>
      <c r="B5633" s="311" t="s">
        <v>7048</v>
      </c>
      <c r="C5633" s="311" t="s">
        <v>7047</v>
      </c>
      <c r="D5633" s="308"/>
      <c r="E5633" s="315">
        <v>48400</v>
      </c>
      <c r="F5633" s="310">
        <f t="shared" si="174"/>
        <v>2420000</v>
      </c>
      <c r="G5633" s="310">
        <f t="shared" si="175"/>
        <v>968000</v>
      </c>
    </row>
    <row r="5634" spans="1:7">
      <c r="A5634" s="311" t="s">
        <v>6882</v>
      </c>
      <c r="B5634" s="311" t="s">
        <v>7049</v>
      </c>
      <c r="C5634" s="311" t="s">
        <v>6999</v>
      </c>
      <c r="D5634" s="308"/>
      <c r="E5634" s="315">
        <v>43720</v>
      </c>
      <c r="F5634" s="310">
        <f t="shared" si="174"/>
        <v>2186000</v>
      </c>
      <c r="G5634" s="310">
        <f t="shared" si="175"/>
        <v>874400</v>
      </c>
    </row>
    <row r="5635" spans="1:7">
      <c r="A5635" s="311" t="s">
        <v>6882</v>
      </c>
      <c r="B5635" s="311" t="s">
        <v>7050</v>
      </c>
      <c r="C5635" s="311" t="s">
        <v>6999</v>
      </c>
      <c r="D5635" s="308"/>
      <c r="E5635" s="315">
        <v>41700</v>
      </c>
      <c r="F5635" s="310">
        <f t="shared" si="174"/>
        <v>2085000</v>
      </c>
      <c r="G5635" s="310">
        <f t="shared" si="175"/>
        <v>834000</v>
      </c>
    </row>
    <row r="5636" spans="1:7">
      <c r="A5636" s="311" t="s">
        <v>6882</v>
      </c>
      <c r="B5636" s="311" t="s">
        <v>7051</v>
      </c>
      <c r="C5636" s="311" t="s">
        <v>7052</v>
      </c>
      <c r="D5636" s="308"/>
      <c r="E5636" s="315">
        <v>111360</v>
      </c>
      <c r="F5636" s="310">
        <f t="shared" ref="F5636:F5699" si="176">+E5636*5%*1000</f>
        <v>5568000</v>
      </c>
      <c r="G5636" s="310">
        <f t="shared" ref="G5636:G5699" si="177">+E5636*2%*1000</f>
        <v>2227200.0000000005</v>
      </c>
    </row>
    <row r="5637" spans="1:7">
      <c r="A5637" s="311" t="s">
        <v>6882</v>
      </c>
      <c r="B5637" s="311" t="s">
        <v>7053</v>
      </c>
      <c r="C5637" s="311" t="s">
        <v>6981</v>
      </c>
      <c r="D5637" s="308"/>
      <c r="E5637" s="315">
        <v>49000</v>
      </c>
      <c r="F5637" s="310">
        <f t="shared" si="176"/>
        <v>2450000</v>
      </c>
      <c r="G5637" s="310">
        <f t="shared" si="177"/>
        <v>980000</v>
      </c>
    </row>
    <row r="5638" spans="1:7">
      <c r="A5638" s="311" t="s">
        <v>6882</v>
      </c>
      <c r="B5638" s="311" t="s">
        <v>7054</v>
      </c>
      <c r="C5638" s="311" t="s">
        <v>6981</v>
      </c>
      <c r="D5638" s="308"/>
      <c r="E5638" s="315">
        <v>49900</v>
      </c>
      <c r="F5638" s="310">
        <f t="shared" si="176"/>
        <v>2495000</v>
      </c>
      <c r="G5638" s="310">
        <f t="shared" si="177"/>
        <v>998000</v>
      </c>
    </row>
    <row r="5639" spans="1:7">
      <c r="A5639" s="311" t="s">
        <v>6882</v>
      </c>
      <c r="B5639" s="311" t="s">
        <v>7055</v>
      </c>
      <c r="C5639" s="311" t="s">
        <v>6981</v>
      </c>
      <c r="D5639" s="308"/>
      <c r="E5639" s="315">
        <v>48300</v>
      </c>
      <c r="F5639" s="310">
        <f t="shared" si="176"/>
        <v>2415000</v>
      </c>
      <c r="G5639" s="310">
        <f t="shared" si="177"/>
        <v>966000</v>
      </c>
    </row>
    <row r="5640" spans="1:7">
      <c r="A5640" s="311" t="s">
        <v>6882</v>
      </c>
      <c r="B5640" s="311" t="s">
        <v>7056</v>
      </c>
      <c r="C5640" s="311" t="s">
        <v>6981</v>
      </c>
      <c r="D5640" s="308"/>
      <c r="E5640" s="315">
        <v>56200</v>
      </c>
      <c r="F5640" s="310">
        <f t="shared" si="176"/>
        <v>2810000</v>
      </c>
      <c r="G5640" s="310">
        <f t="shared" si="177"/>
        <v>1124000</v>
      </c>
    </row>
    <row r="5641" spans="1:7">
      <c r="A5641" s="311" t="s">
        <v>6882</v>
      </c>
      <c r="B5641" s="311" t="s">
        <v>7057</v>
      </c>
      <c r="C5641" s="311" t="s">
        <v>7004</v>
      </c>
      <c r="D5641" s="308"/>
      <c r="E5641" s="315">
        <v>60000</v>
      </c>
      <c r="F5641" s="310">
        <f t="shared" si="176"/>
        <v>3000000</v>
      </c>
      <c r="G5641" s="310">
        <f t="shared" si="177"/>
        <v>1200000</v>
      </c>
    </row>
    <row r="5642" spans="1:7">
      <c r="A5642" s="311" t="s">
        <v>6882</v>
      </c>
      <c r="B5642" s="311" t="s">
        <v>7058</v>
      </c>
      <c r="C5642" s="311" t="s">
        <v>7004</v>
      </c>
      <c r="D5642" s="308"/>
      <c r="E5642" s="315">
        <v>60720</v>
      </c>
      <c r="F5642" s="310">
        <f t="shared" si="176"/>
        <v>3036000</v>
      </c>
      <c r="G5642" s="310">
        <f t="shared" si="177"/>
        <v>1214400</v>
      </c>
    </row>
    <row r="5643" spans="1:7">
      <c r="A5643" s="311" t="s">
        <v>6882</v>
      </c>
      <c r="B5643" s="311" t="s">
        <v>7059</v>
      </c>
      <c r="C5643" s="311" t="s">
        <v>7052</v>
      </c>
      <c r="D5643" s="308"/>
      <c r="E5643" s="315">
        <v>95700</v>
      </c>
      <c r="F5643" s="310">
        <f t="shared" si="176"/>
        <v>4785000</v>
      </c>
      <c r="G5643" s="310">
        <f t="shared" si="177"/>
        <v>1914000</v>
      </c>
    </row>
    <row r="5644" spans="1:7">
      <c r="A5644" s="311" t="s">
        <v>6882</v>
      </c>
      <c r="B5644" s="311" t="s">
        <v>6943</v>
      </c>
      <c r="C5644" s="311" t="s">
        <v>7060</v>
      </c>
      <c r="D5644" s="308"/>
      <c r="E5644" s="315">
        <v>24000</v>
      </c>
      <c r="F5644" s="310">
        <f t="shared" si="176"/>
        <v>1200000</v>
      </c>
      <c r="G5644" s="310">
        <f t="shared" si="177"/>
        <v>480000</v>
      </c>
    </row>
    <row r="5645" spans="1:7">
      <c r="A5645" s="311" t="s">
        <v>6882</v>
      </c>
      <c r="B5645" s="311" t="s">
        <v>6943</v>
      </c>
      <c r="C5645" s="311" t="s">
        <v>7061</v>
      </c>
      <c r="D5645" s="308"/>
      <c r="E5645" s="315">
        <v>24000</v>
      </c>
      <c r="F5645" s="310">
        <f t="shared" si="176"/>
        <v>1200000</v>
      </c>
      <c r="G5645" s="310">
        <f t="shared" si="177"/>
        <v>480000</v>
      </c>
    </row>
    <row r="5646" spans="1:7">
      <c r="A5646" s="311" t="s">
        <v>6882</v>
      </c>
      <c r="B5646" s="311" t="s">
        <v>7062</v>
      </c>
      <c r="C5646" s="311" t="s">
        <v>7063</v>
      </c>
      <c r="D5646" s="308"/>
      <c r="E5646" s="315">
        <v>47540</v>
      </c>
      <c r="F5646" s="310">
        <f t="shared" si="176"/>
        <v>2377000</v>
      </c>
      <c r="G5646" s="310">
        <f t="shared" si="177"/>
        <v>950800.00000000012</v>
      </c>
    </row>
    <row r="5647" spans="1:7">
      <c r="A5647" s="311" t="s">
        <v>6882</v>
      </c>
      <c r="B5647" s="311" t="s">
        <v>7062</v>
      </c>
      <c r="C5647" s="311" t="s">
        <v>7064</v>
      </c>
      <c r="D5647" s="308"/>
      <c r="E5647" s="315">
        <v>43900</v>
      </c>
      <c r="F5647" s="310">
        <f t="shared" si="176"/>
        <v>2195000</v>
      </c>
      <c r="G5647" s="310">
        <f t="shared" si="177"/>
        <v>878000</v>
      </c>
    </row>
    <row r="5648" spans="1:7">
      <c r="A5648" s="311" t="s">
        <v>6882</v>
      </c>
      <c r="B5648" s="311" t="s">
        <v>7065</v>
      </c>
      <c r="C5648" s="311" t="s">
        <v>7066</v>
      </c>
      <c r="D5648" s="308"/>
      <c r="E5648" s="315">
        <v>21240</v>
      </c>
      <c r="F5648" s="310">
        <f t="shared" si="176"/>
        <v>1062000</v>
      </c>
      <c r="G5648" s="310">
        <f t="shared" si="177"/>
        <v>424800</v>
      </c>
    </row>
    <row r="5649" spans="1:7">
      <c r="A5649" s="311" t="s">
        <v>6882</v>
      </c>
      <c r="B5649" s="311" t="s">
        <v>7065</v>
      </c>
      <c r="C5649" s="311" t="s">
        <v>7067</v>
      </c>
      <c r="D5649" s="308"/>
      <c r="E5649" s="315">
        <v>24730</v>
      </c>
      <c r="F5649" s="310">
        <f t="shared" si="176"/>
        <v>1236500</v>
      </c>
      <c r="G5649" s="310">
        <f t="shared" si="177"/>
        <v>494600</v>
      </c>
    </row>
    <row r="5650" spans="1:7">
      <c r="A5650" s="311" t="s">
        <v>6882</v>
      </c>
      <c r="B5650" s="311" t="s">
        <v>7065</v>
      </c>
      <c r="C5650" s="311" t="s">
        <v>7068</v>
      </c>
      <c r="D5650" s="308"/>
      <c r="E5650" s="315">
        <v>7000</v>
      </c>
      <c r="F5650" s="310">
        <f t="shared" si="176"/>
        <v>350000</v>
      </c>
      <c r="G5650" s="310">
        <f t="shared" si="177"/>
        <v>140000</v>
      </c>
    </row>
    <row r="5651" spans="1:7">
      <c r="A5651" s="311" t="s">
        <v>6882</v>
      </c>
      <c r="B5651" s="311" t="s">
        <v>7069</v>
      </c>
      <c r="C5651" s="311" t="s">
        <v>7070</v>
      </c>
      <c r="D5651" s="308"/>
      <c r="E5651" s="315">
        <v>45450</v>
      </c>
      <c r="F5651" s="310">
        <f t="shared" si="176"/>
        <v>2272500</v>
      </c>
      <c r="G5651" s="310">
        <f t="shared" si="177"/>
        <v>909000</v>
      </c>
    </row>
    <row r="5652" spans="1:7">
      <c r="A5652" s="311" t="s">
        <v>6882</v>
      </c>
      <c r="B5652" s="311" t="s">
        <v>7069</v>
      </c>
      <c r="C5652" s="311" t="s">
        <v>7071</v>
      </c>
      <c r="D5652" s="308"/>
      <c r="E5652" s="315">
        <v>37000</v>
      </c>
      <c r="F5652" s="310">
        <f t="shared" si="176"/>
        <v>1850000</v>
      </c>
      <c r="G5652" s="310">
        <f t="shared" si="177"/>
        <v>740000</v>
      </c>
    </row>
    <row r="5653" spans="1:7">
      <c r="A5653" s="311" t="s">
        <v>6882</v>
      </c>
      <c r="B5653" s="311" t="s">
        <v>7069</v>
      </c>
      <c r="C5653" s="311" t="s">
        <v>7072</v>
      </c>
      <c r="D5653" s="308"/>
      <c r="E5653" s="315">
        <v>41360</v>
      </c>
      <c r="F5653" s="310">
        <f t="shared" si="176"/>
        <v>2068000</v>
      </c>
      <c r="G5653" s="310">
        <f t="shared" si="177"/>
        <v>827200</v>
      </c>
    </row>
    <row r="5654" spans="1:7">
      <c r="A5654" s="311" t="s">
        <v>6882</v>
      </c>
      <c r="B5654" s="311" t="s">
        <v>6951</v>
      </c>
      <c r="C5654" s="311" t="s">
        <v>7073</v>
      </c>
      <c r="D5654" s="308"/>
      <c r="E5654" s="315">
        <v>44180</v>
      </c>
      <c r="F5654" s="310">
        <f t="shared" si="176"/>
        <v>2209000</v>
      </c>
      <c r="G5654" s="310">
        <f t="shared" si="177"/>
        <v>883600</v>
      </c>
    </row>
    <row r="5655" spans="1:7">
      <c r="A5655" s="311" t="s">
        <v>6882</v>
      </c>
      <c r="B5655" s="311" t="s">
        <v>6951</v>
      </c>
      <c r="C5655" s="311" t="s">
        <v>7074</v>
      </c>
      <c r="D5655" s="308"/>
      <c r="E5655" s="315">
        <v>49000</v>
      </c>
      <c r="F5655" s="310">
        <f t="shared" si="176"/>
        <v>2450000</v>
      </c>
      <c r="G5655" s="310">
        <f t="shared" si="177"/>
        <v>980000</v>
      </c>
    </row>
    <row r="5656" spans="1:7">
      <c r="A5656" s="311" t="s">
        <v>6882</v>
      </c>
      <c r="B5656" s="311" t="s">
        <v>7075</v>
      </c>
      <c r="C5656" s="311" t="s">
        <v>7074</v>
      </c>
      <c r="D5656" s="308"/>
      <c r="E5656" s="315">
        <v>44500</v>
      </c>
      <c r="F5656" s="310">
        <f t="shared" si="176"/>
        <v>2225000</v>
      </c>
      <c r="G5656" s="310">
        <f t="shared" si="177"/>
        <v>890000</v>
      </c>
    </row>
    <row r="5657" spans="1:7">
      <c r="A5657" s="311" t="s">
        <v>6882</v>
      </c>
      <c r="B5657" s="311" t="s">
        <v>6952</v>
      </c>
      <c r="C5657" s="311" t="s">
        <v>7076</v>
      </c>
      <c r="D5657" s="308"/>
      <c r="E5657" s="315">
        <v>44000</v>
      </c>
      <c r="F5657" s="310">
        <f t="shared" si="176"/>
        <v>2200000</v>
      </c>
      <c r="G5657" s="310">
        <f t="shared" si="177"/>
        <v>880000</v>
      </c>
    </row>
    <row r="5658" spans="1:7">
      <c r="A5658" s="311" t="s">
        <v>6882</v>
      </c>
      <c r="B5658" s="311" t="s">
        <v>7077</v>
      </c>
      <c r="C5658" s="311" t="s">
        <v>7078</v>
      </c>
      <c r="D5658" s="308"/>
      <c r="E5658" s="315">
        <v>65700</v>
      </c>
      <c r="F5658" s="310">
        <f t="shared" si="176"/>
        <v>3285000</v>
      </c>
      <c r="G5658" s="310">
        <f t="shared" si="177"/>
        <v>1314000</v>
      </c>
    </row>
    <row r="5659" spans="1:7">
      <c r="A5659" s="311" t="s">
        <v>6882</v>
      </c>
      <c r="B5659" s="311" t="s">
        <v>6954</v>
      </c>
      <c r="C5659" s="311" t="s">
        <v>7079</v>
      </c>
      <c r="D5659" s="308"/>
      <c r="E5659" s="315">
        <v>30800</v>
      </c>
      <c r="F5659" s="310">
        <f t="shared" si="176"/>
        <v>1540000</v>
      </c>
      <c r="G5659" s="310">
        <f t="shared" si="177"/>
        <v>616000</v>
      </c>
    </row>
    <row r="5660" spans="1:7">
      <c r="A5660" s="311" t="s">
        <v>6882</v>
      </c>
      <c r="B5660" s="311" t="s">
        <v>7080</v>
      </c>
      <c r="C5660" s="311" t="s">
        <v>7081</v>
      </c>
      <c r="D5660" s="308"/>
      <c r="E5660" s="315">
        <v>31810</v>
      </c>
      <c r="F5660" s="310">
        <f t="shared" si="176"/>
        <v>1590500</v>
      </c>
      <c r="G5660" s="310">
        <f t="shared" si="177"/>
        <v>636200</v>
      </c>
    </row>
    <row r="5661" spans="1:7">
      <c r="A5661" s="311" t="s">
        <v>6882</v>
      </c>
      <c r="B5661" s="311" t="s">
        <v>6955</v>
      </c>
      <c r="C5661" s="311" t="s">
        <v>7082</v>
      </c>
      <c r="D5661" s="308"/>
      <c r="E5661" s="315">
        <v>28360</v>
      </c>
      <c r="F5661" s="310">
        <f t="shared" si="176"/>
        <v>1418000</v>
      </c>
      <c r="G5661" s="310">
        <f t="shared" si="177"/>
        <v>567200</v>
      </c>
    </row>
    <row r="5662" spans="1:7">
      <c r="A5662" s="311" t="s">
        <v>6882</v>
      </c>
      <c r="B5662" s="311" t="s">
        <v>7083</v>
      </c>
      <c r="C5662" s="311" t="s">
        <v>7084</v>
      </c>
      <c r="D5662" s="308"/>
      <c r="E5662" s="315">
        <v>28700</v>
      </c>
      <c r="F5662" s="310">
        <f t="shared" si="176"/>
        <v>1435000</v>
      </c>
      <c r="G5662" s="310">
        <f t="shared" si="177"/>
        <v>574000</v>
      </c>
    </row>
    <row r="5663" spans="1:7">
      <c r="A5663" s="311" t="s">
        <v>6882</v>
      </c>
      <c r="B5663" s="311" t="s">
        <v>7085</v>
      </c>
      <c r="C5663" s="311" t="s">
        <v>7084</v>
      </c>
      <c r="D5663" s="308"/>
      <c r="E5663" s="315">
        <v>25800</v>
      </c>
      <c r="F5663" s="310">
        <f t="shared" si="176"/>
        <v>1290000</v>
      </c>
      <c r="G5663" s="310">
        <f t="shared" si="177"/>
        <v>516000</v>
      </c>
    </row>
    <row r="5664" spans="1:7">
      <c r="A5664" s="316" t="s">
        <v>6974</v>
      </c>
      <c r="B5664" s="316" t="s">
        <v>7086</v>
      </c>
      <c r="C5664" s="316" t="s">
        <v>7087</v>
      </c>
      <c r="D5664" s="308"/>
      <c r="E5664" s="317">
        <v>104680</v>
      </c>
      <c r="F5664" s="310">
        <f t="shared" si="176"/>
        <v>5234000</v>
      </c>
      <c r="G5664" s="310">
        <f t="shared" si="177"/>
        <v>2093600</v>
      </c>
    </row>
    <row r="5665" spans="1:7">
      <c r="A5665" s="316" t="s">
        <v>6974</v>
      </c>
      <c r="B5665" s="316" t="s">
        <v>7088</v>
      </c>
      <c r="C5665" s="316" t="s">
        <v>7089</v>
      </c>
      <c r="D5665" s="308"/>
      <c r="E5665" s="317">
        <v>10150</v>
      </c>
      <c r="F5665" s="310">
        <f t="shared" si="176"/>
        <v>507500</v>
      </c>
      <c r="G5665" s="310">
        <f t="shared" si="177"/>
        <v>203000</v>
      </c>
    </row>
    <row r="5666" spans="1:7">
      <c r="A5666" s="311" t="s">
        <v>7090</v>
      </c>
      <c r="B5666" s="311" t="s">
        <v>7091</v>
      </c>
      <c r="C5666" s="311" t="s">
        <v>7092</v>
      </c>
      <c r="D5666" s="311" t="s">
        <v>747</v>
      </c>
      <c r="E5666" s="315">
        <v>28200</v>
      </c>
      <c r="F5666" s="310">
        <f t="shared" si="176"/>
        <v>1410000</v>
      </c>
      <c r="G5666" s="310">
        <f t="shared" si="177"/>
        <v>564000</v>
      </c>
    </row>
    <row r="5667" spans="1:7">
      <c r="A5667" s="318" t="s">
        <v>7090</v>
      </c>
      <c r="B5667" s="318" t="s">
        <v>7093</v>
      </c>
      <c r="C5667" s="318" t="s">
        <v>7094</v>
      </c>
      <c r="D5667" s="318" t="s">
        <v>1297</v>
      </c>
      <c r="E5667" s="319">
        <v>42880</v>
      </c>
      <c r="F5667" s="310">
        <f t="shared" si="176"/>
        <v>2144000</v>
      </c>
      <c r="G5667" s="310">
        <f t="shared" si="177"/>
        <v>857600</v>
      </c>
    </row>
    <row r="5668" spans="1:7">
      <c r="A5668" s="318" t="s">
        <v>7090</v>
      </c>
      <c r="B5668" s="318" t="s">
        <v>7095</v>
      </c>
      <c r="C5668" s="318" t="s">
        <v>7096</v>
      </c>
      <c r="D5668" s="318" t="s">
        <v>1297</v>
      </c>
      <c r="E5668" s="319">
        <v>40240</v>
      </c>
      <c r="F5668" s="310">
        <f t="shared" si="176"/>
        <v>2012000</v>
      </c>
      <c r="G5668" s="310">
        <f t="shared" si="177"/>
        <v>804800.00000000012</v>
      </c>
    </row>
    <row r="5669" spans="1:7">
      <c r="A5669" s="307" t="s">
        <v>7090</v>
      </c>
      <c r="B5669" s="307" t="s">
        <v>7097</v>
      </c>
      <c r="C5669" s="308"/>
      <c r="D5669" s="308"/>
      <c r="E5669" s="309">
        <v>25520</v>
      </c>
      <c r="F5669" s="310">
        <f t="shared" si="176"/>
        <v>1276000</v>
      </c>
      <c r="G5669" s="310">
        <f t="shared" si="177"/>
        <v>510400.00000000006</v>
      </c>
    </row>
    <row r="5670" spans="1:7">
      <c r="A5670" s="307" t="s">
        <v>7090</v>
      </c>
      <c r="B5670" s="307" t="s">
        <v>7098</v>
      </c>
      <c r="C5670" s="308"/>
      <c r="D5670" s="308"/>
      <c r="E5670" s="309">
        <v>27220</v>
      </c>
      <c r="F5670" s="310">
        <f t="shared" si="176"/>
        <v>1361000</v>
      </c>
      <c r="G5670" s="310">
        <f t="shared" si="177"/>
        <v>544400</v>
      </c>
    </row>
    <row r="5671" spans="1:7">
      <c r="A5671" s="307" t="s">
        <v>7090</v>
      </c>
      <c r="B5671" s="307" t="s">
        <v>7099</v>
      </c>
      <c r="C5671" s="308"/>
      <c r="D5671" s="308"/>
      <c r="E5671" s="309">
        <v>27900</v>
      </c>
      <c r="F5671" s="310">
        <f t="shared" si="176"/>
        <v>1395000</v>
      </c>
      <c r="G5671" s="310">
        <f t="shared" si="177"/>
        <v>558000</v>
      </c>
    </row>
    <row r="5672" spans="1:7">
      <c r="A5672" s="307" t="s">
        <v>7090</v>
      </c>
      <c r="B5672" s="307" t="s">
        <v>7100</v>
      </c>
      <c r="C5672" s="308"/>
      <c r="D5672" s="308"/>
      <c r="E5672" s="309">
        <v>25770</v>
      </c>
      <c r="F5672" s="310">
        <f t="shared" si="176"/>
        <v>1288500</v>
      </c>
      <c r="G5672" s="310">
        <f t="shared" si="177"/>
        <v>515400</v>
      </c>
    </row>
    <row r="5673" spans="1:7">
      <c r="A5673" s="307" t="s">
        <v>7090</v>
      </c>
      <c r="B5673" s="307" t="s">
        <v>7101</v>
      </c>
      <c r="C5673" s="308"/>
      <c r="D5673" s="308"/>
      <c r="E5673" s="309">
        <v>25520</v>
      </c>
      <c r="F5673" s="310">
        <f t="shared" si="176"/>
        <v>1276000</v>
      </c>
      <c r="G5673" s="310">
        <f t="shared" si="177"/>
        <v>510400.00000000006</v>
      </c>
    </row>
    <row r="5674" spans="1:7">
      <c r="A5674" s="307" t="s">
        <v>7090</v>
      </c>
      <c r="B5674" s="307" t="s">
        <v>7102</v>
      </c>
      <c r="C5674" s="308"/>
      <c r="D5674" s="308"/>
      <c r="E5674" s="309">
        <v>29950</v>
      </c>
      <c r="F5674" s="310">
        <f t="shared" si="176"/>
        <v>1497500</v>
      </c>
      <c r="G5674" s="310">
        <f t="shared" si="177"/>
        <v>599000</v>
      </c>
    </row>
    <row r="5675" spans="1:7">
      <c r="A5675" s="307" t="s">
        <v>7090</v>
      </c>
      <c r="B5675" s="307" t="s">
        <v>7103</v>
      </c>
      <c r="C5675" s="308"/>
      <c r="D5675" s="308"/>
      <c r="E5675" s="309">
        <v>21920</v>
      </c>
      <c r="F5675" s="310">
        <f t="shared" si="176"/>
        <v>1096000</v>
      </c>
      <c r="G5675" s="310">
        <f t="shared" si="177"/>
        <v>438400.00000000006</v>
      </c>
    </row>
    <row r="5676" spans="1:7">
      <c r="A5676" s="307" t="s">
        <v>7090</v>
      </c>
      <c r="B5676" s="307" t="s">
        <v>7104</v>
      </c>
      <c r="C5676" s="308"/>
      <c r="D5676" s="308"/>
      <c r="E5676" s="309">
        <v>16660</v>
      </c>
      <c r="F5676" s="310">
        <f t="shared" si="176"/>
        <v>833000</v>
      </c>
      <c r="G5676" s="310">
        <f t="shared" si="177"/>
        <v>333200</v>
      </c>
    </row>
    <row r="5677" spans="1:7">
      <c r="A5677" s="307" t="s">
        <v>7090</v>
      </c>
      <c r="B5677" s="307" t="s">
        <v>7105</v>
      </c>
      <c r="C5677" s="308"/>
      <c r="D5677" s="308"/>
      <c r="E5677" s="309">
        <v>30000</v>
      </c>
      <c r="F5677" s="310">
        <f t="shared" si="176"/>
        <v>1500000</v>
      </c>
      <c r="G5677" s="310">
        <f t="shared" si="177"/>
        <v>600000</v>
      </c>
    </row>
    <row r="5678" spans="1:7">
      <c r="A5678" s="307" t="s">
        <v>7090</v>
      </c>
      <c r="B5678" s="307" t="s">
        <v>7106</v>
      </c>
      <c r="C5678" s="308"/>
      <c r="D5678" s="308"/>
      <c r="E5678" s="309">
        <v>32000</v>
      </c>
      <c r="F5678" s="310">
        <f t="shared" si="176"/>
        <v>1600000</v>
      </c>
      <c r="G5678" s="310">
        <f t="shared" si="177"/>
        <v>640000</v>
      </c>
    </row>
    <row r="5679" spans="1:7">
      <c r="A5679" s="307" t="s">
        <v>7090</v>
      </c>
      <c r="B5679" s="307" t="s">
        <v>7107</v>
      </c>
      <c r="C5679" s="308"/>
      <c r="D5679" s="308"/>
      <c r="E5679" s="309">
        <v>30720</v>
      </c>
      <c r="F5679" s="310">
        <f t="shared" si="176"/>
        <v>1536000</v>
      </c>
      <c r="G5679" s="310">
        <f t="shared" si="177"/>
        <v>614400</v>
      </c>
    </row>
    <row r="5680" spans="1:7">
      <c r="A5680" s="307" t="s">
        <v>7090</v>
      </c>
      <c r="B5680" s="307" t="s">
        <v>7108</v>
      </c>
      <c r="C5680" s="308"/>
      <c r="D5680" s="308"/>
      <c r="E5680" s="309">
        <v>27090</v>
      </c>
      <c r="F5680" s="310">
        <f t="shared" si="176"/>
        <v>1354500</v>
      </c>
      <c r="G5680" s="310">
        <f t="shared" si="177"/>
        <v>541800</v>
      </c>
    </row>
    <row r="5681" spans="1:7">
      <c r="A5681" s="307" t="s">
        <v>7090</v>
      </c>
      <c r="B5681" s="307" t="s">
        <v>7109</v>
      </c>
      <c r="C5681" s="308"/>
      <c r="D5681" s="308"/>
      <c r="E5681" s="309">
        <v>31000</v>
      </c>
      <c r="F5681" s="310">
        <f t="shared" si="176"/>
        <v>1550000</v>
      </c>
      <c r="G5681" s="310">
        <f t="shared" si="177"/>
        <v>620000</v>
      </c>
    </row>
    <row r="5682" spans="1:7">
      <c r="A5682" s="307" t="s">
        <v>7090</v>
      </c>
      <c r="B5682" s="307" t="s">
        <v>7110</v>
      </c>
      <c r="C5682" s="308"/>
      <c r="D5682" s="308"/>
      <c r="E5682" s="309">
        <v>26810</v>
      </c>
      <c r="F5682" s="310">
        <f t="shared" si="176"/>
        <v>1340500</v>
      </c>
      <c r="G5682" s="310">
        <f t="shared" si="177"/>
        <v>536200</v>
      </c>
    </row>
    <row r="5683" spans="1:7">
      <c r="A5683" s="307" t="s">
        <v>7090</v>
      </c>
      <c r="B5683" s="307" t="s">
        <v>7111</v>
      </c>
      <c r="C5683" s="308"/>
      <c r="D5683" s="308"/>
      <c r="E5683" s="309">
        <v>29090</v>
      </c>
      <c r="F5683" s="310">
        <f t="shared" si="176"/>
        <v>1454500</v>
      </c>
      <c r="G5683" s="310">
        <f t="shared" si="177"/>
        <v>581800.00000000012</v>
      </c>
    </row>
    <row r="5684" spans="1:7">
      <c r="A5684" s="307" t="s">
        <v>7090</v>
      </c>
      <c r="B5684" s="307" t="s">
        <v>7112</v>
      </c>
      <c r="C5684" s="308"/>
      <c r="D5684" s="308"/>
      <c r="E5684" s="309">
        <v>30000</v>
      </c>
      <c r="F5684" s="310">
        <f t="shared" si="176"/>
        <v>1500000</v>
      </c>
      <c r="G5684" s="310">
        <f t="shared" si="177"/>
        <v>600000</v>
      </c>
    </row>
    <row r="5685" spans="1:7">
      <c r="A5685" s="307" t="s">
        <v>7090</v>
      </c>
      <c r="B5685" s="307" t="s">
        <v>7113</v>
      </c>
      <c r="C5685" s="308"/>
      <c r="D5685" s="308"/>
      <c r="E5685" s="309">
        <v>30900</v>
      </c>
      <c r="F5685" s="310">
        <f t="shared" si="176"/>
        <v>1545000</v>
      </c>
      <c r="G5685" s="310">
        <f t="shared" si="177"/>
        <v>618000</v>
      </c>
    </row>
    <row r="5686" spans="1:7">
      <c r="A5686" s="307" t="s">
        <v>7090</v>
      </c>
      <c r="B5686" s="307" t="s">
        <v>7114</v>
      </c>
      <c r="C5686" s="308"/>
      <c r="D5686" s="308"/>
      <c r="E5686" s="309">
        <v>26810</v>
      </c>
      <c r="F5686" s="310">
        <f t="shared" si="176"/>
        <v>1340500</v>
      </c>
      <c r="G5686" s="310">
        <f t="shared" si="177"/>
        <v>536200</v>
      </c>
    </row>
    <row r="5687" spans="1:7">
      <c r="A5687" s="307" t="s">
        <v>7090</v>
      </c>
      <c r="B5687" s="307" t="s">
        <v>7115</v>
      </c>
      <c r="C5687" s="308"/>
      <c r="D5687" s="308"/>
      <c r="E5687" s="309">
        <v>28630</v>
      </c>
      <c r="F5687" s="310">
        <f t="shared" si="176"/>
        <v>1431500</v>
      </c>
      <c r="G5687" s="310">
        <f t="shared" si="177"/>
        <v>572600</v>
      </c>
    </row>
    <row r="5688" spans="1:7">
      <c r="A5688" s="307" t="s">
        <v>7090</v>
      </c>
      <c r="B5688" s="307" t="s">
        <v>7116</v>
      </c>
      <c r="C5688" s="308"/>
      <c r="D5688" s="308"/>
      <c r="E5688" s="309">
        <v>31000</v>
      </c>
      <c r="F5688" s="310">
        <f t="shared" si="176"/>
        <v>1550000</v>
      </c>
      <c r="G5688" s="310">
        <f t="shared" si="177"/>
        <v>620000</v>
      </c>
    </row>
    <row r="5689" spans="1:7">
      <c r="A5689" s="307" t="s">
        <v>7090</v>
      </c>
      <c r="B5689" s="307" t="s">
        <v>7117</v>
      </c>
      <c r="C5689" s="308"/>
      <c r="D5689" s="308"/>
      <c r="E5689" s="309">
        <v>33180</v>
      </c>
      <c r="F5689" s="310">
        <f t="shared" si="176"/>
        <v>1659000</v>
      </c>
      <c r="G5689" s="310">
        <f t="shared" si="177"/>
        <v>663600</v>
      </c>
    </row>
    <row r="5690" spans="1:7">
      <c r="A5690" s="307" t="s">
        <v>7090</v>
      </c>
      <c r="B5690" s="307" t="s">
        <v>7118</v>
      </c>
      <c r="C5690" s="308"/>
      <c r="D5690" s="308"/>
      <c r="E5690" s="309">
        <v>32270</v>
      </c>
      <c r="F5690" s="310">
        <f t="shared" si="176"/>
        <v>1613500</v>
      </c>
      <c r="G5690" s="310">
        <f t="shared" si="177"/>
        <v>645400</v>
      </c>
    </row>
    <row r="5691" spans="1:7">
      <c r="A5691" s="307" t="s">
        <v>7090</v>
      </c>
      <c r="B5691" s="307" t="s">
        <v>7119</v>
      </c>
      <c r="C5691" s="308"/>
      <c r="D5691" s="308"/>
      <c r="E5691" s="309">
        <v>34080</v>
      </c>
      <c r="F5691" s="310">
        <f t="shared" si="176"/>
        <v>1704000</v>
      </c>
      <c r="G5691" s="310">
        <f t="shared" si="177"/>
        <v>681600</v>
      </c>
    </row>
    <row r="5692" spans="1:7">
      <c r="A5692" s="307" t="s">
        <v>7090</v>
      </c>
      <c r="B5692" s="307" t="s">
        <v>7120</v>
      </c>
      <c r="C5692" s="308"/>
      <c r="D5692" s="308"/>
      <c r="E5692" s="309">
        <v>23220</v>
      </c>
      <c r="F5692" s="310">
        <f t="shared" si="176"/>
        <v>1161000</v>
      </c>
      <c r="G5692" s="310">
        <f t="shared" si="177"/>
        <v>464400.00000000006</v>
      </c>
    </row>
    <row r="5693" spans="1:7">
      <c r="A5693" s="307" t="s">
        <v>7090</v>
      </c>
      <c r="B5693" s="307" t="s">
        <v>7121</v>
      </c>
      <c r="C5693" s="308"/>
      <c r="D5693" s="308"/>
      <c r="E5693" s="309">
        <v>27720</v>
      </c>
      <c r="F5693" s="310">
        <f t="shared" si="176"/>
        <v>1386000</v>
      </c>
      <c r="G5693" s="310">
        <f t="shared" si="177"/>
        <v>554400</v>
      </c>
    </row>
    <row r="5694" spans="1:7">
      <c r="A5694" s="307" t="s">
        <v>7090</v>
      </c>
      <c r="B5694" s="307" t="s">
        <v>7122</v>
      </c>
      <c r="C5694" s="308"/>
      <c r="D5694" s="308"/>
      <c r="E5694" s="309">
        <v>25360</v>
      </c>
      <c r="F5694" s="310">
        <f t="shared" si="176"/>
        <v>1268000</v>
      </c>
      <c r="G5694" s="310">
        <f t="shared" si="177"/>
        <v>507200</v>
      </c>
    </row>
    <row r="5695" spans="1:7">
      <c r="A5695" s="307" t="s">
        <v>7090</v>
      </c>
      <c r="B5695" s="307" t="s">
        <v>7123</v>
      </c>
      <c r="C5695" s="308"/>
      <c r="D5695" s="308"/>
      <c r="E5695" s="309">
        <v>26180</v>
      </c>
      <c r="F5695" s="310">
        <f t="shared" si="176"/>
        <v>1309000</v>
      </c>
      <c r="G5695" s="310">
        <f t="shared" si="177"/>
        <v>523600</v>
      </c>
    </row>
    <row r="5696" spans="1:7">
      <c r="A5696" s="307" t="s">
        <v>7090</v>
      </c>
      <c r="B5696" s="307" t="s">
        <v>7124</v>
      </c>
      <c r="C5696" s="308"/>
      <c r="D5696" s="308"/>
      <c r="E5696" s="309">
        <v>28180</v>
      </c>
      <c r="F5696" s="310">
        <f t="shared" si="176"/>
        <v>1409000</v>
      </c>
      <c r="G5696" s="310">
        <f t="shared" si="177"/>
        <v>563600</v>
      </c>
    </row>
    <row r="5697" spans="1:7">
      <c r="A5697" s="307" t="s">
        <v>7090</v>
      </c>
      <c r="B5697" s="307" t="s">
        <v>7125</v>
      </c>
      <c r="C5697" s="308"/>
      <c r="D5697" s="308"/>
      <c r="E5697" s="309">
        <v>31310</v>
      </c>
      <c r="F5697" s="310">
        <f t="shared" si="176"/>
        <v>1565500</v>
      </c>
      <c r="G5697" s="310">
        <f t="shared" si="177"/>
        <v>626200</v>
      </c>
    </row>
    <row r="5698" spans="1:7">
      <c r="A5698" s="307" t="s">
        <v>7090</v>
      </c>
      <c r="B5698" s="307" t="s">
        <v>7126</v>
      </c>
      <c r="C5698" s="308"/>
      <c r="D5698" s="308"/>
      <c r="E5698" s="309">
        <v>30000</v>
      </c>
      <c r="F5698" s="310">
        <f t="shared" si="176"/>
        <v>1500000</v>
      </c>
      <c r="G5698" s="310">
        <f t="shared" si="177"/>
        <v>600000</v>
      </c>
    </row>
    <row r="5699" spans="1:7">
      <c r="A5699" s="307" t="s">
        <v>7090</v>
      </c>
      <c r="B5699" s="307" t="s">
        <v>7127</v>
      </c>
      <c r="C5699" s="308"/>
      <c r="D5699" s="308"/>
      <c r="E5699" s="309">
        <v>23900</v>
      </c>
      <c r="F5699" s="310">
        <f t="shared" si="176"/>
        <v>1195000</v>
      </c>
      <c r="G5699" s="310">
        <f t="shared" si="177"/>
        <v>478000</v>
      </c>
    </row>
    <row r="5700" spans="1:7">
      <c r="A5700" s="307" t="s">
        <v>7090</v>
      </c>
      <c r="B5700" s="307" t="s">
        <v>7128</v>
      </c>
      <c r="C5700" s="308"/>
      <c r="D5700" s="308"/>
      <c r="E5700" s="309">
        <v>21720</v>
      </c>
      <c r="F5700" s="310">
        <f t="shared" ref="F5700:F5763" si="178">+E5700*5%*1000</f>
        <v>1086000</v>
      </c>
      <c r="G5700" s="310">
        <f t="shared" ref="G5700:G5763" si="179">+E5700*2%*1000</f>
        <v>434400.00000000006</v>
      </c>
    </row>
    <row r="5701" spans="1:7">
      <c r="A5701" s="307" t="s">
        <v>7090</v>
      </c>
      <c r="B5701" s="307" t="s">
        <v>7129</v>
      </c>
      <c r="C5701" s="308"/>
      <c r="D5701" s="308"/>
      <c r="E5701" s="309">
        <v>26270</v>
      </c>
      <c r="F5701" s="310">
        <f t="shared" si="178"/>
        <v>1313500</v>
      </c>
      <c r="G5701" s="310">
        <f t="shared" si="179"/>
        <v>525400</v>
      </c>
    </row>
    <row r="5702" spans="1:7">
      <c r="A5702" s="307" t="s">
        <v>7090</v>
      </c>
      <c r="B5702" s="307" t="s">
        <v>7130</v>
      </c>
      <c r="C5702" s="308"/>
      <c r="D5702" s="308"/>
      <c r="E5702" s="309">
        <v>27180</v>
      </c>
      <c r="F5702" s="310">
        <f t="shared" si="178"/>
        <v>1359000</v>
      </c>
      <c r="G5702" s="310">
        <f t="shared" si="179"/>
        <v>543600</v>
      </c>
    </row>
    <row r="5703" spans="1:7">
      <c r="A5703" s="307" t="s">
        <v>7090</v>
      </c>
      <c r="B5703" s="307" t="s">
        <v>7131</v>
      </c>
      <c r="C5703" s="308"/>
      <c r="D5703" s="308"/>
      <c r="E5703" s="309">
        <v>23540</v>
      </c>
      <c r="F5703" s="310">
        <f t="shared" si="178"/>
        <v>1177000</v>
      </c>
      <c r="G5703" s="310">
        <f t="shared" si="179"/>
        <v>470800</v>
      </c>
    </row>
    <row r="5704" spans="1:7">
      <c r="A5704" s="307" t="s">
        <v>7090</v>
      </c>
      <c r="B5704" s="307" t="s">
        <v>7132</v>
      </c>
      <c r="C5704" s="308"/>
      <c r="D5704" s="308"/>
      <c r="E5704" s="309">
        <v>25360</v>
      </c>
      <c r="F5704" s="310">
        <f t="shared" si="178"/>
        <v>1268000</v>
      </c>
      <c r="G5704" s="310">
        <f t="shared" si="179"/>
        <v>507200</v>
      </c>
    </row>
    <row r="5705" spans="1:7">
      <c r="A5705" s="307" t="s">
        <v>7090</v>
      </c>
      <c r="B5705" s="307" t="s">
        <v>7133</v>
      </c>
      <c r="C5705" s="308"/>
      <c r="D5705" s="308"/>
      <c r="E5705" s="309">
        <v>36270</v>
      </c>
      <c r="F5705" s="310">
        <f t="shared" si="178"/>
        <v>1813500</v>
      </c>
      <c r="G5705" s="310">
        <f t="shared" si="179"/>
        <v>725400</v>
      </c>
    </row>
    <row r="5706" spans="1:7">
      <c r="A5706" s="307" t="s">
        <v>7090</v>
      </c>
      <c r="B5706" s="307" t="s">
        <v>7134</v>
      </c>
      <c r="C5706" s="308"/>
      <c r="D5706" s="308"/>
      <c r="E5706" s="309">
        <v>39000</v>
      </c>
      <c r="F5706" s="310">
        <f t="shared" si="178"/>
        <v>1950000</v>
      </c>
      <c r="G5706" s="310">
        <f t="shared" si="179"/>
        <v>780000</v>
      </c>
    </row>
    <row r="5707" spans="1:7">
      <c r="A5707" s="307" t="s">
        <v>7090</v>
      </c>
      <c r="B5707" s="307" t="s">
        <v>7135</v>
      </c>
      <c r="C5707" s="308"/>
      <c r="D5707" s="308"/>
      <c r="E5707" s="309">
        <v>32550</v>
      </c>
      <c r="F5707" s="310">
        <f t="shared" si="178"/>
        <v>1627500</v>
      </c>
      <c r="G5707" s="310">
        <f t="shared" si="179"/>
        <v>651000</v>
      </c>
    </row>
    <row r="5708" spans="1:7">
      <c r="A5708" s="307" t="s">
        <v>7090</v>
      </c>
      <c r="B5708" s="307" t="s">
        <v>7136</v>
      </c>
      <c r="C5708" s="308"/>
      <c r="D5708" s="308"/>
      <c r="E5708" s="309">
        <v>35360</v>
      </c>
      <c r="F5708" s="310">
        <f t="shared" si="178"/>
        <v>1768000</v>
      </c>
      <c r="G5708" s="310">
        <f t="shared" si="179"/>
        <v>707200</v>
      </c>
    </row>
    <row r="5709" spans="1:7">
      <c r="A5709" s="307" t="s">
        <v>7090</v>
      </c>
      <c r="B5709" s="307" t="s">
        <v>7137</v>
      </c>
      <c r="C5709" s="308"/>
      <c r="D5709" s="308"/>
      <c r="E5709" s="309">
        <v>37540</v>
      </c>
      <c r="F5709" s="310">
        <f t="shared" si="178"/>
        <v>1877000</v>
      </c>
      <c r="G5709" s="310">
        <f t="shared" si="179"/>
        <v>750800.00000000012</v>
      </c>
    </row>
    <row r="5710" spans="1:7">
      <c r="A5710" s="307" t="s">
        <v>7090</v>
      </c>
      <c r="B5710" s="307" t="s">
        <v>7138</v>
      </c>
      <c r="C5710" s="308"/>
      <c r="D5710" s="308"/>
      <c r="E5710" s="309">
        <v>38630</v>
      </c>
      <c r="F5710" s="310">
        <f t="shared" si="178"/>
        <v>1931500</v>
      </c>
      <c r="G5710" s="310">
        <f t="shared" si="179"/>
        <v>772600</v>
      </c>
    </row>
    <row r="5711" spans="1:7">
      <c r="A5711" s="307" t="s">
        <v>7090</v>
      </c>
      <c r="B5711" s="307" t="s">
        <v>7139</v>
      </c>
      <c r="C5711" s="308"/>
      <c r="D5711" s="308"/>
      <c r="E5711" s="309">
        <v>35000</v>
      </c>
      <c r="F5711" s="310">
        <f t="shared" si="178"/>
        <v>1750000</v>
      </c>
      <c r="G5711" s="310">
        <f t="shared" si="179"/>
        <v>700000</v>
      </c>
    </row>
    <row r="5712" spans="1:7">
      <c r="A5712" s="307" t="s">
        <v>7090</v>
      </c>
      <c r="B5712" s="307" t="s">
        <v>7140</v>
      </c>
      <c r="C5712" s="308"/>
      <c r="D5712" s="308"/>
      <c r="E5712" s="309">
        <v>35360</v>
      </c>
      <c r="F5712" s="310">
        <f t="shared" si="178"/>
        <v>1768000</v>
      </c>
      <c r="G5712" s="310">
        <f t="shared" si="179"/>
        <v>707200</v>
      </c>
    </row>
    <row r="5713" spans="1:7">
      <c r="A5713" s="307" t="s">
        <v>7090</v>
      </c>
      <c r="B5713" s="307" t="s">
        <v>7141</v>
      </c>
      <c r="C5713" s="308"/>
      <c r="D5713" s="308"/>
      <c r="E5713" s="309">
        <v>33420</v>
      </c>
      <c r="F5713" s="310">
        <f t="shared" si="178"/>
        <v>1671000</v>
      </c>
      <c r="G5713" s="310">
        <f t="shared" si="179"/>
        <v>668400</v>
      </c>
    </row>
    <row r="5714" spans="1:7">
      <c r="A5714" s="307" t="s">
        <v>7090</v>
      </c>
      <c r="B5714" s="307" t="s">
        <v>7142</v>
      </c>
      <c r="C5714" s="308"/>
      <c r="D5714" s="308"/>
      <c r="E5714" s="309">
        <v>32270</v>
      </c>
      <c r="F5714" s="310">
        <f t="shared" si="178"/>
        <v>1613500</v>
      </c>
      <c r="G5714" s="310">
        <f t="shared" si="179"/>
        <v>645400</v>
      </c>
    </row>
    <row r="5715" spans="1:7">
      <c r="A5715" s="307" t="s">
        <v>7090</v>
      </c>
      <c r="B5715" s="307" t="s">
        <v>7143</v>
      </c>
      <c r="C5715" s="308"/>
      <c r="D5715" s="308"/>
      <c r="E5715" s="309">
        <v>31360</v>
      </c>
      <c r="F5715" s="310">
        <f t="shared" si="178"/>
        <v>1568000</v>
      </c>
      <c r="G5715" s="310">
        <f t="shared" si="179"/>
        <v>627200</v>
      </c>
    </row>
    <row r="5716" spans="1:7">
      <c r="A5716" s="307" t="s">
        <v>7090</v>
      </c>
      <c r="B5716" s="307" t="s">
        <v>7144</v>
      </c>
      <c r="C5716" s="308"/>
      <c r="D5716" s="308"/>
      <c r="E5716" s="309">
        <v>31360</v>
      </c>
      <c r="F5716" s="310">
        <f t="shared" si="178"/>
        <v>1568000</v>
      </c>
      <c r="G5716" s="310">
        <f t="shared" si="179"/>
        <v>627200</v>
      </c>
    </row>
    <row r="5717" spans="1:7">
      <c r="A5717" s="307" t="s">
        <v>7090</v>
      </c>
      <c r="B5717" s="307" t="s">
        <v>7145</v>
      </c>
      <c r="C5717" s="308"/>
      <c r="D5717" s="308"/>
      <c r="E5717" s="309">
        <v>23630</v>
      </c>
      <c r="F5717" s="310">
        <f t="shared" si="178"/>
        <v>1181500</v>
      </c>
      <c r="G5717" s="310">
        <f t="shared" si="179"/>
        <v>472600</v>
      </c>
    </row>
    <row r="5718" spans="1:7">
      <c r="A5718" s="307" t="s">
        <v>7090</v>
      </c>
      <c r="B5718" s="307" t="s">
        <v>7146</v>
      </c>
      <c r="C5718" s="308"/>
      <c r="D5718" s="308"/>
      <c r="E5718" s="309">
        <v>23630</v>
      </c>
      <c r="F5718" s="310">
        <f t="shared" si="178"/>
        <v>1181500</v>
      </c>
      <c r="G5718" s="310">
        <f t="shared" si="179"/>
        <v>472600</v>
      </c>
    </row>
    <row r="5719" spans="1:7">
      <c r="A5719" s="307" t="s">
        <v>7090</v>
      </c>
      <c r="B5719" s="307" t="s">
        <v>7147</v>
      </c>
      <c r="C5719" s="308"/>
      <c r="D5719" s="308"/>
      <c r="E5719" s="309">
        <v>21360</v>
      </c>
      <c r="F5719" s="310">
        <f t="shared" si="178"/>
        <v>1068000</v>
      </c>
      <c r="G5719" s="310">
        <f t="shared" si="179"/>
        <v>427200</v>
      </c>
    </row>
    <row r="5720" spans="1:7">
      <c r="A5720" s="307" t="s">
        <v>7090</v>
      </c>
      <c r="B5720" s="307" t="s">
        <v>7148</v>
      </c>
      <c r="C5720" s="308"/>
      <c r="D5720" s="308"/>
      <c r="E5720" s="309">
        <v>33180</v>
      </c>
      <c r="F5720" s="310">
        <f t="shared" si="178"/>
        <v>1659000</v>
      </c>
      <c r="G5720" s="310">
        <f t="shared" si="179"/>
        <v>663600</v>
      </c>
    </row>
    <row r="5721" spans="1:7">
      <c r="A5721" s="307" t="s">
        <v>7090</v>
      </c>
      <c r="B5721" s="307" t="s">
        <v>7149</v>
      </c>
      <c r="C5721" s="308"/>
      <c r="D5721" s="308"/>
      <c r="E5721" s="309">
        <v>46360</v>
      </c>
      <c r="F5721" s="310">
        <f t="shared" si="178"/>
        <v>2318000</v>
      </c>
      <c r="G5721" s="310">
        <f t="shared" si="179"/>
        <v>927200</v>
      </c>
    </row>
    <row r="5722" spans="1:7">
      <c r="A5722" s="307" t="s">
        <v>7090</v>
      </c>
      <c r="B5722" s="307" t="s">
        <v>7150</v>
      </c>
      <c r="C5722" s="308"/>
      <c r="D5722" s="308"/>
      <c r="E5722" s="309">
        <v>46360</v>
      </c>
      <c r="F5722" s="310">
        <f t="shared" si="178"/>
        <v>2318000</v>
      </c>
      <c r="G5722" s="310">
        <f t="shared" si="179"/>
        <v>927200</v>
      </c>
    </row>
    <row r="5723" spans="1:7">
      <c r="A5723" s="307" t="s">
        <v>7090</v>
      </c>
      <c r="B5723" s="307" t="s">
        <v>7151</v>
      </c>
      <c r="C5723" s="308"/>
      <c r="D5723" s="308"/>
      <c r="E5723" s="309">
        <v>46180</v>
      </c>
      <c r="F5723" s="310">
        <f t="shared" si="178"/>
        <v>2309000</v>
      </c>
      <c r="G5723" s="310">
        <f t="shared" si="179"/>
        <v>923600</v>
      </c>
    </row>
    <row r="5724" spans="1:7">
      <c r="A5724" s="307" t="s">
        <v>7090</v>
      </c>
      <c r="B5724" s="307" t="s">
        <v>7152</v>
      </c>
      <c r="C5724" s="308"/>
      <c r="D5724" s="308"/>
      <c r="E5724" s="309">
        <v>42150</v>
      </c>
      <c r="F5724" s="310">
        <f t="shared" si="178"/>
        <v>2107500</v>
      </c>
      <c r="G5724" s="310">
        <f t="shared" si="179"/>
        <v>843000</v>
      </c>
    </row>
    <row r="5725" spans="1:7">
      <c r="A5725" s="307" t="s">
        <v>7090</v>
      </c>
      <c r="B5725" s="307" t="s">
        <v>7153</v>
      </c>
      <c r="C5725" s="308"/>
      <c r="D5725" s="308"/>
      <c r="E5725" s="309">
        <v>30450</v>
      </c>
      <c r="F5725" s="310">
        <f t="shared" si="178"/>
        <v>1522500</v>
      </c>
      <c r="G5725" s="310">
        <f t="shared" si="179"/>
        <v>609000</v>
      </c>
    </row>
    <row r="5726" spans="1:7">
      <c r="A5726" s="307" t="s">
        <v>7090</v>
      </c>
      <c r="B5726" s="307" t="s">
        <v>7154</v>
      </c>
      <c r="C5726" s="308"/>
      <c r="D5726" s="308"/>
      <c r="E5726" s="309">
        <v>32710</v>
      </c>
      <c r="F5726" s="310">
        <f t="shared" si="178"/>
        <v>1635500</v>
      </c>
      <c r="G5726" s="310">
        <f t="shared" si="179"/>
        <v>654200</v>
      </c>
    </row>
    <row r="5727" spans="1:7">
      <c r="A5727" s="307" t="s">
        <v>7090</v>
      </c>
      <c r="B5727" s="307" t="s">
        <v>7155</v>
      </c>
      <c r="C5727" s="308"/>
      <c r="D5727" s="308"/>
      <c r="E5727" s="309">
        <v>29950</v>
      </c>
      <c r="F5727" s="310">
        <f t="shared" si="178"/>
        <v>1497500</v>
      </c>
      <c r="G5727" s="310">
        <f t="shared" si="179"/>
        <v>599000</v>
      </c>
    </row>
    <row r="5728" spans="1:7">
      <c r="A5728" s="307" t="s">
        <v>7090</v>
      </c>
      <c r="B5728" s="307" t="s">
        <v>7156</v>
      </c>
      <c r="C5728" s="308"/>
      <c r="D5728" s="308"/>
      <c r="E5728" s="309">
        <v>29950</v>
      </c>
      <c r="F5728" s="310">
        <f t="shared" si="178"/>
        <v>1497500</v>
      </c>
      <c r="G5728" s="310">
        <f t="shared" si="179"/>
        <v>599000</v>
      </c>
    </row>
    <row r="5729" spans="1:7">
      <c r="A5729" s="307" t="s">
        <v>7090</v>
      </c>
      <c r="B5729" s="307" t="s">
        <v>7157</v>
      </c>
      <c r="C5729" s="308"/>
      <c r="D5729" s="308"/>
      <c r="E5729" s="309">
        <v>35900</v>
      </c>
      <c r="F5729" s="310">
        <f t="shared" si="178"/>
        <v>1795000</v>
      </c>
      <c r="G5729" s="310">
        <f t="shared" si="179"/>
        <v>718000</v>
      </c>
    </row>
    <row r="5730" spans="1:7">
      <c r="A5730" s="307" t="s">
        <v>7090</v>
      </c>
      <c r="B5730" s="307" t="s">
        <v>7158</v>
      </c>
      <c r="C5730" s="308"/>
      <c r="D5730" s="308"/>
      <c r="E5730" s="309">
        <v>35000</v>
      </c>
      <c r="F5730" s="310">
        <f t="shared" si="178"/>
        <v>1750000</v>
      </c>
      <c r="G5730" s="310">
        <f t="shared" si="179"/>
        <v>700000</v>
      </c>
    </row>
    <row r="5731" spans="1:7">
      <c r="A5731" s="307" t="s">
        <v>7090</v>
      </c>
      <c r="B5731" s="307" t="s">
        <v>7159</v>
      </c>
      <c r="C5731" s="308"/>
      <c r="D5731" s="308"/>
      <c r="E5731" s="309">
        <v>34090</v>
      </c>
      <c r="F5731" s="310">
        <f t="shared" si="178"/>
        <v>1704500</v>
      </c>
      <c r="G5731" s="310">
        <f t="shared" si="179"/>
        <v>681800.00000000012</v>
      </c>
    </row>
    <row r="5732" spans="1:7">
      <c r="A5732" s="307" t="s">
        <v>7090</v>
      </c>
      <c r="B5732" s="307" t="s">
        <v>7160</v>
      </c>
      <c r="C5732" s="308"/>
      <c r="D5732" s="308"/>
      <c r="E5732" s="309">
        <v>29000</v>
      </c>
      <c r="F5732" s="310">
        <f t="shared" si="178"/>
        <v>1450000</v>
      </c>
      <c r="G5732" s="310">
        <f t="shared" si="179"/>
        <v>580000</v>
      </c>
    </row>
    <row r="5733" spans="1:7">
      <c r="A5733" s="307" t="s">
        <v>7090</v>
      </c>
      <c r="B5733" s="307" t="s">
        <v>7161</v>
      </c>
      <c r="C5733" s="308"/>
      <c r="D5733" s="308"/>
      <c r="E5733" s="309">
        <v>29000</v>
      </c>
      <c r="F5733" s="310">
        <f t="shared" si="178"/>
        <v>1450000</v>
      </c>
      <c r="G5733" s="310">
        <f t="shared" si="179"/>
        <v>580000</v>
      </c>
    </row>
    <row r="5734" spans="1:7">
      <c r="A5734" s="307" t="s">
        <v>7090</v>
      </c>
      <c r="B5734" s="307" t="s">
        <v>7162</v>
      </c>
      <c r="C5734" s="308"/>
      <c r="D5734" s="308"/>
      <c r="E5734" s="309">
        <v>30810</v>
      </c>
      <c r="F5734" s="310">
        <f t="shared" si="178"/>
        <v>1540500</v>
      </c>
      <c r="G5734" s="310">
        <f t="shared" si="179"/>
        <v>616200</v>
      </c>
    </row>
    <row r="5735" spans="1:7">
      <c r="A5735" s="307" t="s">
        <v>7090</v>
      </c>
      <c r="B5735" s="307" t="s">
        <v>7163</v>
      </c>
      <c r="C5735" s="308"/>
      <c r="D5735" s="308"/>
      <c r="E5735" s="309">
        <v>35000</v>
      </c>
      <c r="F5735" s="310">
        <f t="shared" si="178"/>
        <v>1750000</v>
      </c>
      <c r="G5735" s="310">
        <f t="shared" si="179"/>
        <v>700000</v>
      </c>
    </row>
    <row r="5736" spans="1:7">
      <c r="A5736" s="307" t="s">
        <v>7090</v>
      </c>
      <c r="B5736" s="307" t="s">
        <v>7164</v>
      </c>
      <c r="C5736" s="308"/>
      <c r="D5736" s="308"/>
      <c r="E5736" s="309">
        <v>31720</v>
      </c>
      <c r="F5736" s="310">
        <f t="shared" si="178"/>
        <v>1586000</v>
      </c>
      <c r="G5736" s="310">
        <f t="shared" si="179"/>
        <v>634400</v>
      </c>
    </row>
    <row r="5737" spans="1:7">
      <c r="A5737" s="307" t="s">
        <v>7090</v>
      </c>
      <c r="B5737" s="307" t="s">
        <v>7165</v>
      </c>
      <c r="C5737" s="308"/>
      <c r="D5737" s="308"/>
      <c r="E5737" s="309">
        <v>29000</v>
      </c>
      <c r="F5737" s="310">
        <f t="shared" si="178"/>
        <v>1450000</v>
      </c>
      <c r="G5737" s="310">
        <f t="shared" si="179"/>
        <v>580000</v>
      </c>
    </row>
    <row r="5738" spans="1:7">
      <c r="A5738" s="307" t="s">
        <v>7090</v>
      </c>
      <c r="B5738" s="307" t="s">
        <v>7166</v>
      </c>
      <c r="C5738" s="308"/>
      <c r="D5738" s="308"/>
      <c r="E5738" s="309">
        <v>27260</v>
      </c>
      <c r="F5738" s="310">
        <f t="shared" si="178"/>
        <v>1363000</v>
      </c>
      <c r="G5738" s="310">
        <f t="shared" si="179"/>
        <v>545200</v>
      </c>
    </row>
    <row r="5739" spans="1:7">
      <c r="A5739" s="307" t="s">
        <v>7090</v>
      </c>
      <c r="B5739" s="307" t="s">
        <v>7167</v>
      </c>
      <c r="C5739" s="308"/>
      <c r="D5739" s="308"/>
      <c r="E5739" s="309">
        <v>50810</v>
      </c>
      <c r="F5739" s="310">
        <f t="shared" si="178"/>
        <v>2540500</v>
      </c>
      <c r="G5739" s="310">
        <f t="shared" si="179"/>
        <v>1016200</v>
      </c>
    </row>
    <row r="5740" spans="1:7">
      <c r="A5740" s="307" t="s">
        <v>7090</v>
      </c>
      <c r="B5740" s="307" t="s">
        <v>7168</v>
      </c>
      <c r="C5740" s="308"/>
      <c r="D5740" s="308"/>
      <c r="E5740" s="309">
        <v>45900</v>
      </c>
      <c r="F5740" s="310">
        <f t="shared" si="178"/>
        <v>2295000</v>
      </c>
      <c r="G5740" s="310">
        <f t="shared" si="179"/>
        <v>918000</v>
      </c>
    </row>
    <row r="5741" spans="1:7">
      <c r="A5741" s="307" t="s">
        <v>7090</v>
      </c>
      <c r="B5741" s="307" t="s">
        <v>7169</v>
      </c>
      <c r="C5741" s="308"/>
      <c r="D5741" s="308"/>
      <c r="E5741" s="309">
        <v>38090</v>
      </c>
      <c r="F5741" s="310">
        <f t="shared" si="178"/>
        <v>1904500</v>
      </c>
      <c r="G5741" s="310">
        <f t="shared" si="179"/>
        <v>761800.00000000012</v>
      </c>
    </row>
    <row r="5742" spans="1:7">
      <c r="A5742" s="307" t="s">
        <v>7090</v>
      </c>
      <c r="B5742" s="307" t="s">
        <v>7170</v>
      </c>
      <c r="C5742" s="308"/>
      <c r="D5742" s="308"/>
      <c r="E5742" s="309">
        <v>35800</v>
      </c>
      <c r="F5742" s="310">
        <f t="shared" si="178"/>
        <v>1790000</v>
      </c>
      <c r="G5742" s="310">
        <f t="shared" si="179"/>
        <v>716000</v>
      </c>
    </row>
    <row r="5743" spans="1:7">
      <c r="A5743" s="307" t="s">
        <v>7090</v>
      </c>
      <c r="B5743" s="307" t="s">
        <v>7171</v>
      </c>
      <c r="C5743" s="308"/>
      <c r="D5743" s="308"/>
      <c r="E5743" s="309">
        <v>30360</v>
      </c>
      <c r="F5743" s="310">
        <f t="shared" si="178"/>
        <v>1518000</v>
      </c>
      <c r="G5743" s="310">
        <f t="shared" si="179"/>
        <v>607200</v>
      </c>
    </row>
    <row r="5744" spans="1:7">
      <c r="A5744" s="307" t="s">
        <v>7090</v>
      </c>
      <c r="B5744" s="307" t="s">
        <v>7172</v>
      </c>
      <c r="C5744" s="308"/>
      <c r="D5744" s="308"/>
      <c r="E5744" s="309">
        <v>28540</v>
      </c>
      <c r="F5744" s="310">
        <f t="shared" si="178"/>
        <v>1427000</v>
      </c>
      <c r="G5744" s="310">
        <f t="shared" si="179"/>
        <v>570800.00000000012</v>
      </c>
    </row>
    <row r="5745" spans="1:7">
      <c r="A5745" s="307" t="s">
        <v>7090</v>
      </c>
      <c r="B5745" s="307" t="s">
        <v>7173</v>
      </c>
      <c r="C5745" s="308"/>
      <c r="D5745" s="308"/>
      <c r="E5745" s="309">
        <v>34000</v>
      </c>
      <c r="F5745" s="310">
        <f t="shared" si="178"/>
        <v>1700000</v>
      </c>
      <c r="G5745" s="310">
        <f t="shared" si="179"/>
        <v>680000</v>
      </c>
    </row>
    <row r="5746" spans="1:7">
      <c r="A5746" s="307" t="s">
        <v>7090</v>
      </c>
      <c r="B5746" s="307" t="s">
        <v>7174</v>
      </c>
      <c r="C5746" s="308"/>
      <c r="D5746" s="308"/>
      <c r="E5746" s="309">
        <v>31960</v>
      </c>
      <c r="F5746" s="310">
        <f t="shared" si="178"/>
        <v>1598000</v>
      </c>
      <c r="G5746" s="310">
        <f t="shared" si="179"/>
        <v>639200</v>
      </c>
    </row>
    <row r="5747" spans="1:7">
      <c r="A5747" s="307" t="s">
        <v>7090</v>
      </c>
      <c r="B5747" s="307" t="s">
        <v>7175</v>
      </c>
      <c r="C5747" s="308"/>
      <c r="D5747" s="308"/>
      <c r="E5747" s="309">
        <v>35000</v>
      </c>
      <c r="F5747" s="310">
        <f t="shared" si="178"/>
        <v>1750000</v>
      </c>
      <c r="G5747" s="310">
        <f t="shared" si="179"/>
        <v>700000</v>
      </c>
    </row>
    <row r="5748" spans="1:7">
      <c r="A5748" s="307" t="s">
        <v>7090</v>
      </c>
      <c r="B5748" s="307" t="s">
        <v>7176</v>
      </c>
      <c r="C5748" s="308"/>
      <c r="D5748" s="308"/>
      <c r="E5748" s="309">
        <v>29000</v>
      </c>
      <c r="F5748" s="310">
        <f t="shared" si="178"/>
        <v>1450000</v>
      </c>
      <c r="G5748" s="310">
        <f t="shared" si="179"/>
        <v>580000</v>
      </c>
    </row>
    <row r="5749" spans="1:7">
      <c r="A5749" s="307" t="s">
        <v>7090</v>
      </c>
      <c r="B5749" s="307" t="s">
        <v>7177</v>
      </c>
      <c r="C5749" s="308"/>
      <c r="D5749" s="308"/>
      <c r="E5749" s="309">
        <v>29000</v>
      </c>
      <c r="F5749" s="310">
        <f t="shared" si="178"/>
        <v>1450000</v>
      </c>
      <c r="G5749" s="310">
        <f t="shared" si="179"/>
        <v>580000</v>
      </c>
    </row>
    <row r="5750" spans="1:7">
      <c r="A5750" s="307" t="s">
        <v>7090</v>
      </c>
      <c r="B5750" s="307" t="s">
        <v>7178</v>
      </c>
      <c r="C5750" s="308"/>
      <c r="D5750" s="308"/>
      <c r="E5750" s="309">
        <v>28960</v>
      </c>
      <c r="F5750" s="310">
        <f t="shared" si="178"/>
        <v>1448000</v>
      </c>
      <c r="G5750" s="310">
        <f t="shared" si="179"/>
        <v>579200</v>
      </c>
    </row>
    <row r="5751" spans="1:7">
      <c r="A5751" s="307" t="s">
        <v>7090</v>
      </c>
      <c r="B5751" s="307" t="s">
        <v>7179</v>
      </c>
      <c r="C5751" s="308"/>
      <c r="D5751" s="308"/>
      <c r="E5751" s="309">
        <v>28960</v>
      </c>
      <c r="F5751" s="310">
        <f t="shared" si="178"/>
        <v>1448000</v>
      </c>
      <c r="G5751" s="310">
        <f t="shared" si="179"/>
        <v>579200</v>
      </c>
    </row>
    <row r="5752" spans="1:7">
      <c r="A5752" s="307" t="s">
        <v>7090</v>
      </c>
      <c r="B5752" s="307" t="s">
        <v>7180</v>
      </c>
      <c r="C5752" s="308"/>
      <c r="D5752" s="308"/>
      <c r="E5752" s="309">
        <v>28960</v>
      </c>
      <c r="F5752" s="310">
        <f t="shared" si="178"/>
        <v>1448000</v>
      </c>
      <c r="G5752" s="310">
        <f t="shared" si="179"/>
        <v>579200</v>
      </c>
    </row>
    <row r="5753" spans="1:7">
      <c r="A5753" s="307" t="s">
        <v>7090</v>
      </c>
      <c r="B5753" s="307" t="s">
        <v>7181</v>
      </c>
      <c r="C5753" s="308"/>
      <c r="D5753" s="308"/>
      <c r="E5753" s="309">
        <v>30080</v>
      </c>
      <c r="F5753" s="310">
        <f t="shared" si="178"/>
        <v>1504000</v>
      </c>
      <c r="G5753" s="310">
        <f t="shared" si="179"/>
        <v>601600</v>
      </c>
    </row>
    <row r="5754" spans="1:7">
      <c r="A5754" s="307" t="s">
        <v>7090</v>
      </c>
      <c r="B5754" s="307" t="s">
        <v>7182</v>
      </c>
      <c r="C5754" s="308"/>
      <c r="D5754" s="308"/>
      <c r="E5754" s="309">
        <v>33180</v>
      </c>
      <c r="F5754" s="310">
        <f t="shared" si="178"/>
        <v>1659000</v>
      </c>
      <c r="G5754" s="310">
        <f t="shared" si="179"/>
        <v>663600</v>
      </c>
    </row>
    <row r="5755" spans="1:7">
      <c r="A5755" s="307" t="s">
        <v>7090</v>
      </c>
      <c r="B5755" s="307" t="s">
        <v>7183</v>
      </c>
      <c r="C5755" s="308"/>
      <c r="D5755" s="308"/>
      <c r="E5755" s="309">
        <v>33540</v>
      </c>
      <c r="F5755" s="310">
        <f t="shared" si="178"/>
        <v>1677000</v>
      </c>
      <c r="G5755" s="310">
        <f t="shared" si="179"/>
        <v>670800.00000000012</v>
      </c>
    </row>
    <row r="5756" spans="1:7">
      <c r="A5756" s="307" t="s">
        <v>7090</v>
      </c>
      <c r="B5756" s="307" t="s">
        <v>7184</v>
      </c>
      <c r="C5756" s="308"/>
      <c r="D5756" s="308"/>
      <c r="E5756" s="309">
        <v>30080</v>
      </c>
      <c r="F5756" s="310">
        <f t="shared" si="178"/>
        <v>1504000</v>
      </c>
      <c r="G5756" s="310">
        <f t="shared" si="179"/>
        <v>601600</v>
      </c>
    </row>
    <row r="5757" spans="1:7">
      <c r="A5757" s="307" t="s">
        <v>7090</v>
      </c>
      <c r="B5757" s="307" t="s">
        <v>7185</v>
      </c>
      <c r="C5757" s="308"/>
      <c r="D5757" s="308"/>
      <c r="E5757" s="309">
        <v>28960</v>
      </c>
      <c r="F5757" s="310">
        <f t="shared" si="178"/>
        <v>1448000</v>
      </c>
      <c r="G5757" s="310">
        <f t="shared" si="179"/>
        <v>579200</v>
      </c>
    </row>
    <row r="5758" spans="1:7">
      <c r="A5758" s="307" t="s">
        <v>7090</v>
      </c>
      <c r="B5758" s="307" t="s">
        <v>7186</v>
      </c>
      <c r="C5758" s="308"/>
      <c r="D5758" s="308"/>
      <c r="E5758" s="309">
        <v>28630</v>
      </c>
      <c r="F5758" s="310">
        <f t="shared" si="178"/>
        <v>1431500</v>
      </c>
      <c r="G5758" s="310">
        <f t="shared" si="179"/>
        <v>572600</v>
      </c>
    </row>
    <row r="5759" spans="1:7">
      <c r="A5759" s="307" t="s">
        <v>7090</v>
      </c>
      <c r="B5759" s="307" t="s">
        <v>7187</v>
      </c>
      <c r="C5759" s="308"/>
      <c r="D5759" s="308"/>
      <c r="E5759" s="309">
        <v>31830</v>
      </c>
      <c r="F5759" s="310">
        <f t="shared" si="178"/>
        <v>1591500</v>
      </c>
      <c r="G5759" s="310">
        <f t="shared" si="179"/>
        <v>636600</v>
      </c>
    </row>
    <row r="5760" spans="1:7">
      <c r="A5760" s="307" t="s">
        <v>7090</v>
      </c>
      <c r="B5760" s="307" t="s">
        <v>7188</v>
      </c>
      <c r="C5760" s="308"/>
      <c r="D5760" s="308"/>
      <c r="E5760" s="309">
        <v>24110</v>
      </c>
      <c r="F5760" s="310">
        <f t="shared" si="178"/>
        <v>1205500</v>
      </c>
      <c r="G5760" s="310">
        <f t="shared" si="179"/>
        <v>482200</v>
      </c>
    </row>
    <row r="5761" spans="1:7">
      <c r="A5761" s="307" t="s">
        <v>7090</v>
      </c>
      <c r="B5761" s="307" t="s">
        <v>7189</v>
      </c>
      <c r="C5761" s="308"/>
      <c r="D5761" s="308"/>
      <c r="E5761" s="309">
        <v>28630</v>
      </c>
      <c r="F5761" s="310">
        <f t="shared" si="178"/>
        <v>1431500</v>
      </c>
      <c r="G5761" s="310">
        <f t="shared" si="179"/>
        <v>572600</v>
      </c>
    </row>
    <row r="5762" spans="1:7">
      <c r="A5762" s="307" t="s">
        <v>7090</v>
      </c>
      <c r="B5762" s="307" t="s">
        <v>7190</v>
      </c>
      <c r="C5762" s="308"/>
      <c r="D5762" s="308"/>
      <c r="E5762" s="309">
        <v>27330</v>
      </c>
      <c r="F5762" s="310">
        <f t="shared" si="178"/>
        <v>1366500</v>
      </c>
      <c r="G5762" s="310">
        <f t="shared" si="179"/>
        <v>546600</v>
      </c>
    </row>
    <row r="5763" spans="1:7">
      <c r="A5763" s="307" t="s">
        <v>7090</v>
      </c>
      <c r="B5763" s="307" t="s">
        <v>7191</v>
      </c>
      <c r="C5763" s="308"/>
      <c r="D5763" s="308"/>
      <c r="E5763" s="309">
        <v>25650</v>
      </c>
      <c r="F5763" s="310">
        <f t="shared" si="178"/>
        <v>1282500</v>
      </c>
      <c r="G5763" s="310">
        <f t="shared" si="179"/>
        <v>513000</v>
      </c>
    </row>
    <row r="5764" spans="1:7">
      <c r="A5764" s="307" t="s">
        <v>7090</v>
      </c>
      <c r="B5764" s="307" t="s">
        <v>7192</v>
      </c>
      <c r="C5764" s="308"/>
      <c r="D5764" s="308"/>
      <c r="E5764" s="309">
        <v>23530</v>
      </c>
      <c r="F5764" s="310">
        <f t="shared" ref="F5764:F5827" si="180">+E5764*5%*1000</f>
        <v>1176500</v>
      </c>
      <c r="G5764" s="310">
        <f t="shared" ref="G5764:G5827" si="181">+E5764*2%*1000</f>
        <v>470600</v>
      </c>
    </row>
    <row r="5765" spans="1:7">
      <c r="A5765" s="307" t="s">
        <v>7090</v>
      </c>
      <c r="B5765" s="307" t="s">
        <v>7193</v>
      </c>
      <c r="C5765" s="308"/>
      <c r="D5765" s="308"/>
      <c r="E5765" s="309">
        <v>24400</v>
      </c>
      <c r="F5765" s="310">
        <f t="shared" si="180"/>
        <v>1220000</v>
      </c>
      <c r="G5765" s="310">
        <f t="shared" si="181"/>
        <v>488000</v>
      </c>
    </row>
    <row r="5766" spans="1:7">
      <c r="A5766" s="307" t="s">
        <v>7090</v>
      </c>
      <c r="B5766" s="307" t="s">
        <v>7194</v>
      </c>
      <c r="C5766" s="308"/>
      <c r="D5766" s="308"/>
      <c r="E5766" s="309">
        <v>19280</v>
      </c>
      <c r="F5766" s="310">
        <f t="shared" si="180"/>
        <v>964000</v>
      </c>
      <c r="G5766" s="310">
        <f t="shared" si="181"/>
        <v>385600</v>
      </c>
    </row>
    <row r="5767" spans="1:7">
      <c r="A5767" s="307" t="s">
        <v>7090</v>
      </c>
      <c r="B5767" s="307" t="s">
        <v>7195</v>
      </c>
      <c r="C5767" s="308"/>
      <c r="D5767" s="308"/>
      <c r="E5767" s="309">
        <v>27360</v>
      </c>
      <c r="F5767" s="310">
        <f t="shared" si="180"/>
        <v>1368000</v>
      </c>
      <c r="G5767" s="310">
        <f t="shared" si="181"/>
        <v>547200</v>
      </c>
    </row>
    <row r="5768" spans="1:7">
      <c r="A5768" s="307" t="s">
        <v>7090</v>
      </c>
      <c r="B5768" s="307" t="s">
        <v>7196</v>
      </c>
      <c r="C5768" s="308"/>
      <c r="D5768" s="308"/>
      <c r="E5768" s="309">
        <v>28630</v>
      </c>
      <c r="F5768" s="310">
        <f t="shared" si="180"/>
        <v>1431500</v>
      </c>
      <c r="G5768" s="310">
        <f t="shared" si="181"/>
        <v>572600</v>
      </c>
    </row>
    <row r="5769" spans="1:7">
      <c r="A5769" s="307" t="s">
        <v>7090</v>
      </c>
      <c r="B5769" s="307" t="s">
        <v>7197</v>
      </c>
      <c r="C5769" s="308"/>
      <c r="D5769" s="308"/>
      <c r="E5769" s="309">
        <v>43630</v>
      </c>
      <c r="F5769" s="310">
        <f t="shared" si="180"/>
        <v>2181500</v>
      </c>
      <c r="G5769" s="310">
        <f t="shared" si="181"/>
        <v>872600</v>
      </c>
    </row>
    <row r="5770" spans="1:7">
      <c r="A5770" s="307" t="s">
        <v>7090</v>
      </c>
      <c r="B5770" s="307" t="s">
        <v>7198</v>
      </c>
      <c r="C5770" s="308"/>
      <c r="D5770" s="308"/>
      <c r="E5770" s="309">
        <v>53180</v>
      </c>
      <c r="F5770" s="310">
        <f t="shared" si="180"/>
        <v>2659000</v>
      </c>
      <c r="G5770" s="310">
        <f t="shared" si="181"/>
        <v>1063600</v>
      </c>
    </row>
    <row r="5771" spans="1:7">
      <c r="A5771" s="307" t="s">
        <v>7090</v>
      </c>
      <c r="B5771" s="307" t="s">
        <v>7199</v>
      </c>
      <c r="C5771" s="308"/>
      <c r="D5771" s="308"/>
      <c r="E5771" s="309">
        <v>26810</v>
      </c>
      <c r="F5771" s="310">
        <f t="shared" si="180"/>
        <v>1340500</v>
      </c>
      <c r="G5771" s="310">
        <f t="shared" si="181"/>
        <v>536200</v>
      </c>
    </row>
    <row r="5772" spans="1:7">
      <c r="A5772" s="307" t="s">
        <v>7090</v>
      </c>
      <c r="B5772" s="307" t="s">
        <v>7200</v>
      </c>
      <c r="C5772" s="308"/>
      <c r="D5772" s="308"/>
      <c r="E5772" s="309">
        <v>31360</v>
      </c>
      <c r="F5772" s="310">
        <f t="shared" si="180"/>
        <v>1568000</v>
      </c>
      <c r="G5772" s="310">
        <f t="shared" si="181"/>
        <v>627200</v>
      </c>
    </row>
    <row r="5773" spans="1:7">
      <c r="A5773" s="307" t="s">
        <v>7090</v>
      </c>
      <c r="B5773" s="307" t="s">
        <v>7201</v>
      </c>
      <c r="C5773" s="308"/>
      <c r="D5773" s="308"/>
      <c r="E5773" s="309">
        <v>29090</v>
      </c>
      <c r="F5773" s="310">
        <f t="shared" si="180"/>
        <v>1454500</v>
      </c>
      <c r="G5773" s="310">
        <f t="shared" si="181"/>
        <v>581800.00000000012</v>
      </c>
    </row>
    <row r="5774" spans="1:7">
      <c r="A5774" s="307" t="s">
        <v>7090</v>
      </c>
      <c r="B5774" s="307" t="s">
        <v>7202</v>
      </c>
      <c r="C5774" s="308"/>
      <c r="D5774" s="308"/>
      <c r="E5774" s="309">
        <v>35450</v>
      </c>
      <c r="F5774" s="310">
        <f t="shared" si="180"/>
        <v>1772500</v>
      </c>
      <c r="G5774" s="310">
        <f t="shared" si="181"/>
        <v>709000</v>
      </c>
    </row>
    <row r="5775" spans="1:7">
      <c r="A5775" s="307" t="s">
        <v>7090</v>
      </c>
      <c r="B5775" s="307" t="s">
        <v>7203</v>
      </c>
      <c r="C5775" s="308"/>
      <c r="D5775" s="308"/>
      <c r="E5775" s="309">
        <v>38540</v>
      </c>
      <c r="F5775" s="310">
        <f t="shared" si="180"/>
        <v>1927000</v>
      </c>
      <c r="G5775" s="310">
        <f t="shared" si="181"/>
        <v>770800.00000000012</v>
      </c>
    </row>
    <row r="5776" spans="1:7">
      <c r="A5776" s="307" t="s">
        <v>7090</v>
      </c>
      <c r="B5776" s="307" t="s">
        <v>7204</v>
      </c>
      <c r="C5776" s="308"/>
      <c r="D5776" s="308"/>
      <c r="E5776" s="309">
        <v>39900</v>
      </c>
      <c r="F5776" s="310">
        <f t="shared" si="180"/>
        <v>1995000</v>
      </c>
      <c r="G5776" s="310">
        <f t="shared" si="181"/>
        <v>798000</v>
      </c>
    </row>
    <row r="5777" spans="1:7">
      <c r="A5777" s="307" t="s">
        <v>7090</v>
      </c>
      <c r="B5777" s="307" t="s">
        <v>7205</v>
      </c>
      <c r="C5777" s="308"/>
      <c r="D5777" s="308"/>
      <c r="E5777" s="309">
        <v>40540</v>
      </c>
      <c r="F5777" s="310">
        <f t="shared" si="180"/>
        <v>2027000</v>
      </c>
      <c r="G5777" s="310">
        <f t="shared" si="181"/>
        <v>810800.00000000012</v>
      </c>
    </row>
    <row r="5778" spans="1:7">
      <c r="A5778" s="307" t="s">
        <v>7090</v>
      </c>
      <c r="B5778" s="307" t="s">
        <v>7206</v>
      </c>
      <c r="C5778" s="308"/>
      <c r="D5778" s="308"/>
      <c r="E5778" s="309">
        <v>41810</v>
      </c>
      <c r="F5778" s="310">
        <f t="shared" si="180"/>
        <v>2090500</v>
      </c>
      <c r="G5778" s="310">
        <f t="shared" si="181"/>
        <v>836200</v>
      </c>
    </row>
    <row r="5779" spans="1:7">
      <c r="A5779" s="307" t="s">
        <v>7090</v>
      </c>
      <c r="B5779" s="307" t="s">
        <v>7207</v>
      </c>
      <c r="C5779" s="308"/>
      <c r="D5779" s="308"/>
      <c r="E5779" s="309">
        <v>39090</v>
      </c>
      <c r="F5779" s="310">
        <f t="shared" si="180"/>
        <v>1954500</v>
      </c>
      <c r="G5779" s="310">
        <f t="shared" si="181"/>
        <v>781800.00000000012</v>
      </c>
    </row>
    <row r="5780" spans="1:7">
      <c r="A5780" s="307" t="s">
        <v>7090</v>
      </c>
      <c r="B5780" s="307" t="s">
        <v>7208</v>
      </c>
      <c r="C5780" s="308"/>
      <c r="D5780" s="308"/>
      <c r="E5780" s="309">
        <v>40090</v>
      </c>
      <c r="F5780" s="310">
        <f t="shared" si="180"/>
        <v>2004500</v>
      </c>
      <c r="G5780" s="310">
        <f t="shared" si="181"/>
        <v>801800.00000000012</v>
      </c>
    </row>
    <row r="5781" spans="1:7">
      <c r="A5781" s="307" t="s">
        <v>7090</v>
      </c>
      <c r="B5781" s="307" t="s">
        <v>7209</v>
      </c>
      <c r="C5781" s="308"/>
      <c r="D5781" s="308"/>
      <c r="E5781" s="309">
        <v>39090</v>
      </c>
      <c r="F5781" s="310">
        <f t="shared" si="180"/>
        <v>1954500</v>
      </c>
      <c r="G5781" s="310">
        <f t="shared" si="181"/>
        <v>781800.00000000012</v>
      </c>
    </row>
    <row r="5782" spans="1:7">
      <c r="A5782" s="307" t="s">
        <v>7090</v>
      </c>
      <c r="B5782" s="307" t="s">
        <v>7210</v>
      </c>
      <c r="C5782" s="308"/>
      <c r="D5782" s="308"/>
      <c r="E5782" s="309">
        <v>37000</v>
      </c>
      <c r="F5782" s="310">
        <f t="shared" si="180"/>
        <v>1850000</v>
      </c>
      <c r="G5782" s="310">
        <f t="shared" si="181"/>
        <v>740000</v>
      </c>
    </row>
    <row r="5783" spans="1:7">
      <c r="A5783" s="307" t="s">
        <v>7090</v>
      </c>
      <c r="B5783" s="307" t="s">
        <v>7211</v>
      </c>
      <c r="C5783" s="308"/>
      <c r="D5783" s="308"/>
      <c r="E5783" s="309">
        <v>38620</v>
      </c>
      <c r="F5783" s="310">
        <f t="shared" si="180"/>
        <v>1931000</v>
      </c>
      <c r="G5783" s="310">
        <f t="shared" si="181"/>
        <v>772400</v>
      </c>
    </row>
    <row r="5784" spans="1:7">
      <c r="A5784" s="307" t="s">
        <v>7090</v>
      </c>
      <c r="B5784" s="307" t="s">
        <v>7212</v>
      </c>
      <c r="C5784" s="308"/>
      <c r="D5784" s="308"/>
      <c r="E5784" s="309">
        <v>39080</v>
      </c>
      <c r="F5784" s="310">
        <f t="shared" si="180"/>
        <v>1954000</v>
      </c>
      <c r="G5784" s="310">
        <f t="shared" si="181"/>
        <v>781600</v>
      </c>
    </row>
    <row r="5785" spans="1:7">
      <c r="A5785" s="307" t="s">
        <v>7090</v>
      </c>
      <c r="B5785" s="307" t="s">
        <v>7213</v>
      </c>
      <c r="C5785" s="308"/>
      <c r="D5785" s="308"/>
      <c r="E5785" s="309">
        <v>37270</v>
      </c>
      <c r="F5785" s="310">
        <f t="shared" si="180"/>
        <v>1863500</v>
      </c>
      <c r="G5785" s="310">
        <f t="shared" si="181"/>
        <v>745400</v>
      </c>
    </row>
    <row r="5786" spans="1:7">
      <c r="A5786" s="307" t="s">
        <v>7090</v>
      </c>
      <c r="B5786" s="307" t="s">
        <v>7214</v>
      </c>
      <c r="C5786" s="308"/>
      <c r="D5786" s="308"/>
      <c r="E5786" s="309">
        <v>38180</v>
      </c>
      <c r="F5786" s="310">
        <f t="shared" si="180"/>
        <v>1909000</v>
      </c>
      <c r="G5786" s="310">
        <f t="shared" si="181"/>
        <v>763600</v>
      </c>
    </row>
    <row r="5787" spans="1:7">
      <c r="A5787" s="307" t="s">
        <v>7090</v>
      </c>
      <c r="B5787" s="307" t="s">
        <v>7215</v>
      </c>
      <c r="C5787" s="308"/>
      <c r="D5787" s="308"/>
      <c r="E5787" s="309">
        <v>50540</v>
      </c>
      <c r="F5787" s="310">
        <f t="shared" si="180"/>
        <v>2527000</v>
      </c>
      <c r="G5787" s="310">
        <f t="shared" si="181"/>
        <v>1010800.0000000001</v>
      </c>
    </row>
    <row r="5788" spans="1:7">
      <c r="A5788" s="307" t="s">
        <v>7090</v>
      </c>
      <c r="B5788" s="307" t="s">
        <v>7216</v>
      </c>
      <c r="C5788" s="308"/>
      <c r="D5788" s="308"/>
      <c r="E5788" s="309">
        <v>50000</v>
      </c>
      <c r="F5788" s="310">
        <f t="shared" si="180"/>
        <v>2500000</v>
      </c>
      <c r="G5788" s="310">
        <f t="shared" si="181"/>
        <v>1000000</v>
      </c>
    </row>
    <row r="5789" spans="1:7">
      <c r="A5789" s="307" t="s">
        <v>7090</v>
      </c>
      <c r="B5789" s="307" t="s">
        <v>7217</v>
      </c>
      <c r="C5789" s="308"/>
      <c r="D5789" s="308"/>
      <c r="E5789" s="309">
        <v>37270</v>
      </c>
      <c r="F5789" s="310">
        <f t="shared" si="180"/>
        <v>1863500</v>
      </c>
      <c r="G5789" s="310">
        <f t="shared" si="181"/>
        <v>745400</v>
      </c>
    </row>
    <row r="5790" spans="1:7">
      <c r="A5790" s="307" t="s">
        <v>7090</v>
      </c>
      <c r="B5790" s="307" t="s">
        <v>7218</v>
      </c>
      <c r="C5790" s="308"/>
      <c r="D5790" s="308"/>
      <c r="E5790" s="309">
        <v>60000</v>
      </c>
      <c r="F5790" s="310">
        <f t="shared" si="180"/>
        <v>3000000</v>
      </c>
      <c r="G5790" s="310">
        <f t="shared" si="181"/>
        <v>1200000</v>
      </c>
    </row>
    <row r="5791" spans="1:7">
      <c r="A5791" s="307" t="s">
        <v>7090</v>
      </c>
      <c r="B5791" s="307" t="s">
        <v>7219</v>
      </c>
      <c r="C5791" s="308"/>
      <c r="D5791" s="308"/>
      <c r="E5791" s="309">
        <v>42810</v>
      </c>
      <c r="F5791" s="310">
        <f t="shared" si="180"/>
        <v>2140500</v>
      </c>
      <c r="G5791" s="310">
        <f t="shared" si="181"/>
        <v>856200</v>
      </c>
    </row>
    <row r="5792" spans="1:7">
      <c r="A5792" s="307" t="s">
        <v>7090</v>
      </c>
      <c r="B5792" s="307" t="s">
        <v>7220</v>
      </c>
      <c r="C5792" s="308"/>
      <c r="D5792" s="308"/>
      <c r="E5792" s="309">
        <v>42090</v>
      </c>
      <c r="F5792" s="310">
        <f t="shared" si="180"/>
        <v>2104500</v>
      </c>
      <c r="G5792" s="310">
        <f t="shared" si="181"/>
        <v>841800.00000000012</v>
      </c>
    </row>
    <row r="5793" spans="1:7">
      <c r="A5793" s="307" t="s">
        <v>7090</v>
      </c>
      <c r="B5793" s="307" t="s">
        <v>7221</v>
      </c>
      <c r="C5793" s="308"/>
      <c r="D5793" s="308"/>
      <c r="E5793" s="309">
        <v>41360</v>
      </c>
      <c r="F5793" s="310">
        <f t="shared" si="180"/>
        <v>2068000</v>
      </c>
      <c r="G5793" s="310">
        <f t="shared" si="181"/>
        <v>827200</v>
      </c>
    </row>
    <row r="5794" spans="1:7">
      <c r="A5794" s="307" t="s">
        <v>7090</v>
      </c>
      <c r="B5794" s="307" t="s">
        <v>7222</v>
      </c>
      <c r="C5794" s="308"/>
      <c r="D5794" s="308"/>
      <c r="E5794" s="309">
        <v>36360</v>
      </c>
      <c r="F5794" s="310">
        <f t="shared" si="180"/>
        <v>1818000</v>
      </c>
      <c r="G5794" s="310">
        <f t="shared" si="181"/>
        <v>727200</v>
      </c>
    </row>
    <row r="5795" spans="1:7">
      <c r="A5795" s="307" t="s">
        <v>7090</v>
      </c>
      <c r="B5795" s="307" t="s">
        <v>7223</v>
      </c>
      <c r="C5795" s="308"/>
      <c r="D5795" s="308"/>
      <c r="E5795" s="309">
        <v>42810</v>
      </c>
      <c r="F5795" s="310">
        <f t="shared" si="180"/>
        <v>2140500</v>
      </c>
      <c r="G5795" s="310">
        <f t="shared" si="181"/>
        <v>856200</v>
      </c>
    </row>
    <row r="5796" spans="1:7">
      <c r="A5796" s="307" t="s">
        <v>7090</v>
      </c>
      <c r="B5796" s="307" t="s">
        <v>7224</v>
      </c>
      <c r="C5796" s="308"/>
      <c r="D5796" s="308"/>
      <c r="E5796" s="309">
        <v>41450</v>
      </c>
      <c r="F5796" s="310">
        <f t="shared" si="180"/>
        <v>2072500</v>
      </c>
      <c r="G5796" s="310">
        <f t="shared" si="181"/>
        <v>829000</v>
      </c>
    </row>
    <row r="5797" spans="1:7">
      <c r="A5797" s="307" t="s">
        <v>7090</v>
      </c>
      <c r="B5797" s="307" t="s">
        <v>7225</v>
      </c>
      <c r="C5797" s="308"/>
      <c r="D5797" s="308"/>
      <c r="E5797" s="309">
        <v>40450</v>
      </c>
      <c r="F5797" s="310">
        <f t="shared" si="180"/>
        <v>2022500</v>
      </c>
      <c r="G5797" s="310">
        <f t="shared" si="181"/>
        <v>809000</v>
      </c>
    </row>
    <row r="5798" spans="1:7">
      <c r="A5798" s="307" t="s">
        <v>7090</v>
      </c>
      <c r="B5798" s="307" t="s">
        <v>7226</v>
      </c>
      <c r="C5798" s="308"/>
      <c r="D5798" s="308"/>
      <c r="E5798" s="309">
        <v>38960</v>
      </c>
      <c r="F5798" s="310">
        <f t="shared" si="180"/>
        <v>1948000</v>
      </c>
      <c r="G5798" s="310">
        <f t="shared" si="181"/>
        <v>779200</v>
      </c>
    </row>
    <row r="5799" spans="1:7">
      <c r="A5799" s="307" t="s">
        <v>7090</v>
      </c>
      <c r="B5799" s="307" t="s">
        <v>7227</v>
      </c>
      <c r="C5799" s="308"/>
      <c r="D5799" s="308"/>
      <c r="E5799" s="309">
        <v>19110</v>
      </c>
      <c r="F5799" s="310">
        <f t="shared" si="180"/>
        <v>955500</v>
      </c>
      <c r="G5799" s="310">
        <f t="shared" si="181"/>
        <v>382200</v>
      </c>
    </row>
    <row r="5800" spans="1:7">
      <c r="A5800" s="307" t="s">
        <v>7090</v>
      </c>
      <c r="B5800" s="307" t="s">
        <v>7228</v>
      </c>
      <c r="C5800" s="308"/>
      <c r="D5800" s="308"/>
      <c r="E5800" s="309">
        <v>38960</v>
      </c>
      <c r="F5800" s="310">
        <f t="shared" si="180"/>
        <v>1948000</v>
      </c>
      <c r="G5800" s="310">
        <f t="shared" si="181"/>
        <v>779200</v>
      </c>
    </row>
    <row r="5801" spans="1:7">
      <c r="A5801" s="307" t="s">
        <v>7090</v>
      </c>
      <c r="B5801" s="307" t="s">
        <v>7229</v>
      </c>
      <c r="C5801" s="308"/>
      <c r="D5801" s="308"/>
      <c r="E5801" s="309">
        <v>38090</v>
      </c>
      <c r="F5801" s="310">
        <f t="shared" si="180"/>
        <v>1904500</v>
      </c>
      <c r="G5801" s="310">
        <f t="shared" si="181"/>
        <v>761800.00000000012</v>
      </c>
    </row>
    <row r="5802" spans="1:7">
      <c r="A5802" s="307" t="s">
        <v>7090</v>
      </c>
      <c r="B5802" s="307" t="s">
        <v>7230</v>
      </c>
      <c r="C5802" s="308"/>
      <c r="D5802" s="308"/>
      <c r="E5802" s="309">
        <v>40810</v>
      </c>
      <c r="F5802" s="310">
        <f t="shared" si="180"/>
        <v>2040500</v>
      </c>
      <c r="G5802" s="310">
        <f t="shared" si="181"/>
        <v>816200</v>
      </c>
    </row>
    <row r="5803" spans="1:7">
      <c r="A5803" s="307" t="s">
        <v>7090</v>
      </c>
      <c r="B5803" s="307" t="s">
        <v>7231</v>
      </c>
      <c r="C5803" s="308"/>
      <c r="D5803" s="308"/>
      <c r="E5803" s="309">
        <v>52630</v>
      </c>
      <c r="F5803" s="310">
        <f t="shared" si="180"/>
        <v>2631500</v>
      </c>
      <c r="G5803" s="310">
        <f t="shared" si="181"/>
        <v>1052600</v>
      </c>
    </row>
    <row r="5804" spans="1:7">
      <c r="A5804" s="307" t="s">
        <v>7090</v>
      </c>
      <c r="B5804" s="307" t="s">
        <v>7232</v>
      </c>
      <c r="C5804" s="308"/>
      <c r="D5804" s="308"/>
      <c r="E5804" s="309">
        <v>36270</v>
      </c>
      <c r="F5804" s="310">
        <f t="shared" si="180"/>
        <v>1813500</v>
      </c>
      <c r="G5804" s="310">
        <f t="shared" si="181"/>
        <v>725400</v>
      </c>
    </row>
    <row r="5805" spans="1:7">
      <c r="A5805" s="307" t="s">
        <v>7090</v>
      </c>
      <c r="B5805" s="307" t="s">
        <v>7233</v>
      </c>
      <c r="C5805" s="308"/>
      <c r="D5805" s="308"/>
      <c r="E5805" s="309">
        <v>35500</v>
      </c>
      <c r="F5805" s="310">
        <f t="shared" si="180"/>
        <v>1775000</v>
      </c>
      <c r="G5805" s="310">
        <f t="shared" si="181"/>
        <v>710000</v>
      </c>
    </row>
    <row r="5806" spans="1:7">
      <c r="A5806" s="307" t="s">
        <v>7090</v>
      </c>
      <c r="B5806" s="307" t="s">
        <v>7234</v>
      </c>
      <c r="C5806" s="308"/>
      <c r="D5806" s="308"/>
      <c r="E5806" s="309">
        <v>43090</v>
      </c>
      <c r="F5806" s="310">
        <f t="shared" si="180"/>
        <v>2154500</v>
      </c>
      <c r="G5806" s="310">
        <f t="shared" si="181"/>
        <v>861800.00000000012</v>
      </c>
    </row>
    <row r="5807" spans="1:7">
      <c r="A5807" s="307" t="s">
        <v>7090</v>
      </c>
      <c r="B5807" s="307" t="s">
        <v>7235</v>
      </c>
      <c r="C5807" s="308"/>
      <c r="D5807" s="308"/>
      <c r="E5807" s="309">
        <v>40810</v>
      </c>
      <c r="F5807" s="310">
        <f t="shared" si="180"/>
        <v>2040500</v>
      </c>
      <c r="G5807" s="310">
        <f t="shared" si="181"/>
        <v>816200</v>
      </c>
    </row>
    <row r="5808" spans="1:7">
      <c r="A5808" s="307" t="s">
        <v>7090</v>
      </c>
      <c r="B5808" s="307" t="s">
        <v>7236</v>
      </c>
      <c r="C5808" s="308"/>
      <c r="D5808" s="308"/>
      <c r="E5808" s="309">
        <v>41720</v>
      </c>
      <c r="F5808" s="310">
        <f t="shared" si="180"/>
        <v>2086000</v>
      </c>
      <c r="G5808" s="310">
        <f t="shared" si="181"/>
        <v>834400</v>
      </c>
    </row>
    <row r="5809" spans="1:7">
      <c r="A5809" s="307" t="s">
        <v>7090</v>
      </c>
      <c r="B5809" s="307" t="s">
        <v>7237</v>
      </c>
      <c r="C5809" s="308"/>
      <c r="D5809" s="308"/>
      <c r="E5809" s="309">
        <v>45360</v>
      </c>
      <c r="F5809" s="310">
        <f t="shared" si="180"/>
        <v>2268000</v>
      </c>
      <c r="G5809" s="310">
        <f t="shared" si="181"/>
        <v>907200</v>
      </c>
    </row>
    <row r="5810" spans="1:7">
      <c r="A5810" s="307" t="s">
        <v>7090</v>
      </c>
      <c r="B5810" s="307" t="s">
        <v>7238</v>
      </c>
      <c r="C5810" s="308"/>
      <c r="D5810" s="308"/>
      <c r="E5810" s="309">
        <v>39000</v>
      </c>
      <c r="F5810" s="310">
        <f t="shared" si="180"/>
        <v>1950000</v>
      </c>
      <c r="G5810" s="310">
        <f t="shared" si="181"/>
        <v>780000</v>
      </c>
    </row>
    <row r="5811" spans="1:7">
      <c r="A5811" s="307" t="s">
        <v>7090</v>
      </c>
      <c r="B5811" s="307" t="s">
        <v>7239</v>
      </c>
      <c r="C5811" s="308"/>
      <c r="D5811" s="308"/>
      <c r="E5811" s="309">
        <v>41270</v>
      </c>
      <c r="F5811" s="310">
        <f t="shared" si="180"/>
        <v>2063500</v>
      </c>
      <c r="G5811" s="310">
        <f t="shared" si="181"/>
        <v>825400</v>
      </c>
    </row>
    <row r="5812" spans="1:7">
      <c r="A5812" s="307" t="s">
        <v>7090</v>
      </c>
      <c r="B5812" s="307" t="s">
        <v>7240</v>
      </c>
      <c r="C5812" s="308"/>
      <c r="D5812" s="308"/>
      <c r="E5812" s="309">
        <v>49000</v>
      </c>
      <c r="F5812" s="310">
        <f t="shared" si="180"/>
        <v>2450000</v>
      </c>
      <c r="G5812" s="310">
        <f t="shared" si="181"/>
        <v>980000</v>
      </c>
    </row>
    <row r="5813" spans="1:7">
      <c r="A5813" s="307" t="s">
        <v>7090</v>
      </c>
      <c r="B5813" s="307" t="s">
        <v>7241</v>
      </c>
      <c r="C5813" s="308"/>
      <c r="D5813" s="308"/>
      <c r="E5813" s="309">
        <v>49000</v>
      </c>
      <c r="F5813" s="310">
        <f t="shared" si="180"/>
        <v>2450000</v>
      </c>
      <c r="G5813" s="310">
        <f t="shared" si="181"/>
        <v>980000</v>
      </c>
    </row>
    <row r="5814" spans="1:7">
      <c r="A5814" s="307" t="s">
        <v>7090</v>
      </c>
      <c r="B5814" s="307" t="s">
        <v>7242</v>
      </c>
      <c r="C5814" s="308"/>
      <c r="D5814" s="308"/>
      <c r="E5814" s="309">
        <v>39000</v>
      </c>
      <c r="F5814" s="310">
        <f t="shared" si="180"/>
        <v>1950000</v>
      </c>
      <c r="G5814" s="310">
        <f t="shared" si="181"/>
        <v>780000</v>
      </c>
    </row>
    <row r="5815" spans="1:7">
      <c r="A5815" s="307" t="s">
        <v>7090</v>
      </c>
      <c r="B5815" s="307" t="s">
        <v>7243</v>
      </c>
      <c r="C5815" s="308"/>
      <c r="D5815" s="308"/>
      <c r="E5815" s="309">
        <v>39000</v>
      </c>
      <c r="F5815" s="310">
        <f t="shared" si="180"/>
        <v>1950000</v>
      </c>
      <c r="G5815" s="310">
        <f t="shared" si="181"/>
        <v>780000</v>
      </c>
    </row>
    <row r="5816" spans="1:7">
      <c r="A5816" s="307" t="s">
        <v>7090</v>
      </c>
      <c r="B5816" s="307" t="s">
        <v>7244</v>
      </c>
      <c r="C5816" s="308"/>
      <c r="D5816" s="308"/>
      <c r="E5816" s="309">
        <v>42630</v>
      </c>
      <c r="F5816" s="310">
        <f t="shared" si="180"/>
        <v>2131500</v>
      </c>
      <c r="G5816" s="310">
        <f t="shared" si="181"/>
        <v>852600</v>
      </c>
    </row>
    <row r="5817" spans="1:7">
      <c r="A5817" s="307" t="s">
        <v>7090</v>
      </c>
      <c r="B5817" s="307" t="s">
        <v>7245</v>
      </c>
      <c r="C5817" s="308"/>
      <c r="D5817" s="308"/>
      <c r="E5817" s="309">
        <v>39900</v>
      </c>
      <c r="F5817" s="310">
        <f t="shared" si="180"/>
        <v>1995000</v>
      </c>
      <c r="G5817" s="310">
        <f t="shared" si="181"/>
        <v>798000</v>
      </c>
    </row>
    <row r="5818" spans="1:7">
      <c r="A5818" s="307" t="s">
        <v>7090</v>
      </c>
      <c r="B5818" s="307" t="s">
        <v>7246</v>
      </c>
      <c r="C5818" s="308"/>
      <c r="D5818" s="308"/>
      <c r="E5818" s="309">
        <v>35910</v>
      </c>
      <c r="F5818" s="310">
        <f t="shared" si="180"/>
        <v>1795500</v>
      </c>
      <c r="G5818" s="310">
        <f t="shared" si="181"/>
        <v>718200</v>
      </c>
    </row>
    <row r="5819" spans="1:7">
      <c r="A5819" s="307" t="s">
        <v>7090</v>
      </c>
      <c r="B5819" s="307" t="s">
        <v>7247</v>
      </c>
      <c r="C5819" s="308"/>
      <c r="D5819" s="308"/>
      <c r="E5819" s="309">
        <v>41720</v>
      </c>
      <c r="F5819" s="310">
        <f t="shared" si="180"/>
        <v>2086000</v>
      </c>
      <c r="G5819" s="310">
        <f t="shared" si="181"/>
        <v>834400</v>
      </c>
    </row>
    <row r="5820" spans="1:7">
      <c r="A5820" s="307" t="s">
        <v>7090</v>
      </c>
      <c r="B5820" s="307" t="s">
        <v>7248</v>
      </c>
      <c r="C5820" s="308"/>
      <c r="D5820" s="308"/>
      <c r="E5820" s="309">
        <v>41720</v>
      </c>
      <c r="F5820" s="310">
        <f t="shared" si="180"/>
        <v>2086000</v>
      </c>
      <c r="G5820" s="310">
        <f t="shared" si="181"/>
        <v>834400</v>
      </c>
    </row>
    <row r="5821" spans="1:7">
      <c r="A5821" s="307" t="s">
        <v>7090</v>
      </c>
      <c r="B5821" s="307" t="s">
        <v>7249</v>
      </c>
      <c r="C5821" s="308"/>
      <c r="D5821" s="308"/>
      <c r="E5821" s="309">
        <v>20040</v>
      </c>
      <c r="F5821" s="310">
        <f t="shared" si="180"/>
        <v>1002000</v>
      </c>
      <c r="G5821" s="310">
        <f t="shared" si="181"/>
        <v>400800</v>
      </c>
    </row>
    <row r="5822" spans="1:7">
      <c r="A5822" s="307" t="s">
        <v>7090</v>
      </c>
      <c r="B5822" s="307" t="s">
        <v>7250</v>
      </c>
      <c r="C5822" s="308"/>
      <c r="D5822" s="308"/>
      <c r="E5822" s="309">
        <v>53630</v>
      </c>
      <c r="F5822" s="310">
        <f t="shared" si="180"/>
        <v>2681500</v>
      </c>
      <c r="G5822" s="310">
        <f t="shared" si="181"/>
        <v>1072600</v>
      </c>
    </row>
    <row r="5823" spans="1:7">
      <c r="A5823" s="307" t="s">
        <v>7090</v>
      </c>
      <c r="B5823" s="307" t="s">
        <v>7251</v>
      </c>
      <c r="C5823" s="308"/>
      <c r="D5823" s="308"/>
      <c r="E5823" s="309">
        <v>36000</v>
      </c>
      <c r="F5823" s="310">
        <f t="shared" si="180"/>
        <v>1800000</v>
      </c>
      <c r="G5823" s="310">
        <f t="shared" si="181"/>
        <v>720000</v>
      </c>
    </row>
    <row r="5824" spans="1:7">
      <c r="A5824" s="307" t="s">
        <v>7090</v>
      </c>
      <c r="B5824" s="307" t="s">
        <v>7252</v>
      </c>
      <c r="C5824" s="308"/>
      <c r="D5824" s="308"/>
      <c r="E5824" s="309">
        <v>38000</v>
      </c>
      <c r="F5824" s="310">
        <f t="shared" si="180"/>
        <v>1900000</v>
      </c>
      <c r="G5824" s="310">
        <f t="shared" si="181"/>
        <v>760000</v>
      </c>
    </row>
    <row r="5825" spans="1:7">
      <c r="A5825" s="307" t="s">
        <v>7090</v>
      </c>
      <c r="B5825" s="307" t="s">
        <v>7253</v>
      </c>
      <c r="C5825" s="308"/>
      <c r="D5825" s="308"/>
      <c r="E5825" s="309">
        <v>54000</v>
      </c>
      <c r="F5825" s="310">
        <f t="shared" si="180"/>
        <v>2700000</v>
      </c>
      <c r="G5825" s="310">
        <f t="shared" si="181"/>
        <v>1080000</v>
      </c>
    </row>
    <row r="5826" spans="1:7">
      <c r="A5826" s="307" t="s">
        <v>7090</v>
      </c>
      <c r="B5826" s="307" t="s">
        <v>7254</v>
      </c>
      <c r="C5826" s="308"/>
      <c r="D5826" s="308"/>
      <c r="E5826" s="309">
        <v>63090</v>
      </c>
      <c r="F5826" s="310">
        <f t="shared" si="180"/>
        <v>3154500</v>
      </c>
      <c r="G5826" s="310">
        <f t="shared" si="181"/>
        <v>1261800</v>
      </c>
    </row>
    <row r="5827" spans="1:7">
      <c r="A5827" s="307" t="s">
        <v>7090</v>
      </c>
      <c r="B5827" s="307" t="s">
        <v>7255</v>
      </c>
      <c r="C5827" s="308"/>
      <c r="D5827" s="308"/>
      <c r="E5827" s="309">
        <v>55450</v>
      </c>
      <c r="F5827" s="310">
        <f t="shared" si="180"/>
        <v>2772500</v>
      </c>
      <c r="G5827" s="310">
        <f t="shared" si="181"/>
        <v>1109000</v>
      </c>
    </row>
    <row r="5828" spans="1:7">
      <c r="A5828" s="307" t="s">
        <v>7090</v>
      </c>
      <c r="B5828" s="307" t="s">
        <v>7256</v>
      </c>
      <c r="C5828" s="308"/>
      <c r="D5828" s="308"/>
      <c r="E5828" s="309">
        <v>57720</v>
      </c>
      <c r="F5828" s="310">
        <f t="shared" ref="F5828:F5891" si="182">+E5828*5%*1000</f>
        <v>2886000</v>
      </c>
      <c r="G5828" s="310">
        <f t="shared" ref="G5828:G5891" si="183">+E5828*2%*1000</f>
        <v>1154400</v>
      </c>
    </row>
    <row r="5829" spans="1:7">
      <c r="A5829" s="307" t="s">
        <v>7090</v>
      </c>
      <c r="B5829" s="307" t="s">
        <v>7257</v>
      </c>
      <c r="C5829" s="308"/>
      <c r="D5829" s="308"/>
      <c r="E5829" s="309">
        <v>54360</v>
      </c>
      <c r="F5829" s="310">
        <f t="shared" si="182"/>
        <v>2718000</v>
      </c>
      <c r="G5829" s="310">
        <f t="shared" si="183"/>
        <v>1087200</v>
      </c>
    </row>
    <row r="5830" spans="1:7">
      <c r="A5830" s="307" t="s">
        <v>7090</v>
      </c>
      <c r="B5830" s="307" t="s">
        <v>7258</v>
      </c>
      <c r="C5830" s="308"/>
      <c r="D5830" s="308"/>
      <c r="E5830" s="309">
        <v>57720</v>
      </c>
      <c r="F5830" s="310">
        <f t="shared" si="182"/>
        <v>2886000</v>
      </c>
      <c r="G5830" s="310">
        <f t="shared" si="183"/>
        <v>1154400</v>
      </c>
    </row>
    <row r="5831" spans="1:7">
      <c r="A5831" s="307" t="s">
        <v>7090</v>
      </c>
      <c r="B5831" s="307" t="s">
        <v>7259</v>
      </c>
      <c r="C5831" s="308"/>
      <c r="D5831" s="308"/>
      <c r="E5831" s="309">
        <v>54360</v>
      </c>
      <c r="F5831" s="310">
        <f t="shared" si="182"/>
        <v>2718000</v>
      </c>
      <c r="G5831" s="310">
        <f t="shared" si="183"/>
        <v>1087200</v>
      </c>
    </row>
    <row r="5832" spans="1:7">
      <c r="A5832" s="307" t="s">
        <v>7090</v>
      </c>
      <c r="B5832" s="307" t="s">
        <v>7260</v>
      </c>
      <c r="C5832" s="308"/>
      <c r="D5832" s="308"/>
      <c r="E5832" s="309">
        <v>63000</v>
      </c>
      <c r="F5832" s="310">
        <f t="shared" si="182"/>
        <v>3150000</v>
      </c>
      <c r="G5832" s="310">
        <f t="shared" si="183"/>
        <v>1260000</v>
      </c>
    </row>
    <row r="5833" spans="1:7">
      <c r="A5833" s="307" t="s">
        <v>7090</v>
      </c>
      <c r="B5833" s="307" t="s">
        <v>7261</v>
      </c>
      <c r="C5833" s="308"/>
      <c r="D5833" s="308"/>
      <c r="E5833" s="309">
        <v>58180</v>
      </c>
      <c r="F5833" s="310">
        <f t="shared" si="182"/>
        <v>2909000</v>
      </c>
      <c r="G5833" s="310">
        <f t="shared" si="183"/>
        <v>1163600.0000000002</v>
      </c>
    </row>
    <row r="5834" spans="1:7">
      <c r="A5834" s="307" t="s">
        <v>7090</v>
      </c>
      <c r="B5834" s="307" t="s">
        <v>7262</v>
      </c>
      <c r="C5834" s="308"/>
      <c r="D5834" s="308"/>
      <c r="E5834" s="309">
        <v>63000</v>
      </c>
      <c r="F5834" s="310">
        <f t="shared" si="182"/>
        <v>3150000</v>
      </c>
      <c r="G5834" s="310">
        <f t="shared" si="183"/>
        <v>1260000</v>
      </c>
    </row>
    <row r="5835" spans="1:7">
      <c r="A5835" s="307" t="s">
        <v>7090</v>
      </c>
      <c r="B5835" s="307" t="s">
        <v>7263</v>
      </c>
      <c r="C5835" s="308"/>
      <c r="D5835" s="308"/>
      <c r="E5835" s="309">
        <v>58180</v>
      </c>
      <c r="F5835" s="310">
        <f t="shared" si="182"/>
        <v>2909000</v>
      </c>
      <c r="G5835" s="310">
        <f t="shared" si="183"/>
        <v>1163600.0000000002</v>
      </c>
    </row>
    <row r="5836" spans="1:7">
      <c r="A5836" s="307" t="s">
        <v>7090</v>
      </c>
      <c r="B5836" s="307" t="s">
        <v>7264</v>
      </c>
      <c r="C5836" s="308"/>
      <c r="D5836" s="308"/>
      <c r="E5836" s="309">
        <v>40000</v>
      </c>
      <c r="F5836" s="310">
        <f t="shared" si="182"/>
        <v>2000000</v>
      </c>
      <c r="G5836" s="310">
        <f t="shared" si="183"/>
        <v>800000</v>
      </c>
    </row>
    <row r="5837" spans="1:7">
      <c r="A5837" s="307" t="s">
        <v>7090</v>
      </c>
      <c r="B5837" s="307" t="s">
        <v>7265</v>
      </c>
      <c r="C5837" s="308"/>
      <c r="D5837" s="308"/>
      <c r="E5837" s="309">
        <v>36000</v>
      </c>
      <c r="F5837" s="310">
        <f t="shared" si="182"/>
        <v>1800000</v>
      </c>
      <c r="G5837" s="310">
        <f t="shared" si="183"/>
        <v>720000</v>
      </c>
    </row>
    <row r="5838" spans="1:7">
      <c r="A5838" s="307" t="s">
        <v>7090</v>
      </c>
      <c r="B5838" s="307" t="s">
        <v>7266</v>
      </c>
      <c r="C5838" s="308"/>
      <c r="D5838" s="308"/>
      <c r="E5838" s="309">
        <v>50000</v>
      </c>
      <c r="F5838" s="310">
        <f t="shared" si="182"/>
        <v>2500000</v>
      </c>
      <c r="G5838" s="310">
        <f t="shared" si="183"/>
        <v>1000000</v>
      </c>
    </row>
    <row r="5839" spans="1:7">
      <c r="A5839" s="307" t="s">
        <v>7090</v>
      </c>
      <c r="B5839" s="307" t="s">
        <v>7267</v>
      </c>
      <c r="C5839" s="308"/>
      <c r="D5839" s="308"/>
      <c r="E5839" s="309">
        <v>64000</v>
      </c>
      <c r="F5839" s="310">
        <f t="shared" si="182"/>
        <v>3200000</v>
      </c>
      <c r="G5839" s="310">
        <f t="shared" si="183"/>
        <v>1280000</v>
      </c>
    </row>
    <row r="5840" spans="1:7">
      <c r="A5840" s="307" t="s">
        <v>7090</v>
      </c>
      <c r="B5840" s="307" t="s">
        <v>7268</v>
      </c>
      <c r="C5840" s="308"/>
      <c r="D5840" s="308"/>
      <c r="E5840" s="309">
        <v>45000</v>
      </c>
      <c r="F5840" s="310">
        <f t="shared" si="182"/>
        <v>2250000</v>
      </c>
      <c r="G5840" s="310">
        <f t="shared" si="183"/>
        <v>900000</v>
      </c>
    </row>
    <row r="5841" spans="1:7">
      <c r="A5841" s="307" t="s">
        <v>7090</v>
      </c>
      <c r="B5841" s="307" t="s">
        <v>7269</v>
      </c>
      <c r="C5841" s="308"/>
      <c r="D5841" s="308"/>
      <c r="E5841" s="309">
        <v>122630</v>
      </c>
      <c r="F5841" s="310">
        <f t="shared" si="182"/>
        <v>6131500</v>
      </c>
      <c r="G5841" s="310">
        <f t="shared" si="183"/>
        <v>2452600</v>
      </c>
    </row>
    <row r="5842" spans="1:7">
      <c r="A5842" s="307" t="s">
        <v>7090</v>
      </c>
      <c r="B5842" s="307" t="s">
        <v>7270</v>
      </c>
      <c r="C5842" s="308"/>
      <c r="D5842" s="308"/>
      <c r="E5842" s="309">
        <v>36270</v>
      </c>
      <c r="F5842" s="310">
        <f t="shared" si="182"/>
        <v>1813500</v>
      </c>
      <c r="G5842" s="310">
        <f t="shared" si="183"/>
        <v>725400</v>
      </c>
    </row>
    <row r="5843" spans="1:7">
      <c r="A5843" s="307" t="s">
        <v>7090</v>
      </c>
      <c r="B5843" s="307" t="s">
        <v>7271</v>
      </c>
      <c r="C5843" s="308"/>
      <c r="D5843" s="308"/>
      <c r="E5843" s="309">
        <v>46180</v>
      </c>
      <c r="F5843" s="310">
        <f t="shared" si="182"/>
        <v>2309000</v>
      </c>
      <c r="G5843" s="310">
        <f t="shared" si="183"/>
        <v>923600</v>
      </c>
    </row>
    <row r="5844" spans="1:7">
      <c r="A5844" s="307" t="s">
        <v>7090</v>
      </c>
      <c r="B5844" s="307" t="s">
        <v>7272</v>
      </c>
      <c r="C5844" s="308"/>
      <c r="D5844" s="308"/>
      <c r="E5844" s="309">
        <v>42270</v>
      </c>
      <c r="F5844" s="310">
        <f t="shared" si="182"/>
        <v>2113500</v>
      </c>
      <c r="G5844" s="310">
        <f t="shared" si="183"/>
        <v>845400</v>
      </c>
    </row>
    <row r="5845" spans="1:7">
      <c r="A5845" s="307" t="s">
        <v>7090</v>
      </c>
      <c r="B5845" s="307" t="s">
        <v>7273</v>
      </c>
      <c r="C5845" s="308"/>
      <c r="D5845" s="308"/>
      <c r="E5845" s="309">
        <v>43270</v>
      </c>
      <c r="F5845" s="310">
        <f t="shared" si="182"/>
        <v>2163500</v>
      </c>
      <c r="G5845" s="310">
        <f t="shared" si="183"/>
        <v>865400</v>
      </c>
    </row>
    <row r="5846" spans="1:7">
      <c r="A5846" s="307" t="s">
        <v>7090</v>
      </c>
      <c r="B5846" s="307" t="s">
        <v>7274</v>
      </c>
      <c r="C5846" s="308"/>
      <c r="D5846" s="308"/>
      <c r="E5846" s="309">
        <v>30000</v>
      </c>
      <c r="F5846" s="310">
        <f t="shared" si="182"/>
        <v>1500000</v>
      </c>
      <c r="G5846" s="310">
        <f t="shared" si="183"/>
        <v>600000</v>
      </c>
    </row>
    <row r="5847" spans="1:7">
      <c r="A5847" s="307" t="s">
        <v>7090</v>
      </c>
      <c r="B5847" s="307" t="s">
        <v>7275</v>
      </c>
      <c r="C5847" s="308"/>
      <c r="D5847" s="308"/>
      <c r="E5847" s="309">
        <v>35900</v>
      </c>
      <c r="F5847" s="310">
        <f t="shared" si="182"/>
        <v>1795000</v>
      </c>
      <c r="G5847" s="310">
        <f t="shared" si="183"/>
        <v>718000</v>
      </c>
    </row>
    <row r="5848" spans="1:7">
      <c r="A5848" s="307" t="s">
        <v>7090</v>
      </c>
      <c r="B5848" s="307" t="s">
        <v>7276</v>
      </c>
      <c r="C5848" s="308"/>
      <c r="D5848" s="308"/>
      <c r="E5848" s="309">
        <v>35000</v>
      </c>
      <c r="F5848" s="310">
        <f t="shared" si="182"/>
        <v>1750000</v>
      </c>
      <c r="G5848" s="310">
        <f t="shared" si="183"/>
        <v>700000</v>
      </c>
    </row>
    <row r="5849" spans="1:7">
      <c r="A5849" s="307" t="s">
        <v>7090</v>
      </c>
      <c r="B5849" s="307" t="s">
        <v>7277</v>
      </c>
      <c r="C5849" s="308"/>
      <c r="D5849" s="308"/>
      <c r="E5849" s="309">
        <v>34000</v>
      </c>
      <c r="F5849" s="310">
        <f t="shared" si="182"/>
        <v>1700000</v>
      </c>
      <c r="G5849" s="310">
        <f t="shared" si="183"/>
        <v>680000</v>
      </c>
    </row>
    <row r="5850" spans="1:7">
      <c r="A5850" s="307" t="s">
        <v>7090</v>
      </c>
      <c r="B5850" s="307" t="s">
        <v>7278</v>
      </c>
      <c r="C5850" s="308"/>
      <c r="D5850" s="308"/>
      <c r="E5850" s="309">
        <v>31450</v>
      </c>
      <c r="F5850" s="310">
        <f t="shared" si="182"/>
        <v>1572500</v>
      </c>
      <c r="G5850" s="310">
        <f t="shared" si="183"/>
        <v>629000</v>
      </c>
    </row>
    <row r="5851" spans="1:7">
      <c r="A5851" s="307" t="s">
        <v>7090</v>
      </c>
      <c r="B5851" s="307" t="s">
        <v>7279</v>
      </c>
      <c r="C5851" s="308"/>
      <c r="D5851" s="308"/>
      <c r="E5851" s="309">
        <v>30810</v>
      </c>
      <c r="F5851" s="310">
        <f t="shared" si="182"/>
        <v>1540500</v>
      </c>
      <c r="G5851" s="310">
        <f t="shared" si="183"/>
        <v>616200</v>
      </c>
    </row>
    <row r="5852" spans="1:7">
      <c r="A5852" s="307" t="s">
        <v>7090</v>
      </c>
      <c r="B5852" s="307" t="s">
        <v>7280</v>
      </c>
      <c r="C5852" s="308"/>
      <c r="D5852" s="308"/>
      <c r="E5852" s="309">
        <v>34000</v>
      </c>
      <c r="F5852" s="310">
        <f t="shared" si="182"/>
        <v>1700000</v>
      </c>
      <c r="G5852" s="310">
        <f t="shared" si="183"/>
        <v>680000</v>
      </c>
    </row>
    <row r="5853" spans="1:7">
      <c r="A5853" s="307" t="s">
        <v>7090</v>
      </c>
      <c r="B5853" s="307" t="s">
        <v>7281</v>
      </c>
      <c r="C5853" s="308"/>
      <c r="D5853" s="308"/>
      <c r="E5853" s="309">
        <v>39130</v>
      </c>
      <c r="F5853" s="310">
        <f t="shared" si="182"/>
        <v>1956500</v>
      </c>
      <c r="G5853" s="310">
        <f t="shared" si="183"/>
        <v>782600</v>
      </c>
    </row>
    <row r="5854" spans="1:7">
      <c r="A5854" s="307" t="s">
        <v>7090</v>
      </c>
      <c r="B5854" s="307" t="s">
        <v>7282</v>
      </c>
      <c r="C5854" s="308"/>
      <c r="D5854" s="308"/>
      <c r="E5854" s="309">
        <v>49000</v>
      </c>
      <c r="F5854" s="310">
        <f t="shared" si="182"/>
        <v>2450000</v>
      </c>
      <c r="G5854" s="310">
        <f t="shared" si="183"/>
        <v>980000</v>
      </c>
    </row>
    <row r="5855" spans="1:7">
      <c r="A5855" s="307" t="s">
        <v>7090</v>
      </c>
      <c r="B5855" s="307" t="s">
        <v>7283</v>
      </c>
      <c r="C5855" s="308"/>
      <c r="D5855" s="308"/>
      <c r="E5855" s="309">
        <v>54090</v>
      </c>
      <c r="F5855" s="310">
        <f t="shared" si="182"/>
        <v>2704500</v>
      </c>
      <c r="G5855" s="310">
        <f t="shared" si="183"/>
        <v>1081800</v>
      </c>
    </row>
    <row r="5856" spans="1:7">
      <c r="A5856" s="311" t="s">
        <v>7090</v>
      </c>
      <c r="B5856" s="311" t="s">
        <v>7284</v>
      </c>
      <c r="C5856" s="311" t="s">
        <v>7285</v>
      </c>
      <c r="D5856" s="308"/>
      <c r="E5856" s="315">
        <v>26740</v>
      </c>
      <c r="F5856" s="310">
        <f t="shared" si="182"/>
        <v>1337000</v>
      </c>
      <c r="G5856" s="310">
        <f t="shared" si="183"/>
        <v>534800</v>
      </c>
    </row>
    <row r="5857" spans="1:7">
      <c r="A5857" s="311" t="s">
        <v>7090</v>
      </c>
      <c r="B5857" s="311" t="s">
        <v>7286</v>
      </c>
      <c r="C5857" s="311" t="s">
        <v>7287</v>
      </c>
      <c r="D5857" s="308"/>
      <c r="E5857" s="315">
        <v>24400</v>
      </c>
      <c r="F5857" s="310">
        <f t="shared" si="182"/>
        <v>1220000</v>
      </c>
      <c r="G5857" s="310">
        <f t="shared" si="183"/>
        <v>488000</v>
      </c>
    </row>
    <row r="5858" spans="1:7">
      <c r="A5858" s="311" t="s">
        <v>7090</v>
      </c>
      <c r="B5858" s="311" t="s">
        <v>7288</v>
      </c>
      <c r="C5858" s="311" t="s">
        <v>7289</v>
      </c>
      <c r="D5858" s="308"/>
      <c r="E5858" s="315">
        <v>24400</v>
      </c>
      <c r="F5858" s="310">
        <f t="shared" si="182"/>
        <v>1220000</v>
      </c>
      <c r="G5858" s="310">
        <f t="shared" si="183"/>
        <v>488000</v>
      </c>
    </row>
    <row r="5859" spans="1:7">
      <c r="A5859" s="311" t="s">
        <v>7090</v>
      </c>
      <c r="B5859" s="311" t="s">
        <v>7290</v>
      </c>
      <c r="C5859" s="311" t="s">
        <v>7291</v>
      </c>
      <c r="D5859" s="308"/>
      <c r="E5859" s="315">
        <v>30900</v>
      </c>
      <c r="F5859" s="310">
        <f t="shared" si="182"/>
        <v>1545000</v>
      </c>
      <c r="G5859" s="310">
        <f t="shared" si="183"/>
        <v>618000</v>
      </c>
    </row>
    <row r="5860" spans="1:7">
      <c r="A5860" s="311" t="s">
        <v>7090</v>
      </c>
      <c r="B5860" s="311" t="s">
        <v>7292</v>
      </c>
      <c r="C5860" s="311" t="s">
        <v>7293</v>
      </c>
      <c r="D5860" s="308"/>
      <c r="E5860" s="315">
        <v>30000</v>
      </c>
      <c r="F5860" s="310">
        <f t="shared" si="182"/>
        <v>1500000</v>
      </c>
      <c r="G5860" s="310">
        <f t="shared" si="183"/>
        <v>600000</v>
      </c>
    </row>
    <row r="5861" spans="1:7">
      <c r="A5861" s="311" t="s">
        <v>7090</v>
      </c>
      <c r="B5861" s="311" t="s">
        <v>7294</v>
      </c>
      <c r="C5861" s="311" t="s">
        <v>7295</v>
      </c>
      <c r="D5861" s="308"/>
      <c r="E5861" s="315">
        <v>30220</v>
      </c>
      <c r="F5861" s="310">
        <f t="shared" si="182"/>
        <v>1511000</v>
      </c>
      <c r="G5861" s="310">
        <f t="shared" si="183"/>
        <v>604400</v>
      </c>
    </row>
    <row r="5862" spans="1:7">
      <c r="A5862" s="311" t="s">
        <v>7090</v>
      </c>
      <c r="B5862" s="311" t="s">
        <v>7296</v>
      </c>
      <c r="C5862" s="311" t="s">
        <v>7297</v>
      </c>
      <c r="D5862" s="308"/>
      <c r="E5862" s="315">
        <v>26810</v>
      </c>
      <c r="F5862" s="310">
        <f t="shared" si="182"/>
        <v>1340500</v>
      </c>
      <c r="G5862" s="310">
        <f t="shared" si="183"/>
        <v>536200</v>
      </c>
    </row>
    <row r="5863" spans="1:7">
      <c r="A5863" s="311" t="s">
        <v>7090</v>
      </c>
      <c r="B5863" s="311" t="s">
        <v>7298</v>
      </c>
      <c r="C5863" s="311" t="s">
        <v>7299</v>
      </c>
      <c r="D5863" s="308"/>
      <c r="E5863" s="315">
        <v>31000</v>
      </c>
      <c r="F5863" s="310">
        <f t="shared" si="182"/>
        <v>1550000</v>
      </c>
      <c r="G5863" s="310">
        <f t="shared" si="183"/>
        <v>620000</v>
      </c>
    </row>
    <row r="5864" spans="1:7">
      <c r="A5864" s="311" t="s">
        <v>7090</v>
      </c>
      <c r="B5864" s="311" t="s">
        <v>7300</v>
      </c>
      <c r="C5864" s="311" t="s">
        <v>7301</v>
      </c>
      <c r="D5864" s="308"/>
      <c r="E5864" s="315">
        <v>22070</v>
      </c>
      <c r="F5864" s="310">
        <f t="shared" si="182"/>
        <v>1103500</v>
      </c>
      <c r="G5864" s="310">
        <f t="shared" si="183"/>
        <v>441400.00000000006</v>
      </c>
    </row>
    <row r="5865" spans="1:7">
      <c r="A5865" s="311" t="s">
        <v>7090</v>
      </c>
      <c r="B5865" s="311" t="s">
        <v>7302</v>
      </c>
      <c r="C5865" s="311" t="s">
        <v>7303</v>
      </c>
      <c r="D5865" s="308"/>
      <c r="E5865" s="315">
        <v>23900</v>
      </c>
      <c r="F5865" s="310">
        <f t="shared" si="182"/>
        <v>1195000</v>
      </c>
      <c r="G5865" s="310">
        <f t="shared" si="183"/>
        <v>478000</v>
      </c>
    </row>
    <row r="5866" spans="1:7">
      <c r="A5866" s="311" t="s">
        <v>7090</v>
      </c>
      <c r="B5866" s="311" t="s">
        <v>7304</v>
      </c>
      <c r="C5866" s="311" t="s">
        <v>7305</v>
      </c>
      <c r="D5866" s="308"/>
      <c r="E5866" s="315">
        <v>21720</v>
      </c>
      <c r="F5866" s="310">
        <f t="shared" si="182"/>
        <v>1086000</v>
      </c>
      <c r="G5866" s="310">
        <f t="shared" si="183"/>
        <v>434400.00000000006</v>
      </c>
    </row>
    <row r="5867" spans="1:7">
      <c r="A5867" s="311" t="s">
        <v>7090</v>
      </c>
      <c r="B5867" s="311" t="s">
        <v>7306</v>
      </c>
      <c r="C5867" s="311" t="s">
        <v>7307</v>
      </c>
      <c r="D5867" s="308"/>
      <c r="E5867" s="315">
        <v>22300</v>
      </c>
      <c r="F5867" s="310">
        <f t="shared" si="182"/>
        <v>1115000</v>
      </c>
      <c r="G5867" s="310">
        <f t="shared" si="183"/>
        <v>446000</v>
      </c>
    </row>
    <row r="5868" spans="1:7">
      <c r="A5868" s="311" t="s">
        <v>7090</v>
      </c>
      <c r="B5868" s="311" t="s">
        <v>7308</v>
      </c>
      <c r="C5868" s="311" t="s">
        <v>7303</v>
      </c>
      <c r="D5868" s="308"/>
      <c r="E5868" s="315">
        <v>27180</v>
      </c>
      <c r="F5868" s="310">
        <f t="shared" si="182"/>
        <v>1359000</v>
      </c>
      <c r="G5868" s="310">
        <f t="shared" si="183"/>
        <v>543600</v>
      </c>
    </row>
    <row r="5869" spans="1:7">
      <c r="A5869" s="311" t="s">
        <v>7090</v>
      </c>
      <c r="B5869" s="311" t="s">
        <v>7309</v>
      </c>
      <c r="C5869" s="311" t="s">
        <v>7310</v>
      </c>
      <c r="D5869" s="308"/>
      <c r="E5869" s="315">
        <v>25530</v>
      </c>
      <c r="F5869" s="310">
        <f t="shared" si="182"/>
        <v>1276500</v>
      </c>
      <c r="G5869" s="310">
        <f t="shared" si="183"/>
        <v>510600</v>
      </c>
    </row>
    <row r="5870" spans="1:7">
      <c r="A5870" s="311" t="s">
        <v>7090</v>
      </c>
      <c r="B5870" s="311" t="s">
        <v>7309</v>
      </c>
      <c r="C5870" s="311" t="s">
        <v>7305</v>
      </c>
      <c r="D5870" s="308"/>
      <c r="E5870" s="315">
        <v>26180</v>
      </c>
      <c r="F5870" s="310">
        <f t="shared" si="182"/>
        <v>1309000</v>
      </c>
      <c r="G5870" s="310">
        <f t="shared" si="183"/>
        <v>523600</v>
      </c>
    </row>
    <row r="5871" spans="1:7">
      <c r="A5871" s="311" t="s">
        <v>7090</v>
      </c>
      <c r="B5871" s="311" t="s">
        <v>7311</v>
      </c>
      <c r="C5871" s="311" t="s">
        <v>7305</v>
      </c>
      <c r="D5871" s="308"/>
      <c r="E5871" s="315">
        <v>25820</v>
      </c>
      <c r="F5871" s="310">
        <f t="shared" si="182"/>
        <v>1291000</v>
      </c>
      <c r="G5871" s="310">
        <f t="shared" si="183"/>
        <v>516400</v>
      </c>
    </row>
    <row r="5872" spans="1:7">
      <c r="A5872" s="311" t="s">
        <v>7090</v>
      </c>
      <c r="B5872" s="311" t="s">
        <v>7312</v>
      </c>
      <c r="C5872" s="311" t="s">
        <v>7313</v>
      </c>
      <c r="D5872" s="308"/>
      <c r="E5872" s="315">
        <v>37000</v>
      </c>
      <c r="F5872" s="310">
        <f t="shared" si="182"/>
        <v>1850000</v>
      </c>
      <c r="G5872" s="310">
        <f t="shared" si="183"/>
        <v>740000</v>
      </c>
    </row>
    <row r="5873" spans="1:7">
      <c r="A5873" s="311" t="s">
        <v>7090</v>
      </c>
      <c r="B5873" s="311" t="s">
        <v>7314</v>
      </c>
      <c r="C5873" s="311" t="s">
        <v>7315</v>
      </c>
      <c r="D5873" s="308"/>
      <c r="E5873" s="315">
        <v>32550</v>
      </c>
      <c r="F5873" s="310">
        <f t="shared" si="182"/>
        <v>1627500</v>
      </c>
      <c r="G5873" s="310">
        <f t="shared" si="183"/>
        <v>651000</v>
      </c>
    </row>
    <row r="5874" spans="1:7">
      <c r="A5874" s="311" t="s">
        <v>7090</v>
      </c>
      <c r="B5874" s="311" t="s">
        <v>7314</v>
      </c>
      <c r="C5874" s="311" t="s">
        <v>7316</v>
      </c>
      <c r="D5874" s="308"/>
      <c r="E5874" s="315">
        <v>35360</v>
      </c>
      <c r="F5874" s="310">
        <f t="shared" si="182"/>
        <v>1768000</v>
      </c>
      <c r="G5874" s="310">
        <f t="shared" si="183"/>
        <v>707200</v>
      </c>
    </row>
    <row r="5875" spans="1:7">
      <c r="A5875" s="311" t="s">
        <v>7090</v>
      </c>
      <c r="B5875" s="311" t="s">
        <v>7317</v>
      </c>
      <c r="C5875" s="311" t="s">
        <v>7318</v>
      </c>
      <c r="D5875" s="308"/>
      <c r="E5875" s="315">
        <v>36000</v>
      </c>
      <c r="F5875" s="310">
        <f t="shared" si="182"/>
        <v>1800000</v>
      </c>
      <c r="G5875" s="310">
        <f t="shared" si="183"/>
        <v>720000</v>
      </c>
    </row>
    <row r="5876" spans="1:7">
      <c r="A5876" s="311" t="s">
        <v>7090</v>
      </c>
      <c r="B5876" s="311" t="s">
        <v>7319</v>
      </c>
      <c r="C5876" s="311" t="s">
        <v>7318</v>
      </c>
      <c r="D5876" s="308"/>
      <c r="E5876" s="315">
        <v>32600</v>
      </c>
      <c r="F5876" s="310">
        <f t="shared" si="182"/>
        <v>1630000</v>
      </c>
      <c r="G5876" s="310">
        <f t="shared" si="183"/>
        <v>652000</v>
      </c>
    </row>
    <row r="5877" spans="1:7">
      <c r="A5877" s="311" t="s">
        <v>7090</v>
      </c>
      <c r="B5877" s="311" t="s">
        <v>7134</v>
      </c>
      <c r="C5877" s="311" t="s">
        <v>7318</v>
      </c>
      <c r="D5877" s="308"/>
      <c r="E5877" s="315">
        <v>35500</v>
      </c>
      <c r="F5877" s="310">
        <f t="shared" si="182"/>
        <v>1775000</v>
      </c>
      <c r="G5877" s="310">
        <f t="shared" si="183"/>
        <v>710000</v>
      </c>
    </row>
    <row r="5878" spans="1:7">
      <c r="A5878" s="311" t="s">
        <v>7090</v>
      </c>
      <c r="B5878" s="311" t="s">
        <v>7320</v>
      </c>
      <c r="C5878" s="311" t="s">
        <v>7321</v>
      </c>
      <c r="D5878" s="308"/>
      <c r="E5878" s="315">
        <v>45360</v>
      </c>
      <c r="F5878" s="310">
        <f t="shared" si="182"/>
        <v>2268000</v>
      </c>
      <c r="G5878" s="310">
        <f t="shared" si="183"/>
        <v>907200</v>
      </c>
    </row>
    <row r="5879" spans="1:7">
      <c r="A5879" s="311" t="s">
        <v>7090</v>
      </c>
      <c r="B5879" s="311" t="s">
        <v>7320</v>
      </c>
      <c r="C5879" s="311" t="s">
        <v>7322</v>
      </c>
      <c r="D5879" s="308"/>
      <c r="E5879" s="315">
        <v>41500</v>
      </c>
      <c r="F5879" s="310">
        <f t="shared" si="182"/>
        <v>2075000</v>
      </c>
      <c r="G5879" s="310">
        <f t="shared" si="183"/>
        <v>830000</v>
      </c>
    </row>
    <row r="5880" spans="1:7">
      <c r="A5880" s="311" t="s">
        <v>7090</v>
      </c>
      <c r="B5880" s="311" t="s">
        <v>7149</v>
      </c>
      <c r="C5880" s="311" t="s">
        <v>7323</v>
      </c>
      <c r="D5880" s="308"/>
      <c r="E5880" s="315">
        <v>46360</v>
      </c>
      <c r="F5880" s="310">
        <f t="shared" si="182"/>
        <v>2318000</v>
      </c>
      <c r="G5880" s="310">
        <f t="shared" si="183"/>
        <v>927200</v>
      </c>
    </row>
    <row r="5881" spans="1:7">
      <c r="A5881" s="311" t="s">
        <v>7090</v>
      </c>
      <c r="B5881" s="311" t="s">
        <v>7324</v>
      </c>
      <c r="C5881" s="311" t="s">
        <v>7325</v>
      </c>
      <c r="D5881" s="308"/>
      <c r="E5881" s="315">
        <v>27200</v>
      </c>
      <c r="F5881" s="310">
        <f t="shared" si="182"/>
        <v>1360000</v>
      </c>
      <c r="G5881" s="310">
        <f t="shared" si="183"/>
        <v>544000</v>
      </c>
    </row>
    <row r="5882" spans="1:7">
      <c r="A5882" s="311" t="s">
        <v>7090</v>
      </c>
      <c r="B5882" s="311" t="s">
        <v>7326</v>
      </c>
      <c r="C5882" s="311" t="s">
        <v>7092</v>
      </c>
      <c r="D5882" s="308"/>
      <c r="E5882" s="315">
        <v>29000</v>
      </c>
      <c r="F5882" s="310">
        <f t="shared" si="182"/>
        <v>1450000</v>
      </c>
      <c r="G5882" s="310">
        <f t="shared" si="183"/>
        <v>580000</v>
      </c>
    </row>
    <row r="5883" spans="1:7">
      <c r="A5883" s="311" t="s">
        <v>7090</v>
      </c>
      <c r="B5883" s="311" t="s">
        <v>7327</v>
      </c>
      <c r="C5883" s="311" t="s">
        <v>7328</v>
      </c>
      <c r="D5883" s="308"/>
      <c r="E5883" s="315">
        <v>27540</v>
      </c>
      <c r="F5883" s="310">
        <f t="shared" si="182"/>
        <v>1377000</v>
      </c>
      <c r="G5883" s="310">
        <f t="shared" si="183"/>
        <v>550800.00000000012</v>
      </c>
    </row>
    <row r="5884" spans="1:7">
      <c r="A5884" s="311" t="s">
        <v>7090</v>
      </c>
      <c r="B5884" s="311" t="s">
        <v>7329</v>
      </c>
      <c r="C5884" s="311" t="s">
        <v>7328</v>
      </c>
      <c r="D5884" s="308"/>
      <c r="E5884" s="315">
        <v>29000</v>
      </c>
      <c r="F5884" s="310">
        <f t="shared" si="182"/>
        <v>1450000</v>
      </c>
      <c r="G5884" s="310">
        <f t="shared" si="183"/>
        <v>580000</v>
      </c>
    </row>
    <row r="5885" spans="1:7">
      <c r="A5885" s="311" t="s">
        <v>7090</v>
      </c>
      <c r="B5885" s="311" t="s">
        <v>7330</v>
      </c>
      <c r="C5885" s="311" t="s">
        <v>7328</v>
      </c>
      <c r="D5885" s="308"/>
      <c r="E5885" s="315">
        <v>26720</v>
      </c>
      <c r="F5885" s="310">
        <f t="shared" si="182"/>
        <v>1336000</v>
      </c>
      <c r="G5885" s="310">
        <f t="shared" si="183"/>
        <v>534400</v>
      </c>
    </row>
    <row r="5886" spans="1:7">
      <c r="A5886" s="311" t="s">
        <v>7090</v>
      </c>
      <c r="B5886" s="311" t="s">
        <v>7331</v>
      </c>
      <c r="C5886" s="311" t="s">
        <v>7332</v>
      </c>
      <c r="D5886" s="308"/>
      <c r="E5886" s="315">
        <v>30360</v>
      </c>
      <c r="F5886" s="310">
        <f t="shared" si="182"/>
        <v>1518000</v>
      </c>
      <c r="G5886" s="310">
        <f t="shared" si="183"/>
        <v>607200</v>
      </c>
    </row>
    <row r="5887" spans="1:7">
      <c r="A5887" s="311" t="s">
        <v>7090</v>
      </c>
      <c r="B5887" s="311" t="s">
        <v>7333</v>
      </c>
      <c r="C5887" s="311" t="s">
        <v>1066</v>
      </c>
      <c r="D5887" s="308"/>
      <c r="E5887" s="315">
        <v>41330</v>
      </c>
      <c r="F5887" s="310">
        <f t="shared" si="182"/>
        <v>2066500</v>
      </c>
      <c r="G5887" s="310">
        <f t="shared" si="183"/>
        <v>826600</v>
      </c>
    </row>
    <row r="5888" spans="1:7">
      <c r="A5888" s="311" t="s">
        <v>7090</v>
      </c>
      <c r="B5888" s="311" t="s">
        <v>7334</v>
      </c>
      <c r="C5888" s="311" t="s">
        <v>1066</v>
      </c>
      <c r="D5888" s="308"/>
      <c r="E5888" s="315">
        <v>41620</v>
      </c>
      <c r="F5888" s="310">
        <f t="shared" si="182"/>
        <v>2081000</v>
      </c>
      <c r="G5888" s="310">
        <f t="shared" si="183"/>
        <v>832400</v>
      </c>
    </row>
    <row r="5889" spans="1:7">
      <c r="A5889" s="311" t="s">
        <v>7090</v>
      </c>
      <c r="B5889" s="311" t="s">
        <v>7335</v>
      </c>
      <c r="C5889" s="311" t="s">
        <v>7332</v>
      </c>
      <c r="D5889" s="308"/>
      <c r="E5889" s="315">
        <v>31960</v>
      </c>
      <c r="F5889" s="310">
        <f t="shared" si="182"/>
        <v>1598000</v>
      </c>
      <c r="G5889" s="310">
        <f t="shared" si="183"/>
        <v>639200</v>
      </c>
    </row>
    <row r="5890" spans="1:7">
      <c r="A5890" s="311" t="s">
        <v>7090</v>
      </c>
      <c r="B5890" s="311" t="s">
        <v>7335</v>
      </c>
      <c r="C5890" s="311" t="s">
        <v>7336</v>
      </c>
      <c r="D5890" s="308"/>
      <c r="E5890" s="315">
        <v>28600</v>
      </c>
      <c r="F5890" s="310">
        <f t="shared" si="182"/>
        <v>1430000</v>
      </c>
      <c r="G5890" s="310">
        <f t="shared" si="183"/>
        <v>572000</v>
      </c>
    </row>
    <row r="5891" spans="1:7">
      <c r="A5891" s="311" t="s">
        <v>7090</v>
      </c>
      <c r="B5891" s="311" t="s">
        <v>7337</v>
      </c>
      <c r="C5891" s="311" t="s">
        <v>7338</v>
      </c>
      <c r="D5891" s="308"/>
      <c r="E5891" s="315">
        <v>28010</v>
      </c>
      <c r="F5891" s="310">
        <f t="shared" si="182"/>
        <v>1400500</v>
      </c>
      <c r="G5891" s="310">
        <f t="shared" si="183"/>
        <v>560200</v>
      </c>
    </row>
    <row r="5892" spans="1:7">
      <c r="A5892" s="311" t="s">
        <v>7090</v>
      </c>
      <c r="B5892" s="311" t="s">
        <v>7339</v>
      </c>
      <c r="C5892" s="311" t="s">
        <v>1104</v>
      </c>
      <c r="D5892" s="308"/>
      <c r="E5892" s="315">
        <v>27950</v>
      </c>
      <c r="F5892" s="310">
        <f t="shared" ref="F5892:F5955" si="184">+E5892*5%*1000</f>
        <v>1397500</v>
      </c>
      <c r="G5892" s="310">
        <f t="shared" ref="G5892:G5955" si="185">+E5892*2%*1000</f>
        <v>559000</v>
      </c>
    </row>
    <row r="5893" spans="1:7">
      <c r="A5893" s="311" t="s">
        <v>7090</v>
      </c>
      <c r="B5893" s="311" t="s">
        <v>7340</v>
      </c>
      <c r="C5893" s="311" t="s">
        <v>7341</v>
      </c>
      <c r="D5893" s="308"/>
      <c r="E5893" s="315">
        <v>30080</v>
      </c>
      <c r="F5893" s="310">
        <f t="shared" si="184"/>
        <v>1504000</v>
      </c>
      <c r="G5893" s="310">
        <f t="shared" si="185"/>
        <v>601600</v>
      </c>
    </row>
    <row r="5894" spans="1:7">
      <c r="A5894" s="311" t="s">
        <v>7090</v>
      </c>
      <c r="B5894" s="311" t="s">
        <v>7186</v>
      </c>
      <c r="C5894" s="311" t="s">
        <v>7342</v>
      </c>
      <c r="D5894" s="308"/>
      <c r="E5894" s="315">
        <v>25000</v>
      </c>
      <c r="F5894" s="310">
        <f t="shared" si="184"/>
        <v>1250000</v>
      </c>
      <c r="G5894" s="310">
        <f t="shared" si="185"/>
        <v>500000</v>
      </c>
    </row>
    <row r="5895" spans="1:7">
      <c r="A5895" s="311" t="s">
        <v>7090</v>
      </c>
      <c r="B5895" s="311" t="s">
        <v>7186</v>
      </c>
      <c r="C5895" s="311" t="s">
        <v>7343</v>
      </c>
      <c r="D5895" s="308"/>
      <c r="E5895" s="315">
        <v>28630</v>
      </c>
      <c r="F5895" s="310">
        <f t="shared" si="184"/>
        <v>1431500</v>
      </c>
      <c r="G5895" s="310">
        <f t="shared" si="185"/>
        <v>572600</v>
      </c>
    </row>
    <row r="5896" spans="1:7">
      <c r="A5896" s="311" t="s">
        <v>7090</v>
      </c>
      <c r="B5896" s="311" t="s">
        <v>7344</v>
      </c>
      <c r="C5896" s="311" t="s">
        <v>7345</v>
      </c>
      <c r="D5896" s="308"/>
      <c r="E5896" s="315">
        <v>29090</v>
      </c>
      <c r="F5896" s="310">
        <f t="shared" si="184"/>
        <v>1454500</v>
      </c>
      <c r="G5896" s="310">
        <f t="shared" si="185"/>
        <v>581800.00000000012</v>
      </c>
    </row>
    <row r="5897" spans="1:7">
      <c r="A5897" s="311" t="s">
        <v>7090</v>
      </c>
      <c r="B5897" s="311" t="s">
        <v>7205</v>
      </c>
      <c r="C5897" s="311" t="s">
        <v>7346</v>
      </c>
      <c r="D5897" s="308"/>
      <c r="E5897" s="315">
        <v>40540</v>
      </c>
      <c r="F5897" s="310">
        <f t="shared" si="184"/>
        <v>2027000</v>
      </c>
      <c r="G5897" s="310">
        <f t="shared" si="185"/>
        <v>810800.00000000012</v>
      </c>
    </row>
    <row r="5898" spans="1:7">
      <c r="A5898" s="311" t="s">
        <v>7090</v>
      </c>
      <c r="B5898" s="311" t="s">
        <v>7347</v>
      </c>
      <c r="C5898" s="311" t="s">
        <v>7346</v>
      </c>
      <c r="D5898" s="308"/>
      <c r="E5898" s="315">
        <v>37000</v>
      </c>
      <c r="F5898" s="310">
        <f t="shared" si="184"/>
        <v>1850000</v>
      </c>
      <c r="G5898" s="310">
        <f t="shared" si="185"/>
        <v>740000</v>
      </c>
    </row>
    <row r="5899" spans="1:7">
      <c r="A5899" s="311" t="s">
        <v>7090</v>
      </c>
      <c r="B5899" s="311" t="s">
        <v>7348</v>
      </c>
      <c r="C5899" s="311" t="s">
        <v>7346</v>
      </c>
      <c r="D5899" s="308"/>
      <c r="E5899" s="315">
        <v>50540</v>
      </c>
      <c r="F5899" s="310">
        <f t="shared" si="184"/>
        <v>2527000</v>
      </c>
      <c r="G5899" s="310">
        <f t="shared" si="185"/>
        <v>1010800.0000000001</v>
      </c>
    </row>
    <row r="5900" spans="1:7">
      <c r="A5900" s="311" t="s">
        <v>7090</v>
      </c>
      <c r="B5900" s="311" t="s">
        <v>7349</v>
      </c>
      <c r="C5900" s="311" t="s">
        <v>7346</v>
      </c>
      <c r="D5900" s="308"/>
      <c r="E5900" s="315">
        <v>51000</v>
      </c>
      <c r="F5900" s="310">
        <f t="shared" si="184"/>
        <v>2550000</v>
      </c>
      <c r="G5900" s="310">
        <f t="shared" si="185"/>
        <v>1020000</v>
      </c>
    </row>
    <row r="5901" spans="1:7">
      <c r="A5901" s="311" t="s">
        <v>7090</v>
      </c>
      <c r="B5901" s="311" t="s">
        <v>7350</v>
      </c>
      <c r="C5901" s="311" t="s">
        <v>7351</v>
      </c>
      <c r="D5901" s="308"/>
      <c r="E5901" s="315">
        <v>57990</v>
      </c>
      <c r="F5901" s="310">
        <f t="shared" si="184"/>
        <v>2899500</v>
      </c>
      <c r="G5901" s="310">
        <f t="shared" si="185"/>
        <v>1159800</v>
      </c>
    </row>
    <row r="5902" spans="1:7">
      <c r="A5902" s="311" t="s">
        <v>7090</v>
      </c>
      <c r="B5902" s="311" t="s">
        <v>7352</v>
      </c>
      <c r="C5902" s="311" t="s">
        <v>7351</v>
      </c>
      <c r="D5902" s="308"/>
      <c r="E5902" s="315">
        <v>47270</v>
      </c>
      <c r="F5902" s="310">
        <f t="shared" si="184"/>
        <v>2363500</v>
      </c>
      <c r="G5902" s="310">
        <f t="shared" si="185"/>
        <v>945400</v>
      </c>
    </row>
    <row r="5903" spans="1:7">
      <c r="A5903" s="311" t="s">
        <v>7090</v>
      </c>
      <c r="B5903" s="311" t="s">
        <v>7353</v>
      </c>
      <c r="C5903" s="311" t="s">
        <v>7346</v>
      </c>
      <c r="D5903" s="308"/>
      <c r="E5903" s="315">
        <v>39900</v>
      </c>
      <c r="F5903" s="310">
        <f t="shared" si="184"/>
        <v>1995000</v>
      </c>
      <c r="G5903" s="310">
        <f t="shared" si="185"/>
        <v>798000</v>
      </c>
    </row>
    <row r="5904" spans="1:7">
      <c r="A5904" s="311" t="s">
        <v>7090</v>
      </c>
      <c r="B5904" s="311" t="s">
        <v>7354</v>
      </c>
      <c r="C5904" s="311" t="s">
        <v>7346</v>
      </c>
      <c r="D5904" s="308"/>
      <c r="E5904" s="315">
        <v>42810</v>
      </c>
      <c r="F5904" s="310">
        <f t="shared" si="184"/>
        <v>2140500</v>
      </c>
      <c r="G5904" s="310">
        <f t="shared" si="185"/>
        <v>856200</v>
      </c>
    </row>
    <row r="5905" spans="1:7">
      <c r="A5905" s="311" t="s">
        <v>7090</v>
      </c>
      <c r="B5905" s="311" t="s">
        <v>7222</v>
      </c>
      <c r="C5905" s="311" t="s">
        <v>7346</v>
      </c>
      <c r="D5905" s="308"/>
      <c r="E5905" s="315">
        <v>37390</v>
      </c>
      <c r="F5905" s="310">
        <f t="shared" si="184"/>
        <v>1869500</v>
      </c>
      <c r="G5905" s="310">
        <f t="shared" si="185"/>
        <v>747800.00000000012</v>
      </c>
    </row>
    <row r="5906" spans="1:7">
      <c r="A5906" s="311" t="s">
        <v>7090</v>
      </c>
      <c r="B5906" s="311" t="s">
        <v>7355</v>
      </c>
      <c r="C5906" s="311" t="s">
        <v>7356</v>
      </c>
      <c r="D5906" s="308"/>
      <c r="E5906" s="315">
        <v>42810</v>
      </c>
      <c r="F5906" s="310">
        <f t="shared" si="184"/>
        <v>2140500</v>
      </c>
      <c r="G5906" s="310">
        <f t="shared" si="185"/>
        <v>856200</v>
      </c>
    </row>
    <row r="5907" spans="1:7">
      <c r="A5907" s="311" t="s">
        <v>7090</v>
      </c>
      <c r="B5907" s="311" t="s">
        <v>7357</v>
      </c>
      <c r="C5907" s="311" t="s">
        <v>7356</v>
      </c>
      <c r="D5907" s="308"/>
      <c r="E5907" s="315">
        <v>39450</v>
      </c>
      <c r="F5907" s="310">
        <f t="shared" si="184"/>
        <v>1972500</v>
      </c>
      <c r="G5907" s="310">
        <f t="shared" si="185"/>
        <v>789000</v>
      </c>
    </row>
    <row r="5908" spans="1:7">
      <c r="A5908" s="311" t="s">
        <v>7090</v>
      </c>
      <c r="B5908" s="311" t="s">
        <v>7358</v>
      </c>
      <c r="C5908" s="311" t="s">
        <v>7313</v>
      </c>
      <c r="D5908" s="308"/>
      <c r="E5908" s="315">
        <v>39200</v>
      </c>
      <c r="F5908" s="310">
        <f t="shared" si="184"/>
        <v>1960000</v>
      </c>
      <c r="G5908" s="310">
        <f t="shared" si="185"/>
        <v>784000</v>
      </c>
    </row>
    <row r="5909" spans="1:7">
      <c r="A5909" s="311" t="s">
        <v>7090</v>
      </c>
      <c r="B5909" s="311" t="s">
        <v>7359</v>
      </c>
      <c r="C5909" s="311" t="s">
        <v>7316</v>
      </c>
      <c r="D5909" s="308"/>
      <c r="E5909" s="315">
        <v>39000</v>
      </c>
      <c r="F5909" s="310">
        <f t="shared" si="184"/>
        <v>1950000</v>
      </c>
      <c r="G5909" s="310">
        <f t="shared" si="185"/>
        <v>780000</v>
      </c>
    </row>
    <row r="5910" spans="1:7">
      <c r="A5910" s="311" t="s">
        <v>7090</v>
      </c>
      <c r="B5910" s="311" t="s">
        <v>7360</v>
      </c>
      <c r="C5910" s="311" t="s">
        <v>7321</v>
      </c>
      <c r="D5910" s="308"/>
      <c r="E5910" s="315">
        <v>49000</v>
      </c>
      <c r="F5910" s="310">
        <f t="shared" si="184"/>
        <v>2450000</v>
      </c>
      <c r="G5910" s="310">
        <f t="shared" si="185"/>
        <v>980000</v>
      </c>
    </row>
    <row r="5911" spans="1:7">
      <c r="A5911" s="311" t="s">
        <v>7090</v>
      </c>
      <c r="B5911" s="311" t="s">
        <v>7360</v>
      </c>
      <c r="C5911" s="311" t="s">
        <v>7322</v>
      </c>
      <c r="D5911" s="308"/>
      <c r="E5911" s="315">
        <v>39400</v>
      </c>
      <c r="F5911" s="310">
        <f t="shared" si="184"/>
        <v>1970000</v>
      </c>
      <c r="G5911" s="310">
        <f t="shared" si="185"/>
        <v>788000</v>
      </c>
    </row>
    <row r="5912" spans="1:7">
      <c r="A5912" s="311" t="s">
        <v>7090</v>
      </c>
      <c r="B5912" s="311" t="s">
        <v>7228</v>
      </c>
      <c r="C5912" s="311" t="s">
        <v>7361</v>
      </c>
      <c r="D5912" s="308"/>
      <c r="E5912" s="315">
        <v>38270</v>
      </c>
      <c r="F5912" s="310">
        <f t="shared" si="184"/>
        <v>1913500</v>
      </c>
      <c r="G5912" s="310">
        <f t="shared" si="185"/>
        <v>765400</v>
      </c>
    </row>
    <row r="5913" spans="1:7">
      <c r="A5913" s="311" t="s">
        <v>7090</v>
      </c>
      <c r="B5913" s="311" t="s">
        <v>7362</v>
      </c>
      <c r="C5913" s="311" t="s">
        <v>7363</v>
      </c>
      <c r="D5913" s="308"/>
      <c r="E5913" s="315">
        <v>31980</v>
      </c>
      <c r="F5913" s="310">
        <f t="shared" si="184"/>
        <v>1599000</v>
      </c>
      <c r="G5913" s="310">
        <f t="shared" si="185"/>
        <v>639600</v>
      </c>
    </row>
    <row r="5914" spans="1:7">
      <c r="A5914" s="311" t="s">
        <v>7090</v>
      </c>
      <c r="B5914" s="311" t="s">
        <v>7364</v>
      </c>
      <c r="C5914" s="311" t="s">
        <v>7363</v>
      </c>
      <c r="D5914" s="308"/>
      <c r="E5914" s="315">
        <v>35410</v>
      </c>
      <c r="F5914" s="310">
        <f t="shared" si="184"/>
        <v>1770500</v>
      </c>
      <c r="G5914" s="310">
        <f t="shared" si="185"/>
        <v>708200</v>
      </c>
    </row>
    <row r="5915" spans="1:7">
      <c r="A5915" s="311" t="s">
        <v>7090</v>
      </c>
      <c r="B5915" s="311" t="s">
        <v>7365</v>
      </c>
      <c r="C5915" s="311" t="s">
        <v>1042</v>
      </c>
      <c r="D5915" s="308"/>
      <c r="E5915" s="315">
        <v>34280</v>
      </c>
      <c r="F5915" s="310">
        <f t="shared" si="184"/>
        <v>1714000</v>
      </c>
      <c r="G5915" s="310">
        <f t="shared" si="185"/>
        <v>685600</v>
      </c>
    </row>
    <row r="5916" spans="1:7">
      <c r="A5916" s="311" t="s">
        <v>7090</v>
      </c>
      <c r="B5916" s="311" t="s">
        <v>7366</v>
      </c>
      <c r="C5916" s="311" t="s">
        <v>7367</v>
      </c>
      <c r="D5916" s="308"/>
      <c r="E5916" s="315">
        <v>34960</v>
      </c>
      <c r="F5916" s="310">
        <f t="shared" si="184"/>
        <v>1748000</v>
      </c>
      <c r="G5916" s="310">
        <f t="shared" si="185"/>
        <v>699200</v>
      </c>
    </row>
    <row r="5917" spans="1:7">
      <c r="A5917" s="311" t="s">
        <v>7090</v>
      </c>
      <c r="B5917" s="311" t="s">
        <v>7366</v>
      </c>
      <c r="C5917" s="311" t="s">
        <v>7368</v>
      </c>
      <c r="D5917" s="308"/>
      <c r="E5917" s="315">
        <v>34100</v>
      </c>
      <c r="F5917" s="310">
        <f t="shared" si="184"/>
        <v>1705000</v>
      </c>
      <c r="G5917" s="310">
        <f t="shared" si="185"/>
        <v>682000</v>
      </c>
    </row>
    <row r="5918" spans="1:7">
      <c r="A5918" s="311" t="s">
        <v>7090</v>
      </c>
      <c r="B5918" s="311" t="s">
        <v>7230</v>
      </c>
      <c r="C5918" s="311" t="s">
        <v>1042</v>
      </c>
      <c r="D5918" s="308"/>
      <c r="E5918" s="315">
        <v>38360</v>
      </c>
      <c r="F5918" s="310">
        <f t="shared" si="184"/>
        <v>1918000</v>
      </c>
      <c r="G5918" s="310">
        <f t="shared" si="185"/>
        <v>767200</v>
      </c>
    </row>
    <row r="5919" spans="1:7">
      <c r="A5919" s="311" t="s">
        <v>7090</v>
      </c>
      <c r="B5919" s="311" t="s">
        <v>7231</v>
      </c>
      <c r="C5919" s="311" t="s">
        <v>1042</v>
      </c>
      <c r="D5919" s="308"/>
      <c r="E5919" s="315">
        <v>49000</v>
      </c>
      <c r="F5919" s="310">
        <f t="shared" si="184"/>
        <v>2450000</v>
      </c>
      <c r="G5919" s="310">
        <f t="shared" si="185"/>
        <v>980000</v>
      </c>
    </row>
    <row r="5920" spans="1:7">
      <c r="A5920" s="311" t="s">
        <v>7090</v>
      </c>
      <c r="B5920" s="311" t="s">
        <v>7369</v>
      </c>
      <c r="C5920" s="311" t="s">
        <v>7370</v>
      </c>
      <c r="D5920" s="308"/>
      <c r="E5920" s="315">
        <v>32640</v>
      </c>
      <c r="F5920" s="310">
        <f t="shared" si="184"/>
        <v>1632000</v>
      </c>
      <c r="G5920" s="310">
        <f t="shared" si="185"/>
        <v>652800.00000000012</v>
      </c>
    </row>
    <row r="5921" spans="1:7">
      <c r="A5921" s="311" t="s">
        <v>7090</v>
      </c>
      <c r="B5921" s="311" t="s">
        <v>7371</v>
      </c>
      <c r="C5921" s="311" t="s">
        <v>7367</v>
      </c>
      <c r="D5921" s="308"/>
      <c r="E5921" s="315">
        <v>33640</v>
      </c>
      <c r="F5921" s="310">
        <f t="shared" si="184"/>
        <v>1682000</v>
      </c>
      <c r="G5921" s="310">
        <f t="shared" si="185"/>
        <v>672800.00000000012</v>
      </c>
    </row>
    <row r="5922" spans="1:7">
      <c r="A5922" s="311" t="s">
        <v>7090</v>
      </c>
      <c r="B5922" s="311" t="s">
        <v>7371</v>
      </c>
      <c r="C5922" s="311" t="s">
        <v>7368</v>
      </c>
      <c r="D5922" s="308"/>
      <c r="E5922" s="315">
        <v>49300</v>
      </c>
      <c r="F5922" s="310">
        <f t="shared" si="184"/>
        <v>2465000</v>
      </c>
      <c r="G5922" s="310">
        <f t="shared" si="185"/>
        <v>986000</v>
      </c>
    </row>
    <row r="5923" spans="1:7">
      <c r="A5923" s="311" t="s">
        <v>7090</v>
      </c>
      <c r="B5923" s="311" t="s">
        <v>7372</v>
      </c>
      <c r="C5923" s="311" t="s">
        <v>7373</v>
      </c>
      <c r="D5923" s="308"/>
      <c r="E5923" s="315">
        <v>43560</v>
      </c>
      <c r="F5923" s="310">
        <f t="shared" si="184"/>
        <v>2178000</v>
      </c>
      <c r="G5923" s="310">
        <f t="shared" si="185"/>
        <v>871200</v>
      </c>
    </row>
    <row r="5924" spans="1:7">
      <c r="A5924" s="311" t="s">
        <v>7090</v>
      </c>
      <c r="B5924" s="311" t="s">
        <v>7374</v>
      </c>
      <c r="C5924" s="311" t="s">
        <v>7375</v>
      </c>
      <c r="D5924" s="308"/>
      <c r="E5924" s="315">
        <v>35450</v>
      </c>
      <c r="F5924" s="310">
        <f t="shared" si="184"/>
        <v>1772500</v>
      </c>
      <c r="G5924" s="310">
        <f t="shared" si="185"/>
        <v>709000</v>
      </c>
    </row>
    <row r="5925" spans="1:7">
      <c r="A5925" s="311" t="s">
        <v>7090</v>
      </c>
      <c r="B5925" s="311" t="s">
        <v>7376</v>
      </c>
      <c r="C5925" s="311" t="s">
        <v>753</v>
      </c>
      <c r="D5925" s="308"/>
      <c r="E5925" s="315">
        <v>35910</v>
      </c>
      <c r="F5925" s="310">
        <f t="shared" si="184"/>
        <v>1795500</v>
      </c>
      <c r="G5925" s="310">
        <f t="shared" si="185"/>
        <v>718200</v>
      </c>
    </row>
    <row r="5926" spans="1:7">
      <c r="A5926" s="311" t="s">
        <v>7090</v>
      </c>
      <c r="B5926" s="311" t="s">
        <v>7377</v>
      </c>
      <c r="C5926" s="311" t="s">
        <v>7378</v>
      </c>
      <c r="D5926" s="308"/>
      <c r="E5926" s="315">
        <v>38780</v>
      </c>
      <c r="F5926" s="310">
        <f t="shared" si="184"/>
        <v>1939000</v>
      </c>
      <c r="G5926" s="310">
        <f t="shared" si="185"/>
        <v>775600</v>
      </c>
    </row>
    <row r="5927" spans="1:7">
      <c r="A5927" s="311" t="s">
        <v>7090</v>
      </c>
      <c r="B5927" s="311" t="s">
        <v>7377</v>
      </c>
      <c r="C5927" s="311" t="s">
        <v>7379</v>
      </c>
      <c r="D5927" s="308"/>
      <c r="E5927" s="315">
        <v>46460</v>
      </c>
      <c r="F5927" s="310">
        <f t="shared" si="184"/>
        <v>2323000</v>
      </c>
      <c r="G5927" s="310">
        <f t="shared" si="185"/>
        <v>929200</v>
      </c>
    </row>
    <row r="5928" spans="1:7">
      <c r="A5928" s="311" t="s">
        <v>7090</v>
      </c>
      <c r="B5928" s="311" t="s">
        <v>7244</v>
      </c>
      <c r="C5928" s="311" t="s">
        <v>753</v>
      </c>
      <c r="D5928" s="308"/>
      <c r="E5928" s="315">
        <v>37520</v>
      </c>
      <c r="F5928" s="310">
        <f t="shared" si="184"/>
        <v>1876000</v>
      </c>
      <c r="G5928" s="310">
        <f t="shared" si="185"/>
        <v>750400</v>
      </c>
    </row>
    <row r="5929" spans="1:7">
      <c r="A5929" s="311" t="s">
        <v>7090</v>
      </c>
      <c r="B5929" s="311" t="s">
        <v>7253</v>
      </c>
      <c r="C5929" s="311" t="s">
        <v>7380</v>
      </c>
      <c r="D5929" s="308"/>
      <c r="E5929" s="315">
        <v>54000</v>
      </c>
      <c r="F5929" s="310">
        <f t="shared" si="184"/>
        <v>2700000</v>
      </c>
      <c r="G5929" s="310">
        <f t="shared" si="185"/>
        <v>1080000</v>
      </c>
    </row>
    <row r="5930" spans="1:7">
      <c r="A5930" s="311" t="s">
        <v>7090</v>
      </c>
      <c r="B5930" s="311" t="s">
        <v>7381</v>
      </c>
      <c r="C5930" s="311" t="s">
        <v>7382</v>
      </c>
      <c r="D5930" s="308"/>
      <c r="E5930" s="315">
        <v>62000</v>
      </c>
      <c r="F5930" s="310">
        <f t="shared" si="184"/>
        <v>3100000</v>
      </c>
      <c r="G5930" s="310">
        <f t="shared" si="185"/>
        <v>1240000</v>
      </c>
    </row>
    <row r="5931" spans="1:7">
      <c r="A5931" s="311" t="s">
        <v>7090</v>
      </c>
      <c r="B5931" s="311" t="s">
        <v>7383</v>
      </c>
      <c r="C5931" s="311" t="s">
        <v>7380</v>
      </c>
      <c r="D5931" s="308"/>
      <c r="E5931" s="315">
        <v>55450</v>
      </c>
      <c r="F5931" s="310">
        <f t="shared" si="184"/>
        <v>2772500</v>
      </c>
      <c r="G5931" s="310">
        <f t="shared" si="185"/>
        <v>1109000</v>
      </c>
    </row>
    <row r="5932" spans="1:7">
      <c r="A5932" s="311" t="s">
        <v>7090</v>
      </c>
      <c r="B5932" s="311" t="s">
        <v>7384</v>
      </c>
      <c r="C5932" s="311" t="s">
        <v>7380</v>
      </c>
      <c r="D5932" s="308"/>
      <c r="E5932" s="315">
        <v>55450</v>
      </c>
      <c r="F5932" s="310">
        <f t="shared" si="184"/>
        <v>2772500</v>
      </c>
      <c r="G5932" s="310">
        <f t="shared" si="185"/>
        <v>1109000</v>
      </c>
    </row>
    <row r="5933" spans="1:7">
      <c r="A5933" s="311" t="s">
        <v>7090</v>
      </c>
      <c r="B5933" s="311" t="s">
        <v>7385</v>
      </c>
      <c r="C5933" s="311" t="s">
        <v>7386</v>
      </c>
      <c r="D5933" s="308"/>
      <c r="E5933" s="315">
        <v>50020</v>
      </c>
      <c r="F5933" s="310">
        <f t="shared" si="184"/>
        <v>2501000</v>
      </c>
      <c r="G5933" s="310">
        <f t="shared" si="185"/>
        <v>1000400</v>
      </c>
    </row>
    <row r="5934" spans="1:7">
      <c r="A5934" s="311" t="s">
        <v>7090</v>
      </c>
      <c r="B5934" s="311" t="s">
        <v>7387</v>
      </c>
      <c r="C5934" s="311" t="s">
        <v>7388</v>
      </c>
      <c r="D5934" s="308"/>
      <c r="E5934" s="315">
        <v>35750</v>
      </c>
      <c r="F5934" s="310">
        <f t="shared" si="184"/>
        <v>1787500</v>
      </c>
      <c r="G5934" s="310">
        <f t="shared" si="185"/>
        <v>715000</v>
      </c>
    </row>
    <row r="5935" spans="1:7">
      <c r="A5935" s="311" t="s">
        <v>7090</v>
      </c>
      <c r="B5935" s="311" t="s">
        <v>7389</v>
      </c>
      <c r="C5935" s="311" t="s">
        <v>7323</v>
      </c>
      <c r="D5935" s="308"/>
      <c r="E5935" s="315">
        <v>41870</v>
      </c>
      <c r="F5935" s="310">
        <f t="shared" si="184"/>
        <v>2093500</v>
      </c>
      <c r="G5935" s="310">
        <f t="shared" si="185"/>
        <v>837400</v>
      </c>
    </row>
    <row r="5936" spans="1:7">
      <c r="A5936" s="311" t="s">
        <v>7090</v>
      </c>
      <c r="B5936" s="311" t="s">
        <v>7390</v>
      </c>
      <c r="C5936" s="311" t="s">
        <v>7391</v>
      </c>
      <c r="D5936" s="308"/>
      <c r="E5936" s="315">
        <v>30450</v>
      </c>
      <c r="F5936" s="310">
        <f t="shared" si="184"/>
        <v>1522500</v>
      </c>
      <c r="G5936" s="310">
        <f t="shared" si="185"/>
        <v>609000</v>
      </c>
    </row>
    <row r="5937" spans="1:7">
      <c r="A5937" s="311" t="s">
        <v>7090</v>
      </c>
      <c r="B5937" s="311" t="s">
        <v>7392</v>
      </c>
      <c r="C5937" s="311" t="s">
        <v>7393</v>
      </c>
      <c r="D5937" s="308"/>
      <c r="E5937" s="315">
        <v>29090</v>
      </c>
      <c r="F5937" s="310">
        <f t="shared" si="184"/>
        <v>1454500</v>
      </c>
      <c r="G5937" s="310">
        <f t="shared" si="185"/>
        <v>581800.00000000012</v>
      </c>
    </row>
    <row r="5938" spans="1:7">
      <c r="A5938" s="311" t="s">
        <v>7090</v>
      </c>
      <c r="B5938" s="311" t="s">
        <v>7394</v>
      </c>
      <c r="C5938" s="311" t="s">
        <v>7395</v>
      </c>
      <c r="D5938" s="308"/>
      <c r="E5938" s="315">
        <v>30450</v>
      </c>
      <c r="F5938" s="310">
        <f t="shared" si="184"/>
        <v>1522500</v>
      </c>
      <c r="G5938" s="310">
        <f t="shared" si="185"/>
        <v>609000</v>
      </c>
    </row>
    <row r="5939" spans="1:7">
      <c r="A5939" s="311" t="s">
        <v>7090</v>
      </c>
      <c r="B5939" s="311" t="s">
        <v>7396</v>
      </c>
      <c r="C5939" s="311" t="s">
        <v>7393</v>
      </c>
      <c r="D5939" s="308"/>
      <c r="E5939" s="315">
        <v>32350</v>
      </c>
      <c r="F5939" s="310">
        <f t="shared" si="184"/>
        <v>1617500</v>
      </c>
      <c r="G5939" s="310">
        <f t="shared" si="185"/>
        <v>647000</v>
      </c>
    </row>
    <row r="5940" spans="1:7">
      <c r="A5940" s="311" t="s">
        <v>7090</v>
      </c>
      <c r="B5940" s="311" t="s">
        <v>7397</v>
      </c>
      <c r="C5940" s="311" t="s">
        <v>7398</v>
      </c>
      <c r="D5940" s="308"/>
      <c r="E5940" s="315">
        <v>33480</v>
      </c>
      <c r="F5940" s="310">
        <f t="shared" si="184"/>
        <v>1674000</v>
      </c>
      <c r="G5940" s="310">
        <f t="shared" si="185"/>
        <v>669600</v>
      </c>
    </row>
    <row r="5941" spans="1:7">
      <c r="A5941" s="311" t="s">
        <v>7090</v>
      </c>
      <c r="B5941" s="311" t="s">
        <v>7399</v>
      </c>
      <c r="C5941" s="311" t="s">
        <v>7346</v>
      </c>
      <c r="D5941" s="308"/>
      <c r="E5941" s="315">
        <v>35430</v>
      </c>
      <c r="F5941" s="310">
        <f t="shared" si="184"/>
        <v>1771500</v>
      </c>
      <c r="G5941" s="310">
        <f t="shared" si="185"/>
        <v>708600</v>
      </c>
    </row>
    <row r="5942" spans="1:7">
      <c r="A5942" s="311" t="s">
        <v>7090</v>
      </c>
      <c r="B5942" s="311" t="s">
        <v>7400</v>
      </c>
      <c r="C5942" s="311" t="s">
        <v>7356</v>
      </c>
      <c r="D5942" s="308"/>
      <c r="E5942" s="315">
        <v>36360</v>
      </c>
      <c r="F5942" s="310">
        <f t="shared" si="184"/>
        <v>1818000</v>
      </c>
      <c r="G5942" s="310">
        <f t="shared" si="185"/>
        <v>727200</v>
      </c>
    </row>
    <row r="5943" spans="1:7">
      <c r="A5943" s="311" t="s">
        <v>7090</v>
      </c>
      <c r="B5943" s="311" t="s">
        <v>7401</v>
      </c>
      <c r="C5943" s="311" t="s">
        <v>7402</v>
      </c>
      <c r="D5943" s="308"/>
      <c r="E5943" s="315">
        <v>26810</v>
      </c>
      <c r="F5943" s="310">
        <f t="shared" si="184"/>
        <v>1340500</v>
      </c>
      <c r="G5943" s="310">
        <f t="shared" si="185"/>
        <v>536200</v>
      </c>
    </row>
    <row r="5944" spans="1:7">
      <c r="A5944" s="311" t="s">
        <v>7090</v>
      </c>
      <c r="B5944" s="311" t="s">
        <v>7403</v>
      </c>
      <c r="C5944" s="311" t="s">
        <v>7299</v>
      </c>
      <c r="D5944" s="308"/>
      <c r="E5944" s="315">
        <v>27180</v>
      </c>
      <c r="F5944" s="310">
        <f t="shared" si="184"/>
        <v>1359000</v>
      </c>
      <c r="G5944" s="310">
        <f t="shared" si="185"/>
        <v>543600</v>
      </c>
    </row>
    <row r="5945" spans="1:7">
      <c r="A5945" s="311" t="s">
        <v>7090</v>
      </c>
      <c r="B5945" s="311" t="s">
        <v>7404</v>
      </c>
      <c r="C5945" s="311" t="s">
        <v>7405</v>
      </c>
      <c r="D5945" s="308"/>
      <c r="E5945" s="315">
        <v>31060</v>
      </c>
      <c r="F5945" s="310">
        <f t="shared" si="184"/>
        <v>1553000</v>
      </c>
      <c r="G5945" s="310">
        <f t="shared" si="185"/>
        <v>621200</v>
      </c>
    </row>
    <row r="5946" spans="1:7">
      <c r="A5946" s="311" t="s">
        <v>7090</v>
      </c>
      <c r="B5946" s="311" t="s">
        <v>7406</v>
      </c>
      <c r="C5946" s="311" t="s">
        <v>7407</v>
      </c>
      <c r="D5946" s="308"/>
      <c r="E5946" s="315">
        <v>28630</v>
      </c>
      <c r="F5946" s="310">
        <f t="shared" si="184"/>
        <v>1431500</v>
      </c>
      <c r="G5946" s="310">
        <f t="shared" si="185"/>
        <v>572600</v>
      </c>
    </row>
    <row r="5947" spans="1:7">
      <c r="A5947" s="311" t="s">
        <v>7090</v>
      </c>
      <c r="B5947" s="311" t="s">
        <v>7408</v>
      </c>
      <c r="C5947" s="311" t="s">
        <v>1066</v>
      </c>
      <c r="D5947" s="308"/>
      <c r="E5947" s="315">
        <v>49640</v>
      </c>
      <c r="F5947" s="310">
        <f t="shared" si="184"/>
        <v>2482000</v>
      </c>
      <c r="G5947" s="310">
        <f t="shared" si="185"/>
        <v>992800.00000000012</v>
      </c>
    </row>
    <row r="5948" spans="1:7">
      <c r="A5948" s="311" t="s">
        <v>7090</v>
      </c>
      <c r="B5948" s="311" t="s">
        <v>7409</v>
      </c>
      <c r="C5948" s="311" t="s">
        <v>7328</v>
      </c>
      <c r="D5948" s="308"/>
      <c r="E5948" s="315">
        <v>32010</v>
      </c>
      <c r="F5948" s="310">
        <f t="shared" si="184"/>
        <v>1600500</v>
      </c>
      <c r="G5948" s="310">
        <f t="shared" si="185"/>
        <v>640200</v>
      </c>
    </row>
    <row r="5949" spans="1:7">
      <c r="A5949" s="311" t="s">
        <v>7090</v>
      </c>
      <c r="B5949" s="311" t="s">
        <v>7410</v>
      </c>
      <c r="C5949" s="311" t="s">
        <v>1104</v>
      </c>
      <c r="D5949" s="308"/>
      <c r="E5949" s="315">
        <v>32960</v>
      </c>
      <c r="F5949" s="310">
        <f t="shared" si="184"/>
        <v>1648000</v>
      </c>
      <c r="G5949" s="310">
        <f t="shared" si="185"/>
        <v>659200</v>
      </c>
    </row>
    <row r="5950" spans="1:7">
      <c r="A5950" s="311" t="s">
        <v>7090</v>
      </c>
      <c r="B5950" s="311" t="s">
        <v>7411</v>
      </c>
      <c r="C5950" s="311" t="s">
        <v>7346</v>
      </c>
      <c r="D5950" s="308"/>
      <c r="E5950" s="315">
        <v>40540</v>
      </c>
      <c r="F5950" s="310">
        <f t="shared" si="184"/>
        <v>2027000</v>
      </c>
      <c r="G5950" s="310">
        <f t="shared" si="185"/>
        <v>810800.00000000012</v>
      </c>
    </row>
    <row r="5951" spans="1:7">
      <c r="A5951" s="311" t="s">
        <v>7090</v>
      </c>
      <c r="B5951" s="311" t="s">
        <v>7412</v>
      </c>
      <c r="C5951" s="311" t="s">
        <v>7356</v>
      </c>
      <c r="D5951" s="308"/>
      <c r="E5951" s="315">
        <v>40090</v>
      </c>
      <c r="F5951" s="310">
        <f t="shared" si="184"/>
        <v>2004500</v>
      </c>
      <c r="G5951" s="310">
        <f t="shared" si="185"/>
        <v>801800.00000000012</v>
      </c>
    </row>
    <row r="5952" spans="1:7">
      <c r="A5952" s="316" t="s">
        <v>7413</v>
      </c>
      <c r="B5952" s="316" t="s">
        <v>7414</v>
      </c>
      <c r="C5952" s="316" t="s">
        <v>7415</v>
      </c>
      <c r="D5952" s="308"/>
      <c r="E5952" s="317">
        <v>30530</v>
      </c>
      <c r="F5952" s="310">
        <f t="shared" si="184"/>
        <v>1526500</v>
      </c>
      <c r="G5952" s="310">
        <f t="shared" si="185"/>
        <v>610600</v>
      </c>
    </row>
    <row r="5953" spans="1:7">
      <c r="A5953" s="316" t="s">
        <v>7413</v>
      </c>
      <c r="B5953" s="316" t="s">
        <v>7414</v>
      </c>
      <c r="C5953" s="316" t="s">
        <v>7416</v>
      </c>
      <c r="D5953" s="308"/>
      <c r="E5953" s="317">
        <v>30680</v>
      </c>
      <c r="F5953" s="310">
        <f t="shared" si="184"/>
        <v>1534000</v>
      </c>
      <c r="G5953" s="310">
        <f t="shared" si="185"/>
        <v>613600</v>
      </c>
    </row>
    <row r="5954" spans="1:7">
      <c r="A5954" s="316" t="s">
        <v>7413</v>
      </c>
      <c r="B5954" s="316" t="s">
        <v>7417</v>
      </c>
      <c r="C5954" s="316" t="s">
        <v>7418</v>
      </c>
      <c r="D5954" s="308"/>
      <c r="E5954" s="317">
        <v>29950</v>
      </c>
      <c r="F5954" s="310">
        <f t="shared" si="184"/>
        <v>1497500</v>
      </c>
      <c r="G5954" s="310">
        <f t="shared" si="185"/>
        <v>599000</v>
      </c>
    </row>
    <row r="5955" spans="1:7">
      <c r="A5955" s="316" t="s">
        <v>7413</v>
      </c>
      <c r="B5955" s="316" t="s">
        <v>7419</v>
      </c>
      <c r="C5955" s="316" t="s">
        <v>7420</v>
      </c>
      <c r="D5955" s="308"/>
      <c r="E5955" s="317">
        <v>31570</v>
      </c>
      <c r="F5955" s="310">
        <f t="shared" si="184"/>
        <v>1578500</v>
      </c>
      <c r="G5955" s="310">
        <f t="shared" si="185"/>
        <v>631400</v>
      </c>
    </row>
    <row r="5956" spans="1:7">
      <c r="A5956" s="318" t="s">
        <v>7090</v>
      </c>
      <c r="B5956" s="318" t="s">
        <v>7421</v>
      </c>
      <c r="C5956" s="318" t="s">
        <v>7422</v>
      </c>
      <c r="D5956" s="308"/>
      <c r="E5956" s="319">
        <v>34440</v>
      </c>
      <c r="F5956" s="310">
        <f t="shared" ref="F5956:F6019" si="186">+E5956*5%*1000</f>
        <v>1722000</v>
      </c>
      <c r="G5956" s="310">
        <f t="shared" ref="G5956:G6019" si="187">+E5956*2%*1000</f>
        <v>688800.00000000012</v>
      </c>
    </row>
    <row r="5957" spans="1:7">
      <c r="A5957" s="311" t="s">
        <v>7090</v>
      </c>
      <c r="B5957" s="311" t="s">
        <v>7282</v>
      </c>
      <c r="C5957" s="311" t="s">
        <v>7423</v>
      </c>
      <c r="D5957" s="308"/>
      <c r="E5957" s="315">
        <v>42020</v>
      </c>
      <c r="F5957" s="310">
        <f t="shared" si="186"/>
        <v>2101000</v>
      </c>
      <c r="G5957" s="310">
        <f t="shared" si="187"/>
        <v>840400</v>
      </c>
    </row>
    <row r="5958" spans="1:7">
      <c r="A5958" s="318" t="s">
        <v>7424</v>
      </c>
      <c r="B5958" s="318" t="s">
        <v>7425</v>
      </c>
      <c r="C5958" s="318" t="s">
        <v>7426</v>
      </c>
      <c r="D5958" s="318" t="s">
        <v>1297</v>
      </c>
      <c r="E5958" s="319">
        <v>166080</v>
      </c>
      <c r="F5958" s="310">
        <f t="shared" si="186"/>
        <v>8304000</v>
      </c>
      <c r="G5958" s="310">
        <f t="shared" si="187"/>
        <v>3321600</v>
      </c>
    </row>
    <row r="5959" spans="1:7">
      <c r="A5959" s="318" t="s">
        <v>7424</v>
      </c>
      <c r="B5959" s="318" t="s">
        <v>7425</v>
      </c>
      <c r="C5959" s="318" t="s">
        <v>7427</v>
      </c>
      <c r="D5959" s="318" t="s">
        <v>1297</v>
      </c>
      <c r="E5959" s="319">
        <v>164760</v>
      </c>
      <c r="F5959" s="310">
        <f t="shared" si="186"/>
        <v>8238000</v>
      </c>
      <c r="G5959" s="310">
        <f t="shared" si="187"/>
        <v>3295200.0000000005</v>
      </c>
    </row>
    <row r="5960" spans="1:7">
      <c r="A5960" s="318" t="s">
        <v>7424</v>
      </c>
      <c r="B5960" s="318" t="s">
        <v>7425</v>
      </c>
      <c r="C5960" s="318" t="s">
        <v>7428</v>
      </c>
      <c r="D5960" s="318" t="s">
        <v>1297</v>
      </c>
      <c r="E5960" s="319">
        <v>169410</v>
      </c>
      <c r="F5960" s="310">
        <f t="shared" si="186"/>
        <v>8470500</v>
      </c>
      <c r="G5960" s="310">
        <f t="shared" si="187"/>
        <v>3388200.0000000005</v>
      </c>
    </row>
    <row r="5961" spans="1:7">
      <c r="A5961" s="318" t="s">
        <v>7424</v>
      </c>
      <c r="B5961" s="318" t="s">
        <v>7425</v>
      </c>
      <c r="C5961" s="318" t="s">
        <v>7429</v>
      </c>
      <c r="D5961" s="318" t="s">
        <v>1297</v>
      </c>
      <c r="E5961" s="319">
        <v>165460</v>
      </c>
      <c r="F5961" s="310">
        <f t="shared" si="186"/>
        <v>8273000</v>
      </c>
      <c r="G5961" s="310">
        <f t="shared" si="187"/>
        <v>3309200.0000000005</v>
      </c>
    </row>
    <row r="5962" spans="1:7">
      <c r="A5962" s="318" t="s">
        <v>7424</v>
      </c>
      <c r="B5962" s="318" t="s">
        <v>7425</v>
      </c>
      <c r="C5962" s="318" t="s">
        <v>7430</v>
      </c>
      <c r="D5962" s="318" t="s">
        <v>1297</v>
      </c>
      <c r="E5962" s="319">
        <v>170070</v>
      </c>
      <c r="F5962" s="310">
        <f t="shared" si="186"/>
        <v>8503500</v>
      </c>
      <c r="G5962" s="310">
        <f t="shared" si="187"/>
        <v>3401400</v>
      </c>
    </row>
    <row r="5963" spans="1:7">
      <c r="A5963" s="318" t="s">
        <v>7424</v>
      </c>
      <c r="B5963" s="318" t="s">
        <v>7425</v>
      </c>
      <c r="C5963" s="318" t="s">
        <v>7431</v>
      </c>
      <c r="D5963" s="318" t="s">
        <v>1297</v>
      </c>
      <c r="E5963" s="319">
        <v>151000</v>
      </c>
      <c r="F5963" s="310">
        <f t="shared" si="186"/>
        <v>7550000</v>
      </c>
      <c r="G5963" s="310">
        <f t="shared" si="187"/>
        <v>3020000</v>
      </c>
    </row>
    <row r="5964" spans="1:7">
      <c r="A5964" s="318" t="s">
        <v>7424</v>
      </c>
      <c r="B5964" s="318" t="s">
        <v>7425</v>
      </c>
      <c r="C5964" s="318" t="s">
        <v>7432</v>
      </c>
      <c r="D5964" s="318" t="s">
        <v>1297</v>
      </c>
      <c r="E5964" s="319">
        <v>162890</v>
      </c>
      <c r="F5964" s="310">
        <f t="shared" si="186"/>
        <v>8144500</v>
      </c>
      <c r="G5964" s="310">
        <f t="shared" si="187"/>
        <v>3257800</v>
      </c>
    </row>
    <row r="5965" spans="1:7">
      <c r="A5965" s="318" t="s">
        <v>7424</v>
      </c>
      <c r="B5965" s="318" t="s">
        <v>7425</v>
      </c>
      <c r="C5965" s="318" t="s">
        <v>7433</v>
      </c>
      <c r="D5965" s="318" t="s">
        <v>1297</v>
      </c>
      <c r="E5965" s="319">
        <v>154870</v>
      </c>
      <c r="F5965" s="310">
        <f t="shared" si="186"/>
        <v>7743500</v>
      </c>
      <c r="G5965" s="310">
        <f t="shared" si="187"/>
        <v>3097400</v>
      </c>
    </row>
    <row r="5966" spans="1:7">
      <c r="A5966" s="318" t="s">
        <v>7424</v>
      </c>
      <c r="B5966" s="318" t="s">
        <v>7425</v>
      </c>
      <c r="C5966" s="318" t="s">
        <v>7434</v>
      </c>
      <c r="D5966" s="318" t="s">
        <v>1297</v>
      </c>
      <c r="E5966" s="319">
        <v>164360</v>
      </c>
      <c r="F5966" s="310">
        <f t="shared" si="186"/>
        <v>8218000</v>
      </c>
      <c r="G5966" s="310">
        <f t="shared" si="187"/>
        <v>3287200.0000000005</v>
      </c>
    </row>
    <row r="5967" spans="1:7">
      <c r="A5967" s="311" t="s">
        <v>7424</v>
      </c>
      <c r="B5967" s="311" t="s">
        <v>301</v>
      </c>
      <c r="C5967" s="311" t="s">
        <v>7435</v>
      </c>
      <c r="D5967" s="311" t="s">
        <v>747</v>
      </c>
      <c r="E5967" s="315">
        <v>127270</v>
      </c>
      <c r="F5967" s="310">
        <f t="shared" si="186"/>
        <v>6363500</v>
      </c>
      <c r="G5967" s="310">
        <f t="shared" si="187"/>
        <v>2545400</v>
      </c>
    </row>
    <row r="5968" spans="1:7">
      <c r="A5968" s="311" t="s">
        <v>7424</v>
      </c>
      <c r="B5968" s="311" t="s">
        <v>7436</v>
      </c>
      <c r="C5968" s="311" t="s">
        <v>7437</v>
      </c>
      <c r="D5968" s="311" t="s">
        <v>747</v>
      </c>
      <c r="E5968" s="315">
        <v>177270</v>
      </c>
      <c r="F5968" s="310">
        <f t="shared" si="186"/>
        <v>8863500</v>
      </c>
      <c r="G5968" s="310">
        <f t="shared" si="187"/>
        <v>3545400</v>
      </c>
    </row>
    <row r="5969" spans="1:7">
      <c r="A5969" s="311" t="s">
        <v>7424</v>
      </c>
      <c r="B5969" s="311" t="s">
        <v>307</v>
      </c>
      <c r="C5969" s="311" t="s">
        <v>7438</v>
      </c>
      <c r="D5969" s="311" t="s">
        <v>747</v>
      </c>
      <c r="E5969" s="315">
        <v>160460</v>
      </c>
      <c r="F5969" s="310">
        <f t="shared" si="186"/>
        <v>8023000</v>
      </c>
      <c r="G5969" s="310">
        <f t="shared" si="187"/>
        <v>3209200.0000000005</v>
      </c>
    </row>
    <row r="5970" spans="1:7">
      <c r="A5970" s="311" t="s">
        <v>7424</v>
      </c>
      <c r="B5970" s="311" t="s">
        <v>307</v>
      </c>
      <c r="C5970" s="311" t="s">
        <v>7435</v>
      </c>
      <c r="D5970" s="311" t="s">
        <v>747</v>
      </c>
      <c r="E5970" s="315">
        <v>132000</v>
      </c>
      <c r="F5970" s="310">
        <f t="shared" si="186"/>
        <v>6600000</v>
      </c>
      <c r="G5970" s="310">
        <f t="shared" si="187"/>
        <v>2640000</v>
      </c>
    </row>
    <row r="5971" spans="1:7">
      <c r="A5971" s="311" t="s">
        <v>7424</v>
      </c>
      <c r="B5971" s="311" t="s">
        <v>309</v>
      </c>
      <c r="C5971" s="311" t="s">
        <v>7438</v>
      </c>
      <c r="D5971" s="311" t="s">
        <v>747</v>
      </c>
      <c r="E5971" s="315">
        <v>191000</v>
      </c>
      <c r="F5971" s="310">
        <f t="shared" si="186"/>
        <v>9550000</v>
      </c>
      <c r="G5971" s="310">
        <f t="shared" si="187"/>
        <v>3820000</v>
      </c>
    </row>
    <row r="5972" spans="1:7">
      <c r="A5972" s="311" t="s">
        <v>7424</v>
      </c>
      <c r="B5972" s="311" t="s">
        <v>7439</v>
      </c>
      <c r="C5972" s="311" t="s">
        <v>7440</v>
      </c>
      <c r="D5972" s="311" t="s">
        <v>747</v>
      </c>
      <c r="E5972" s="315">
        <v>95100</v>
      </c>
      <c r="F5972" s="310">
        <f t="shared" si="186"/>
        <v>4755000</v>
      </c>
      <c r="G5972" s="310">
        <f t="shared" si="187"/>
        <v>1902000</v>
      </c>
    </row>
    <row r="5973" spans="1:7">
      <c r="A5973" s="311" t="s">
        <v>7424</v>
      </c>
      <c r="B5973" s="311" t="s">
        <v>7441</v>
      </c>
      <c r="C5973" s="308"/>
      <c r="D5973" s="311" t="s">
        <v>747</v>
      </c>
      <c r="E5973" s="320">
        <v>109540</v>
      </c>
      <c r="F5973" s="310">
        <f t="shared" si="186"/>
        <v>5477000</v>
      </c>
      <c r="G5973" s="310">
        <f t="shared" si="187"/>
        <v>2190800</v>
      </c>
    </row>
    <row r="5974" spans="1:7">
      <c r="A5974" s="311" t="s">
        <v>7424</v>
      </c>
      <c r="B5974" s="311" t="s">
        <v>7442</v>
      </c>
      <c r="C5974" s="308"/>
      <c r="D5974" s="311" t="s">
        <v>747</v>
      </c>
      <c r="E5974" s="320">
        <v>105720</v>
      </c>
      <c r="F5974" s="310">
        <f t="shared" si="186"/>
        <v>5286000</v>
      </c>
      <c r="G5974" s="310">
        <f t="shared" si="187"/>
        <v>2114400</v>
      </c>
    </row>
    <row r="5975" spans="1:7">
      <c r="A5975" s="311" t="s">
        <v>7424</v>
      </c>
      <c r="B5975" s="311" t="s">
        <v>7443</v>
      </c>
      <c r="C5975" s="308"/>
      <c r="D5975" s="311" t="s">
        <v>747</v>
      </c>
      <c r="E5975" s="320">
        <v>111270</v>
      </c>
      <c r="F5975" s="310">
        <f t="shared" si="186"/>
        <v>5563500</v>
      </c>
      <c r="G5975" s="310">
        <f t="shared" si="187"/>
        <v>2225400</v>
      </c>
    </row>
    <row r="5976" spans="1:7">
      <c r="A5976" s="311" t="s">
        <v>7424</v>
      </c>
      <c r="B5976" s="311" t="s">
        <v>7444</v>
      </c>
      <c r="C5976" s="308"/>
      <c r="D5976" s="311" t="s">
        <v>747</v>
      </c>
      <c r="E5976" s="320">
        <v>102810</v>
      </c>
      <c r="F5976" s="310">
        <f t="shared" si="186"/>
        <v>5140500</v>
      </c>
      <c r="G5976" s="310">
        <f t="shared" si="187"/>
        <v>2056199.9999999998</v>
      </c>
    </row>
    <row r="5977" spans="1:7">
      <c r="A5977" s="311" t="s">
        <v>7424</v>
      </c>
      <c r="B5977" s="311" t="s">
        <v>7445</v>
      </c>
      <c r="C5977" s="308"/>
      <c r="D5977" s="311" t="s">
        <v>747</v>
      </c>
      <c r="E5977" s="320">
        <v>115000</v>
      </c>
      <c r="F5977" s="310">
        <f t="shared" si="186"/>
        <v>5750000</v>
      </c>
      <c r="G5977" s="310">
        <f t="shared" si="187"/>
        <v>2300000</v>
      </c>
    </row>
    <row r="5978" spans="1:7">
      <c r="A5978" s="311" t="s">
        <v>7424</v>
      </c>
      <c r="B5978" s="311" t="s">
        <v>7446</v>
      </c>
      <c r="C5978" s="308"/>
      <c r="D5978" s="311" t="s">
        <v>747</v>
      </c>
      <c r="E5978" s="320">
        <v>109000</v>
      </c>
      <c r="F5978" s="310">
        <f t="shared" si="186"/>
        <v>5450000</v>
      </c>
      <c r="G5978" s="310">
        <f t="shared" si="187"/>
        <v>2180000</v>
      </c>
    </row>
    <row r="5979" spans="1:7">
      <c r="A5979" s="311" t="s">
        <v>7424</v>
      </c>
      <c r="B5979" s="311" t="s">
        <v>7447</v>
      </c>
      <c r="C5979" s="308"/>
      <c r="D5979" s="311" t="s">
        <v>747</v>
      </c>
      <c r="E5979" s="320">
        <v>159800</v>
      </c>
      <c r="F5979" s="310">
        <f t="shared" si="186"/>
        <v>7990000</v>
      </c>
      <c r="G5979" s="310">
        <f t="shared" si="187"/>
        <v>3196000</v>
      </c>
    </row>
    <row r="5980" spans="1:7">
      <c r="A5980" s="311" t="s">
        <v>7424</v>
      </c>
      <c r="B5980" s="311" t="s">
        <v>7448</v>
      </c>
      <c r="C5980" s="308"/>
      <c r="D5980" s="311" t="s">
        <v>747</v>
      </c>
      <c r="E5980" s="320">
        <v>144630</v>
      </c>
      <c r="F5980" s="310">
        <f t="shared" si="186"/>
        <v>7231500</v>
      </c>
      <c r="G5980" s="310">
        <f t="shared" si="187"/>
        <v>2892600</v>
      </c>
    </row>
    <row r="5981" spans="1:7">
      <c r="A5981" s="311" t="s">
        <v>7424</v>
      </c>
      <c r="B5981" s="311" t="s">
        <v>7449</v>
      </c>
      <c r="C5981" s="308"/>
      <c r="D5981" s="311" t="s">
        <v>747</v>
      </c>
      <c r="E5981" s="320">
        <v>148180</v>
      </c>
      <c r="F5981" s="310">
        <f t="shared" si="186"/>
        <v>7409000</v>
      </c>
      <c r="G5981" s="310">
        <f t="shared" si="187"/>
        <v>2963600</v>
      </c>
    </row>
    <row r="5982" spans="1:7">
      <c r="A5982" s="311" t="s">
        <v>7424</v>
      </c>
      <c r="B5982" s="311" t="s">
        <v>7450</v>
      </c>
      <c r="C5982" s="308"/>
      <c r="D5982" s="311" t="s">
        <v>747</v>
      </c>
      <c r="E5982" s="320">
        <v>148180</v>
      </c>
      <c r="F5982" s="310">
        <f t="shared" si="186"/>
        <v>7409000</v>
      </c>
      <c r="G5982" s="310">
        <f t="shared" si="187"/>
        <v>2963600</v>
      </c>
    </row>
    <row r="5983" spans="1:7">
      <c r="A5983" s="307" t="s">
        <v>7424</v>
      </c>
      <c r="B5983" s="307" t="s">
        <v>7451</v>
      </c>
      <c r="C5983" s="308"/>
      <c r="D5983" s="308"/>
      <c r="E5983" s="309">
        <v>99180</v>
      </c>
      <c r="F5983" s="310">
        <f t="shared" si="186"/>
        <v>4959000</v>
      </c>
      <c r="G5983" s="310">
        <f t="shared" si="187"/>
        <v>1983600.0000000002</v>
      </c>
    </row>
    <row r="5984" spans="1:7">
      <c r="A5984" s="307" t="s">
        <v>7424</v>
      </c>
      <c r="B5984" s="307" t="s">
        <v>7452</v>
      </c>
      <c r="C5984" s="308"/>
      <c r="D5984" s="308"/>
      <c r="E5984" s="309">
        <v>80450</v>
      </c>
      <c r="F5984" s="310">
        <f t="shared" si="186"/>
        <v>4022500</v>
      </c>
      <c r="G5984" s="310">
        <f t="shared" si="187"/>
        <v>1609000</v>
      </c>
    </row>
    <row r="5985" spans="1:7">
      <c r="A5985" s="307" t="s">
        <v>7424</v>
      </c>
      <c r="B5985" s="307" t="s">
        <v>7453</v>
      </c>
      <c r="C5985" s="308"/>
      <c r="D5985" s="308"/>
      <c r="E5985" s="309">
        <v>76180</v>
      </c>
      <c r="F5985" s="310">
        <f t="shared" si="186"/>
        <v>3809000</v>
      </c>
      <c r="G5985" s="310">
        <f t="shared" si="187"/>
        <v>1523600.0000000002</v>
      </c>
    </row>
    <row r="5986" spans="1:7">
      <c r="A5986" s="307" t="s">
        <v>7424</v>
      </c>
      <c r="B5986" s="307" t="s">
        <v>7454</v>
      </c>
      <c r="C5986" s="308"/>
      <c r="D5986" s="308"/>
      <c r="E5986" s="309">
        <v>103450</v>
      </c>
      <c r="F5986" s="310">
        <f t="shared" si="186"/>
        <v>5172500</v>
      </c>
      <c r="G5986" s="310">
        <f t="shared" si="187"/>
        <v>2069000</v>
      </c>
    </row>
    <row r="5987" spans="1:7">
      <c r="A5987" s="307" t="s">
        <v>7424</v>
      </c>
      <c r="B5987" s="307" t="s">
        <v>7455</v>
      </c>
      <c r="C5987" s="308"/>
      <c r="D5987" s="308"/>
      <c r="E5987" s="309">
        <v>110000</v>
      </c>
      <c r="F5987" s="310">
        <f t="shared" si="186"/>
        <v>5500000</v>
      </c>
      <c r="G5987" s="310">
        <f t="shared" si="187"/>
        <v>2200000</v>
      </c>
    </row>
    <row r="5988" spans="1:7">
      <c r="A5988" s="307" t="s">
        <v>7424</v>
      </c>
      <c r="B5988" s="307" t="s">
        <v>7456</v>
      </c>
      <c r="C5988" s="308"/>
      <c r="D5988" s="308"/>
      <c r="E5988" s="309">
        <v>139450</v>
      </c>
      <c r="F5988" s="310">
        <f t="shared" si="186"/>
        <v>6972500</v>
      </c>
      <c r="G5988" s="310">
        <f t="shared" si="187"/>
        <v>2789000</v>
      </c>
    </row>
    <row r="5989" spans="1:7">
      <c r="A5989" s="307" t="s">
        <v>7424</v>
      </c>
      <c r="B5989" s="307" t="s">
        <v>7457</v>
      </c>
      <c r="C5989" s="308"/>
      <c r="D5989" s="308"/>
      <c r="E5989" s="309">
        <v>132000</v>
      </c>
      <c r="F5989" s="310">
        <f t="shared" si="186"/>
        <v>6600000</v>
      </c>
      <c r="G5989" s="310">
        <f t="shared" si="187"/>
        <v>2640000</v>
      </c>
    </row>
    <row r="5990" spans="1:7">
      <c r="A5990" s="307" t="s">
        <v>7424</v>
      </c>
      <c r="B5990" s="307" t="s">
        <v>7458</v>
      </c>
      <c r="C5990" s="308"/>
      <c r="D5990" s="308"/>
      <c r="E5990" s="309">
        <v>132630</v>
      </c>
      <c r="F5990" s="310">
        <f t="shared" si="186"/>
        <v>6631500</v>
      </c>
      <c r="G5990" s="310">
        <f t="shared" si="187"/>
        <v>2652600</v>
      </c>
    </row>
    <row r="5991" spans="1:7">
      <c r="A5991" s="307" t="s">
        <v>7424</v>
      </c>
      <c r="B5991" s="307" t="s">
        <v>7459</v>
      </c>
      <c r="C5991" s="308"/>
      <c r="D5991" s="308"/>
      <c r="E5991" s="309">
        <v>127450</v>
      </c>
      <c r="F5991" s="310">
        <f t="shared" si="186"/>
        <v>6372500</v>
      </c>
      <c r="G5991" s="310">
        <f t="shared" si="187"/>
        <v>2549000</v>
      </c>
    </row>
    <row r="5992" spans="1:7">
      <c r="A5992" s="307" t="s">
        <v>7424</v>
      </c>
      <c r="B5992" s="307" t="s">
        <v>7460</v>
      </c>
      <c r="C5992" s="308"/>
      <c r="D5992" s="308"/>
      <c r="E5992" s="309">
        <v>142270</v>
      </c>
      <c r="F5992" s="310">
        <f t="shared" si="186"/>
        <v>7113500</v>
      </c>
      <c r="G5992" s="310">
        <f t="shared" si="187"/>
        <v>2845400</v>
      </c>
    </row>
    <row r="5993" spans="1:7">
      <c r="A5993" s="307" t="s">
        <v>7424</v>
      </c>
      <c r="B5993" s="307" t="s">
        <v>295</v>
      </c>
      <c r="C5993" s="308"/>
      <c r="D5993" s="308"/>
      <c r="E5993" s="309">
        <v>124090</v>
      </c>
      <c r="F5993" s="310">
        <f t="shared" si="186"/>
        <v>6204500</v>
      </c>
      <c r="G5993" s="310">
        <f t="shared" si="187"/>
        <v>2481800</v>
      </c>
    </row>
    <row r="5994" spans="1:7">
      <c r="A5994" s="307" t="s">
        <v>7424</v>
      </c>
      <c r="B5994" s="307" t="s">
        <v>7461</v>
      </c>
      <c r="C5994" s="308"/>
      <c r="D5994" s="308"/>
      <c r="E5994" s="309">
        <v>154800</v>
      </c>
      <c r="F5994" s="310">
        <f t="shared" si="186"/>
        <v>7740000</v>
      </c>
      <c r="G5994" s="310">
        <f t="shared" si="187"/>
        <v>3096000</v>
      </c>
    </row>
    <row r="5995" spans="1:7">
      <c r="A5995" s="307" t="s">
        <v>7424</v>
      </c>
      <c r="B5995" s="307" t="s">
        <v>301</v>
      </c>
      <c r="C5995" s="308"/>
      <c r="D5995" s="308"/>
      <c r="E5995" s="309">
        <v>129630</v>
      </c>
      <c r="F5995" s="310">
        <f t="shared" si="186"/>
        <v>6481500</v>
      </c>
      <c r="G5995" s="310">
        <f t="shared" si="187"/>
        <v>2592600</v>
      </c>
    </row>
    <row r="5996" spans="1:7">
      <c r="A5996" s="307" t="s">
        <v>7424</v>
      </c>
      <c r="B5996" s="307" t="s">
        <v>7462</v>
      </c>
      <c r="C5996" s="308"/>
      <c r="D5996" s="308"/>
      <c r="E5996" s="309">
        <v>116180</v>
      </c>
      <c r="F5996" s="310">
        <f t="shared" si="186"/>
        <v>5809000</v>
      </c>
      <c r="G5996" s="310">
        <f t="shared" si="187"/>
        <v>2323600</v>
      </c>
    </row>
    <row r="5997" spans="1:7">
      <c r="A5997" s="307" t="s">
        <v>7424</v>
      </c>
      <c r="B5997" s="307" t="s">
        <v>7463</v>
      </c>
      <c r="C5997" s="308"/>
      <c r="D5997" s="308"/>
      <c r="E5997" s="309">
        <v>116180</v>
      </c>
      <c r="F5997" s="310">
        <f t="shared" si="186"/>
        <v>5809000</v>
      </c>
      <c r="G5997" s="310">
        <f t="shared" si="187"/>
        <v>2323600</v>
      </c>
    </row>
    <row r="5998" spans="1:7">
      <c r="A5998" s="307" t="s">
        <v>7424</v>
      </c>
      <c r="B5998" s="307" t="s">
        <v>7464</v>
      </c>
      <c r="C5998" s="308"/>
      <c r="D5998" s="308"/>
      <c r="E5998" s="309">
        <v>114540</v>
      </c>
      <c r="F5998" s="310">
        <f t="shared" si="186"/>
        <v>5727000</v>
      </c>
      <c r="G5998" s="310">
        <f t="shared" si="187"/>
        <v>2290800</v>
      </c>
    </row>
    <row r="5999" spans="1:7">
      <c r="A5999" s="307" t="s">
        <v>7424</v>
      </c>
      <c r="B5999" s="307" t="s">
        <v>7465</v>
      </c>
      <c r="C5999" s="308"/>
      <c r="D5999" s="308"/>
      <c r="E5999" s="309">
        <v>178250</v>
      </c>
      <c r="F5999" s="310">
        <f t="shared" si="186"/>
        <v>8912500</v>
      </c>
      <c r="G5999" s="310">
        <f t="shared" si="187"/>
        <v>3565000</v>
      </c>
    </row>
    <row r="6000" spans="1:7">
      <c r="A6000" s="307" t="s">
        <v>7424</v>
      </c>
      <c r="B6000" s="307" t="s">
        <v>299</v>
      </c>
      <c r="C6000" s="308"/>
      <c r="D6000" s="308"/>
      <c r="E6000" s="309">
        <v>160470</v>
      </c>
      <c r="F6000" s="310">
        <f t="shared" si="186"/>
        <v>8023500</v>
      </c>
      <c r="G6000" s="310">
        <f t="shared" si="187"/>
        <v>3209400</v>
      </c>
    </row>
    <row r="6001" spans="1:7">
      <c r="A6001" s="307" t="s">
        <v>7424</v>
      </c>
      <c r="B6001" s="307" t="s">
        <v>305</v>
      </c>
      <c r="C6001" s="308"/>
      <c r="D6001" s="308"/>
      <c r="E6001" s="309">
        <v>177340</v>
      </c>
      <c r="F6001" s="310">
        <f t="shared" si="186"/>
        <v>8867000</v>
      </c>
      <c r="G6001" s="310">
        <f t="shared" si="187"/>
        <v>3546800</v>
      </c>
    </row>
    <row r="6002" spans="1:7">
      <c r="A6002" s="307" t="s">
        <v>7424</v>
      </c>
      <c r="B6002" s="307" t="s">
        <v>7466</v>
      </c>
      <c r="C6002" s="308"/>
      <c r="D6002" s="308"/>
      <c r="E6002" s="309">
        <v>148450</v>
      </c>
      <c r="F6002" s="310">
        <f t="shared" si="186"/>
        <v>7422500</v>
      </c>
      <c r="G6002" s="310">
        <f t="shared" si="187"/>
        <v>2969000</v>
      </c>
    </row>
    <row r="6003" spans="1:7">
      <c r="A6003" s="307" t="s">
        <v>7424</v>
      </c>
      <c r="B6003" s="307" t="s">
        <v>7467</v>
      </c>
      <c r="C6003" s="308"/>
      <c r="D6003" s="308"/>
      <c r="E6003" s="309">
        <v>146250</v>
      </c>
      <c r="F6003" s="310">
        <f t="shared" si="186"/>
        <v>7312500</v>
      </c>
      <c r="G6003" s="310">
        <f t="shared" si="187"/>
        <v>2925000</v>
      </c>
    </row>
    <row r="6004" spans="1:7">
      <c r="A6004" s="307" t="s">
        <v>7424</v>
      </c>
      <c r="B6004" s="307" t="s">
        <v>302</v>
      </c>
      <c r="C6004" s="308"/>
      <c r="D6004" s="308"/>
      <c r="E6004" s="309">
        <v>146180</v>
      </c>
      <c r="F6004" s="310">
        <f t="shared" si="186"/>
        <v>7309000</v>
      </c>
      <c r="G6004" s="310">
        <f t="shared" si="187"/>
        <v>2923600</v>
      </c>
    </row>
    <row r="6005" spans="1:7">
      <c r="A6005" s="307" t="s">
        <v>7424</v>
      </c>
      <c r="B6005" s="307" t="s">
        <v>7468</v>
      </c>
      <c r="C6005" s="308"/>
      <c r="D6005" s="308"/>
      <c r="E6005" s="309">
        <v>132540</v>
      </c>
      <c r="F6005" s="310">
        <f t="shared" si="186"/>
        <v>6627000</v>
      </c>
      <c r="G6005" s="310">
        <f t="shared" si="187"/>
        <v>2650800</v>
      </c>
    </row>
    <row r="6006" spans="1:7">
      <c r="A6006" s="307" t="s">
        <v>7424</v>
      </c>
      <c r="B6006" s="307" t="s">
        <v>7469</v>
      </c>
      <c r="C6006" s="308"/>
      <c r="D6006" s="308"/>
      <c r="E6006" s="309">
        <v>152000</v>
      </c>
      <c r="F6006" s="310">
        <f t="shared" si="186"/>
        <v>7600000</v>
      </c>
      <c r="G6006" s="310">
        <f t="shared" si="187"/>
        <v>3040000</v>
      </c>
    </row>
    <row r="6007" spans="1:7">
      <c r="A6007" s="307" t="s">
        <v>7424</v>
      </c>
      <c r="B6007" s="307" t="s">
        <v>7470</v>
      </c>
      <c r="C6007" s="308"/>
      <c r="D6007" s="308"/>
      <c r="E6007" s="309">
        <v>123900</v>
      </c>
      <c r="F6007" s="310">
        <f t="shared" si="186"/>
        <v>6195000</v>
      </c>
      <c r="G6007" s="310">
        <f t="shared" si="187"/>
        <v>2478000</v>
      </c>
    </row>
    <row r="6008" spans="1:7">
      <c r="A6008" s="307" t="s">
        <v>7424</v>
      </c>
      <c r="B6008" s="307" t="s">
        <v>7471</v>
      </c>
      <c r="C6008" s="308"/>
      <c r="D6008" s="308"/>
      <c r="E6008" s="309">
        <v>137360</v>
      </c>
      <c r="F6008" s="310">
        <f t="shared" si="186"/>
        <v>6868000</v>
      </c>
      <c r="G6008" s="310">
        <f t="shared" si="187"/>
        <v>2747200.0000000005</v>
      </c>
    </row>
    <row r="6009" spans="1:7">
      <c r="A6009" s="307" t="s">
        <v>7424</v>
      </c>
      <c r="B6009" s="307" t="s">
        <v>7472</v>
      </c>
      <c r="C6009" s="308"/>
      <c r="D6009" s="308"/>
      <c r="E6009" s="309">
        <v>183310</v>
      </c>
      <c r="F6009" s="310">
        <f t="shared" si="186"/>
        <v>9165500</v>
      </c>
      <c r="G6009" s="310">
        <f t="shared" si="187"/>
        <v>3666200.0000000005</v>
      </c>
    </row>
    <row r="6010" spans="1:7">
      <c r="A6010" s="307" t="s">
        <v>7424</v>
      </c>
      <c r="B6010" s="307" t="s">
        <v>7473</v>
      </c>
      <c r="C6010" s="308"/>
      <c r="D6010" s="308"/>
      <c r="E6010" s="309">
        <v>194600</v>
      </c>
      <c r="F6010" s="310">
        <f t="shared" si="186"/>
        <v>9730000</v>
      </c>
      <c r="G6010" s="310">
        <f t="shared" si="187"/>
        <v>3892000</v>
      </c>
    </row>
    <row r="6011" spans="1:7">
      <c r="A6011" s="307" t="s">
        <v>7424</v>
      </c>
      <c r="B6011" s="307" t="s">
        <v>7474</v>
      </c>
      <c r="C6011" s="308"/>
      <c r="D6011" s="308"/>
      <c r="E6011" s="309">
        <v>155720</v>
      </c>
      <c r="F6011" s="310">
        <f t="shared" si="186"/>
        <v>7786000</v>
      </c>
      <c r="G6011" s="310">
        <f t="shared" si="187"/>
        <v>3114400</v>
      </c>
    </row>
    <row r="6012" spans="1:7">
      <c r="A6012" s="307" t="s">
        <v>7424</v>
      </c>
      <c r="B6012" s="307" t="s">
        <v>7475</v>
      </c>
      <c r="C6012" s="308"/>
      <c r="D6012" s="308"/>
      <c r="E6012" s="309">
        <v>153360</v>
      </c>
      <c r="F6012" s="310">
        <f t="shared" si="186"/>
        <v>7668000</v>
      </c>
      <c r="G6012" s="310">
        <f t="shared" si="187"/>
        <v>3067200.0000000005</v>
      </c>
    </row>
    <row r="6013" spans="1:7">
      <c r="A6013" s="307" t="s">
        <v>7424</v>
      </c>
      <c r="B6013" s="307" t="s">
        <v>7476</v>
      </c>
      <c r="C6013" s="308"/>
      <c r="D6013" s="308"/>
      <c r="E6013" s="309">
        <v>132000</v>
      </c>
      <c r="F6013" s="310">
        <f t="shared" si="186"/>
        <v>6600000</v>
      </c>
      <c r="G6013" s="310">
        <f t="shared" si="187"/>
        <v>2640000</v>
      </c>
    </row>
    <row r="6014" spans="1:7">
      <c r="A6014" s="307" t="s">
        <v>7424</v>
      </c>
      <c r="B6014" s="307" t="s">
        <v>7477</v>
      </c>
      <c r="C6014" s="308"/>
      <c r="D6014" s="308"/>
      <c r="E6014" s="309">
        <v>227270</v>
      </c>
      <c r="F6014" s="310">
        <f t="shared" si="186"/>
        <v>11363500</v>
      </c>
      <c r="G6014" s="310">
        <f t="shared" si="187"/>
        <v>4545400.0000000009</v>
      </c>
    </row>
    <row r="6015" spans="1:7">
      <c r="A6015" s="307" t="s">
        <v>7424</v>
      </c>
      <c r="B6015" s="307" t="s">
        <v>7478</v>
      </c>
      <c r="C6015" s="308"/>
      <c r="D6015" s="308"/>
      <c r="E6015" s="309">
        <v>186360</v>
      </c>
      <c r="F6015" s="310">
        <f t="shared" si="186"/>
        <v>9318000</v>
      </c>
      <c r="G6015" s="310">
        <f t="shared" si="187"/>
        <v>3727200.0000000005</v>
      </c>
    </row>
    <row r="6016" spans="1:7">
      <c r="A6016" s="307" t="s">
        <v>7424</v>
      </c>
      <c r="B6016" s="307" t="s">
        <v>7479</v>
      </c>
      <c r="C6016" s="308"/>
      <c r="D6016" s="308"/>
      <c r="E6016" s="309">
        <v>177270</v>
      </c>
      <c r="F6016" s="310">
        <f t="shared" si="186"/>
        <v>8863500</v>
      </c>
      <c r="G6016" s="310">
        <f t="shared" si="187"/>
        <v>3545400</v>
      </c>
    </row>
    <row r="6017" spans="1:7">
      <c r="A6017" s="307" t="s">
        <v>7424</v>
      </c>
      <c r="B6017" s="307" t="s">
        <v>7480</v>
      </c>
      <c r="C6017" s="308"/>
      <c r="D6017" s="308"/>
      <c r="E6017" s="309">
        <v>244000</v>
      </c>
      <c r="F6017" s="310">
        <f t="shared" si="186"/>
        <v>12200000</v>
      </c>
      <c r="G6017" s="310">
        <f t="shared" si="187"/>
        <v>4880000</v>
      </c>
    </row>
    <row r="6018" spans="1:7">
      <c r="A6018" s="307" t="s">
        <v>7424</v>
      </c>
      <c r="B6018" s="307" t="s">
        <v>7481</v>
      </c>
      <c r="C6018" s="308"/>
      <c r="D6018" s="308"/>
      <c r="E6018" s="309">
        <v>113000</v>
      </c>
      <c r="F6018" s="310">
        <f t="shared" si="186"/>
        <v>5650000</v>
      </c>
      <c r="G6018" s="310">
        <f t="shared" si="187"/>
        <v>2260000</v>
      </c>
    </row>
    <row r="6019" spans="1:7">
      <c r="A6019" s="307" t="s">
        <v>7424</v>
      </c>
      <c r="B6019" s="307" t="s">
        <v>307</v>
      </c>
      <c r="C6019" s="308"/>
      <c r="D6019" s="308"/>
      <c r="E6019" s="309">
        <v>134630</v>
      </c>
      <c r="F6019" s="310">
        <f t="shared" si="186"/>
        <v>6731500</v>
      </c>
      <c r="G6019" s="310">
        <f t="shared" si="187"/>
        <v>2692600</v>
      </c>
    </row>
    <row r="6020" spans="1:7">
      <c r="A6020" s="307" t="s">
        <v>7424</v>
      </c>
      <c r="B6020" s="307" t="s">
        <v>309</v>
      </c>
      <c r="C6020" s="308"/>
      <c r="D6020" s="308"/>
      <c r="E6020" s="309">
        <v>168810</v>
      </c>
      <c r="F6020" s="310">
        <f t="shared" ref="F6020:F6083" si="188">+E6020*5%*1000</f>
        <v>8440500</v>
      </c>
      <c r="G6020" s="310">
        <f t="shared" ref="G6020:G6083" si="189">+E6020*2%*1000</f>
        <v>3376200.0000000005</v>
      </c>
    </row>
    <row r="6021" spans="1:7">
      <c r="A6021" s="307" t="s">
        <v>7424</v>
      </c>
      <c r="B6021" s="307" t="s">
        <v>7482</v>
      </c>
      <c r="C6021" s="308"/>
      <c r="D6021" s="308"/>
      <c r="E6021" s="309">
        <v>150810</v>
      </c>
      <c r="F6021" s="310">
        <f t="shared" si="188"/>
        <v>7540500</v>
      </c>
      <c r="G6021" s="310">
        <f t="shared" si="189"/>
        <v>3016200.0000000005</v>
      </c>
    </row>
    <row r="6022" spans="1:7">
      <c r="A6022" s="307" t="s">
        <v>7424</v>
      </c>
      <c r="B6022" s="307" t="s">
        <v>310</v>
      </c>
      <c r="C6022" s="308"/>
      <c r="D6022" s="308"/>
      <c r="E6022" s="309">
        <v>198900</v>
      </c>
      <c r="F6022" s="310">
        <f t="shared" si="188"/>
        <v>9945000</v>
      </c>
      <c r="G6022" s="310">
        <f t="shared" si="189"/>
        <v>3978000</v>
      </c>
    </row>
    <row r="6023" spans="1:7">
      <c r="A6023" s="307" t="s">
        <v>7424</v>
      </c>
      <c r="B6023" s="307" t="s">
        <v>312</v>
      </c>
      <c r="C6023" s="308"/>
      <c r="D6023" s="308"/>
      <c r="E6023" s="309">
        <v>209360</v>
      </c>
      <c r="F6023" s="310">
        <f t="shared" si="188"/>
        <v>10468000</v>
      </c>
      <c r="G6023" s="310">
        <f t="shared" si="189"/>
        <v>4187200</v>
      </c>
    </row>
    <row r="6024" spans="1:7">
      <c r="A6024" s="307" t="s">
        <v>7424</v>
      </c>
      <c r="B6024" s="307" t="s">
        <v>311</v>
      </c>
      <c r="C6024" s="308"/>
      <c r="D6024" s="308"/>
      <c r="E6024" s="309">
        <v>233630</v>
      </c>
      <c r="F6024" s="310">
        <f t="shared" si="188"/>
        <v>11681500</v>
      </c>
      <c r="G6024" s="310">
        <f t="shared" si="189"/>
        <v>4672600</v>
      </c>
    </row>
    <row r="6025" spans="1:7">
      <c r="A6025" s="307" t="s">
        <v>7424</v>
      </c>
      <c r="B6025" s="307" t="s">
        <v>7483</v>
      </c>
      <c r="C6025" s="308"/>
      <c r="D6025" s="308"/>
      <c r="E6025" s="309">
        <v>246540</v>
      </c>
      <c r="F6025" s="310">
        <f t="shared" si="188"/>
        <v>12327000</v>
      </c>
      <c r="G6025" s="310">
        <f t="shared" si="189"/>
        <v>4930800</v>
      </c>
    </row>
    <row r="6026" spans="1:7">
      <c r="A6026" s="307" t="s">
        <v>7424</v>
      </c>
      <c r="B6026" s="307" t="s">
        <v>7484</v>
      </c>
      <c r="C6026" s="308"/>
      <c r="D6026" s="308"/>
      <c r="E6026" s="309">
        <v>23950</v>
      </c>
      <c r="F6026" s="310">
        <f t="shared" si="188"/>
        <v>1197500</v>
      </c>
      <c r="G6026" s="310">
        <f t="shared" si="189"/>
        <v>479000</v>
      </c>
    </row>
    <row r="6027" spans="1:7">
      <c r="A6027" s="307" t="s">
        <v>7424</v>
      </c>
      <c r="B6027" s="307" t="s">
        <v>7485</v>
      </c>
      <c r="C6027" s="308"/>
      <c r="D6027" s="308"/>
      <c r="E6027" s="309">
        <v>150000</v>
      </c>
      <c r="F6027" s="310">
        <f t="shared" si="188"/>
        <v>7500000</v>
      </c>
      <c r="G6027" s="310">
        <f t="shared" si="189"/>
        <v>3000000</v>
      </c>
    </row>
    <row r="6028" spans="1:7">
      <c r="A6028" s="307" t="s">
        <v>7424</v>
      </c>
      <c r="B6028" s="307" t="s">
        <v>7486</v>
      </c>
      <c r="C6028" s="308"/>
      <c r="D6028" s="308"/>
      <c r="E6028" s="309">
        <v>85090</v>
      </c>
      <c r="F6028" s="310">
        <f t="shared" si="188"/>
        <v>4254500</v>
      </c>
      <c r="G6028" s="310">
        <f t="shared" si="189"/>
        <v>1701800</v>
      </c>
    </row>
    <row r="6029" spans="1:7">
      <c r="A6029" s="307" t="s">
        <v>7424</v>
      </c>
      <c r="B6029" s="307" t="s">
        <v>7487</v>
      </c>
      <c r="C6029" s="308"/>
      <c r="D6029" s="308"/>
      <c r="E6029" s="309">
        <v>75000</v>
      </c>
      <c r="F6029" s="310">
        <f t="shared" si="188"/>
        <v>3750000</v>
      </c>
      <c r="G6029" s="310">
        <f t="shared" si="189"/>
        <v>1500000</v>
      </c>
    </row>
    <row r="6030" spans="1:7">
      <c r="A6030" s="307" t="s">
        <v>7424</v>
      </c>
      <c r="B6030" s="307" t="s">
        <v>7488</v>
      </c>
      <c r="C6030" s="308"/>
      <c r="D6030" s="308"/>
      <c r="E6030" s="309">
        <v>70000</v>
      </c>
      <c r="F6030" s="310">
        <f t="shared" si="188"/>
        <v>3500000</v>
      </c>
      <c r="G6030" s="310">
        <f t="shared" si="189"/>
        <v>1400000</v>
      </c>
    </row>
    <row r="6031" spans="1:7">
      <c r="A6031" s="307" t="s">
        <v>7424</v>
      </c>
      <c r="B6031" s="307" t="s">
        <v>7489</v>
      </c>
      <c r="C6031" s="308"/>
      <c r="D6031" s="308"/>
      <c r="E6031" s="309">
        <v>58350</v>
      </c>
      <c r="F6031" s="310">
        <f t="shared" si="188"/>
        <v>2917500</v>
      </c>
      <c r="G6031" s="310">
        <f t="shared" si="189"/>
        <v>1167000</v>
      </c>
    </row>
    <row r="6032" spans="1:7">
      <c r="A6032" s="307" t="s">
        <v>7424</v>
      </c>
      <c r="B6032" s="307" t="s">
        <v>7490</v>
      </c>
      <c r="C6032" s="308"/>
      <c r="D6032" s="308"/>
      <c r="E6032" s="309">
        <v>70820</v>
      </c>
      <c r="F6032" s="310">
        <f t="shared" si="188"/>
        <v>3541000</v>
      </c>
      <c r="G6032" s="310">
        <f t="shared" si="189"/>
        <v>1416400</v>
      </c>
    </row>
    <row r="6033" spans="1:7">
      <c r="A6033" s="307" t="s">
        <v>7424</v>
      </c>
      <c r="B6033" s="307" t="s">
        <v>7491</v>
      </c>
      <c r="C6033" s="308"/>
      <c r="D6033" s="308"/>
      <c r="E6033" s="309">
        <v>95900</v>
      </c>
      <c r="F6033" s="310">
        <f t="shared" si="188"/>
        <v>4795000</v>
      </c>
      <c r="G6033" s="310">
        <f t="shared" si="189"/>
        <v>1918000</v>
      </c>
    </row>
    <row r="6034" spans="1:7">
      <c r="A6034" s="307" t="s">
        <v>7424</v>
      </c>
      <c r="B6034" s="307" t="s">
        <v>7492</v>
      </c>
      <c r="C6034" s="308"/>
      <c r="D6034" s="308"/>
      <c r="E6034" s="309">
        <v>84090</v>
      </c>
      <c r="F6034" s="310">
        <f t="shared" si="188"/>
        <v>4204500</v>
      </c>
      <c r="G6034" s="310">
        <f t="shared" si="189"/>
        <v>1681800</v>
      </c>
    </row>
    <row r="6035" spans="1:7">
      <c r="A6035" s="307" t="s">
        <v>7424</v>
      </c>
      <c r="B6035" s="307" t="s">
        <v>7493</v>
      </c>
      <c r="C6035" s="308"/>
      <c r="D6035" s="308"/>
      <c r="E6035" s="309">
        <v>83690</v>
      </c>
      <c r="F6035" s="310">
        <f t="shared" si="188"/>
        <v>4184500</v>
      </c>
      <c r="G6035" s="310">
        <f t="shared" si="189"/>
        <v>1673800</v>
      </c>
    </row>
    <row r="6036" spans="1:7">
      <c r="A6036" s="307" t="s">
        <v>7424</v>
      </c>
      <c r="B6036" s="307" t="s">
        <v>7494</v>
      </c>
      <c r="C6036" s="308"/>
      <c r="D6036" s="308"/>
      <c r="E6036" s="309">
        <v>97180</v>
      </c>
      <c r="F6036" s="310">
        <f t="shared" si="188"/>
        <v>4859000</v>
      </c>
      <c r="G6036" s="310">
        <f t="shared" si="189"/>
        <v>1943600.0000000002</v>
      </c>
    </row>
    <row r="6037" spans="1:7">
      <c r="A6037" s="307" t="s">
        <v>7424</v>
      </c>
      <c r="B6037" s="307" t="s">
        <v>7495</v>
      </c>
      <c r="C6037" s="308"/>
      <c r="D6037" s="308"/>
      <c r="E6037" s="309">
        <v>93000</v>
      </c>
      <c r="F6037" s="310">
        <f t="shared" si="188"/>
        <v>4650000</v>
      </c>
      <c r="G6037" s="310">
        <f t="shared" si="189"/>
        <v>1860000</v>
      </c>
    </row>
    <row r="6038" spans="1:7">
      <c r="A6038" s="307" t="s">
        <v>7424</v>
      </c>
      <c r="B6038" s="307" t="s">
        <v>7496</v>
      </c>
      <c r="C6038" s="308"/>
      <c r="D6038" s="308"/>
      <c r="E6038" s="309">
        <v>99630</v>
      </c>
      <c r="F6038" s="310">
        <f t="shared" si="188"/>
        <v>4981500</v>
      </c>
      <c r="G6038" s="310">
        <f t="shared" si="189"/>
        <v>1992600.0000000002</v>
      </c>
    </row>
    <row r="6039" spans="1:7">
      <c r="A6039" s="307" t="s">
        <v>7424</v>
      </c>
      <c r="B6039" s="307" t="s">
        <v>7497</v>
      </c>
      <c r="C6039" s="308"/>
      <c r="D6039" s="308"/>
      <c r="E6039" s="309">
        <v>68720</v>
      </c>
      <c r="F6039" s="310">
        <f t="shared" si="188"/>
        <v>3436000</v>
      </c>
      <c r="G6039" s="310">
        <f t="shared" si="189"/>
        <v>1374400</v>
      </c>
    </row>
    <row r="6040" spans="1:7">
      <c r="A6040" s="307" t="s">
        <v>7424</v>
      </c>
      <c r="B6040" s="307" t="s">
        <v>7498</v>
      </c>
      <c r="C6040" s="308"/>
      <c r="D6040" s="308"/>
      <c r="E6040" s="309">
        <v>88580</v>
      </c>
      <c r="F6040" s="310">
        <f t="shared" si="188"/>
        <v>4429000</v>
      </c>
      <c r="G6040" s="310">
        <f t="shared" si="189"/>
        <v>1771600.0000000002</v>
      </c>
    </row>
    <row r="6041" spans="1:7">
      <c r="A6041" s="307" t="s">
        <v>7424</v>
      </c>
      <c r="B6041" s="307" t="s">
        <v>7499</v>
      </c>
      <c r="C6041" s="308"/>
      <c r="D6041" s="308"/>
      <c r="E6041" s="309">
        <v>800000</v>
      </c>
      <c r="F6041" s="310">
        <f t="shared" si="188"/>
        <v>40000000</v>
      </c>
      <c r="G6041" s="310">
        <f t="shared" si="189"/>
        <v>16000000</v>
      </c>
    </row>
    <row r="6042" spans="1:7">
      <c r="A6042" s="307" t="s">
        <v>7424</v>
      </c>
      <c r="B6042" s="307" t="s">
        <v>7500</v>
      </c>
      <c r="C6042" s="308"/>
      <c r="D6042" s="308"/>
      <c r="E6042" s="309">
        <v>133380</v>
      </c>
      <c r="F6042" s="310">
        <f t="shared" si="188"/>
        <v>6669000</v>
      </c>
      <c r="G6042" s="310">
        <f t="shared" si="189"/>
        <v>2667600</v>
      </c>
    </row>
    <row r="6043" spans="1:7">
      <c r="A6043" s="307" t="s">
        <v>7424</v>
      </c>
      <c r="B6043" s="307" t="s">
        <v>7501</v>
      </c>
      <c r="C6043" s="308"/>
      <c r="D6043" s="308"/>
      <c r="E6043" s="309">
        <v>172070</v>
      </c>
      <c r="F6043" s="310">
        <f t="shared" si="188"/>
        <v>8603500</v>
      </c>
      <c r="G6043" s="310">
        <f t="shared" si="189"/>
        <v>3441400</v>
      </c>
    </row>
    <row r="6044" spans="1:7">
      <c r="A6044" s="307" t="s">
        <v>7424</v>
      </c>
      <c r="B6044" s="307" t="s">
        <v>7502</v>
      </c>
      <c r="C6044" s="308"/>
      <c r="D6044" s="308"/>
      <c r="E6044" s="309">
        <v>101810</v>
      </c>
      <c r="F6044" s="310">
        <f t="shared" si="188"/>
        <v>5090500</v>
      </c>
      <c r="G6044" s="310">
        <f t="shared" si="189"/>
        <v>2036200</v>
      </c>
    </row>
    <row r="6045" spans="1:7">
      <c r="A6045" s="307" t="s">
        <v>7424</v>
      </c>
      <c r="B6045" s="307" t="s">
        <v>7503</v>
      </c>
      <c r="C6045" s="308"/>
      <c r="D6045" s="308"/>
      <c r="E6045" s="309">
        <v>88000</v>
      </c>
      <c r="F6045" s="310">
        <f t="shared" si="188"/>
        <v>4400000</v>
      </c>
      <c r="G6045" s="310">
        <f t="shared" si="189"/>
        <v>1760000</v>
      </c>
    </row>
    <row r="6046" spans="1:7">
      <c r="A6046" s="307" t="s">
        <v>7424</v>
      </c>
      <c r="B6046" s="307" t="s">
        <v>7504</v>
      </c>
      <c r="C6046" s="308"/>
      <c r="D6046" s="308"/>
      <c r="E6046" s="309">
        <v>88490</v>
      </c>
      <c r="F6046" s="310">
        <f t="shared" si="188"/>
        <v>4424500</v>
      </c>
      <c r="G6046" s="310">
        <f t="shared" si="189"/>
        <v>1769800</v>
      </c>
    </row>
    <row r="6047" spans="1:7">
      <c r="A6047" s="307" t="s">
        <v>7424</v>
      </c>
      <c r="B6047" s="307" t="s">
        <v>7505</v>
      </c>
      <c r="C6047" s="308"/>
      <c r="D6047" s="308"/>
      <c r="E6047" s="309">
        <v>97810</v>
      </c>
      <c r="F6047" s="310">
        <f t="shared" si="188"/>
        <v>4890500</v>
      </c>
      <c r="G6047" s="310">
        <f t="shared" si="189"/>
        <v>1956200</v>
      </c>
    </row>
    <row r="6048" spans="1:7">
      <c r="A6048" s="307" t="s">
        <v>7424</v>
      </c>
      <c r="B6048" s="307" t="s">
        <v>7506</v>
      </c>
      <c r="C6048" s="308"/>
      <c r="D6048" s="308"/>
      <c r="E6048" s="309">
        <v>143630</v>
      </c>
      <c r="F6048" s="310">
        <f t="shared" si="188"/>
        <v>7181500</v>
      </c>
      <c r="G6048" s="310">
        <f t="shared" si="189"/>
        <v>2872600</v>
      </c>
    </row>
    <row r="6049" spans="1:7">
      <c r="A6049" s="307" t="s">
        <v>7424</v>
      </c>
      <c r="B6049" s="307" t="s">
        <v>7507</v>
      </c>
      <c r="C6049" s="308"/>
      <c r="D6049" s="308"/>
      <c r="E6049" s="309">
        <v>101630</v>
      </c>
      <c r="F6049" s="310">
        <f t="shared" si="188"/>
        <v>5081500</v>
      </c>
      <c r="G6049" s="310">
        <f t="shared" si="189"/>
        <v>2032600.0000000002</v>
      </c>
    </row>
    <row r="6050" spans="1:7">
      <c r="A6050" s="307" t="s">
        <v>7424</v>
      </c>
      <c r="B6050" s="307" t="s">
        <v>7508</v>
      </c>
      <c r="C6050" s="308"/>
      <c r="D6050" s="308"/>
      <c r="E6050" s="309">
        <v>86990</v>
      </c>
      <c r="F6050" s="310">
        <f t="shared" si="188"/>
        <v>4349500</v>
      </c>
      <c r="G6050" s="310">
        <f t="shared" si="189"/>
        <v>1739800</v>
      </c>
    </row>
    <row r="6051" spans="1:7">
      <c r="A6051" s="307" t="s">
        <v>7424</v>
      </c>
      <c r="B6051" s="307" t="s">
        <v>7509</v>
      </c>
      <c r="C6051" s="308"/>
      <c r="D6051" s="308"/>
      <c r="E6051" s="309">
        <v>92100</v>
      </c>
      <c r="F6051" s="310">
        <f t="shared" si="188"/>
        <v>4605000</v>
      </c>
      <c r="G6051" s="310">
        <f t="shared" si="189"/>
        <v>1842000</v>
      </c>
    </row>
    <row r="6052" spans="1:7">
      <c r="A6052" s="307" t="s">
        <v>7424</v>
      </c>
      <c r="B6052" s="307" t="s">
        <v>7510</v>
      </c>
      <c r="C6052" s="308"/>
      <c r="D6052" s="308"/>
      <c r="E6052" s="309">
        <v>111540</v>
      </c>
      <c r="F6052" s="310">
        <f t="shared" si="188"/>
        <v>5577000</v>
      </c>
      <c r="G6052" s="310">
        <f t="shared" si="189"/>
        <v>2230800</v>
      </c>
    </row>
    <row r="6053" spans="1:7">
      <c r="A6053" s="307" t="s">
        <v>7424</v>
      </c>
      <c r="B6053" s="307" t="s">
        <v>7511</v>
      </c>
      <c r="C6053" s="308"/>
      <c r="D6053" s="308"/>
      <c r="E6053" s="309">
        <v>122360</v>
      </c>
      <c r="F6053" s="310">
        <f t="shared" si="188"/>
        <v>6118000</v>
      </c>
      <c r="G6053" s="310">
        <f t="shared" si="189"/>
        <v>2447200.0000000005</v>
      </c>
    </row>
    <row r="6054" spans="1:7">
      <c r="A6054" s="307" t="s">
        <v>7424</v>
      </c>
      <c r="B6054" s="307" t="s">
        <v>7512</v>
      </c>
      <c r="C6054" s="308"/>
      <c r="D6054" s="308"/>
      <c r="E6054" s="309">
        <v>94100</v>
      </c>
      <c r="F6054" s="310">
        <f t="shared" si="188"/>
        <v>4705000</v>
      </c>
      <c r="G6054" s="310">
        <f t="shared" si="189"/>
        <v>1882000</v>
      </c>
    </row>
    <row r="6055" spans="1:7">
      <c r="A6055" s="307" t="s">
        <v>7424</v>
      </c>
      <c r="B6055" s="307" t="s">
        <v>7513</v>
      </c>
      <c r="C6055" s="308"/>
      <c r="D6055" s="308"/>
      <c r="E6055" s="309">
        <v>106000</v>
      </c>
      <c r="F6055" s="310">
        <f t="shared" si="188"/>
        <v>5300000</v>
      </c>
      <c r="G6055" s="310">
        <f t="shared" si="189"/>
        <v>2120000</v>
      </c>
    </row>
    <row r="6056" spans="1:7">
      <c r="A6056" s="307" t="s">
        <v>7424</v>
      </c>
      <c r="B6056" s="307" t="s">
        <v>7514</v>
      </c>
      <c r="C6056" s="308"/>
      <c r="D6056" s="308"/>
      <c r="E6056" s="309">
        <v>115000</v>
      </c>
      <c r="F6056" s="310">
        <f t="shared" si="188"/>
        <v>5750000</v>
      </c>
      <c r="G6056" s="310">
        <f t="shared" si="189"/>
        <v>2300000</v>
      </c>
    </row>
    <row r="6057" spans="1:7">
      <c r="A6057" s="307" t="s">
        <v>7424</v>
      </c>
      <c r="B6057" s="307" t="s">
        <v>7515</v>
      </c>
      <c r="C6057" s="308"/>
      <c r="D6057" s="308"/>
      <c r="E6057" s="309">
        <v>149540</v>
      </c>
      <c r="F6057" s="310">
        <f t="shared" si="188"/>
        <v>7477000</v>
      </c>
      <c r="G6057" s="310">
        <f t="shared" si="189"/>
        <v>2990800</v>
      </c>
    </row>
    <row r="6058" spans="1:7">
      <c r="A6058" s="307" t="s">
        <v>7424</v>
      </c>
      <c r="B6058" s="307" t="s">
        <v>7516</v>
      </c>
      <c r="C6058" s="308"/>
      <c r="D6058" s="308"/>
      <c r="E6058" s="309">
        <v>161630</v>
      </c>
      <c r="F6058" s="310">
        <f t="shared" si="188"/>
        <v>8081500</v>
      </c>
      <c r="G6058" s="310">
        <f t="shared" si="189"/>
        <v>3232600</v>
      </c>
    </row>
    <row r="6059" spans="1:7">
      <c r="A6059" s="307" t="s">
        <v>7424</v>
      </c>
      <c r="B6059" s="307" t="s">
        <v>7517</v>
      </c>
      <c r="C6059" s="308"/>
      <c r="D6059" s="308"/>
      <c r="E6059" s="309">
        <v>168000</v>
      </c>
      <c r="F6059" s="310">
        <f t="shared" si="188"/>
        <v>8400000</v>
      </c>
      <c r="G6059" s="310">
        <f t="shared" si="189"/>
        <v>3360000</v>
      </c>
    </row>
    <row r="6060" spans="1:7">
      <c r="A6060" s="307" t="s">
        <v>7424</v>
      </c>
      <c r="B6060" s="307" t="s">
        <v>7518</v>
      </c>
      <c r="C6060" s="308"/>
      <c r="D6060" s="308"/>
      <c r="E6060" s="309">
        <v>70540</v>
      </c>
      <c r="F6060" s="310">
        <f t="shared" si="188"/>
        <v>3527000</v>
      </c>
      <c r="G6060" s="310">
        <f t="shared" si="189"/>
        <v>1410800</v>
      </c>
    </row>
    <row r="6061" spans="1:7">
      <c r="A6061" s="307" t="s">
        <v>7424</v>
      </c>
      <c r="B6061" s="307" t="s">
        <v>7519</v>
      </c>
      <c r="C6061" s="308"/>
      <c r="D6061" s="308"/>
      <c r="E6061" s="309">
        <v>97540</v>
      </c>
      <c r="F6061" s="310">
        <f t="shared" si="188"/>
        <v>4877000</v>
      </c>
      <c r="G6061" s="310">
        <f t="shared" si="189"/>
        <v>1950800</v>
      </c>
    </row>
    <row r="6062" spans="1:7">
      <c r="A6062" s="307" t="s">
        <v>7424</v>
      </c>
      <c r="B6062" s="307" t="s">
        <v>7520</v>
      </c>
      <c r="C6062" s="308"/>
      <c r="D6062" s="308"/>
      <c r="E6062" s="309">
        <v>91900</v>
      </c>
      <c r="F6062" s="310">
        <f t="shared" si="188"/>
        <v>4595000</v>
      </c>
      <c r="G6062" s="310">
        <f t="shared" si="189"/>
        <v>1838000</v>
      </c>
    </row>
    <row r="6063" spans="1:7">
      <c r="A6063" s="307" t="s">
        <v>7424</v>
      </c>
      <c r="B6063" s="307" t="s">
        <v>7521</v>
      </c>
      <c r="C6063" s="308"/>
      <c r="D6063" s="308"/>
      <c r="E6063" s="309">
        <v>84720</v>
      </c>
      <c r="F6063" s="310">
        <f t="shared" si="188"/>
        <v>4236000</v>
      </c>
      <c r="G6063" s="310">
        <f t="shared" si="189"/>
        <v>1694400</v>
      </c>
    </row>
    <row r="6064" spans="1:7">
      <c r="A6064" s="307" t="s">
        <v>7424</v>
      </c>
      <c r="B6064" s="307" t="s">
        <v>7522</v>
      </c>
      <c r="C6064" s="308"/>
      <c r="D6064" s="308"/>
      <c r="E6064" s="309">
        <v>89640</v>
      </c>
      <c r="F6064" s="310">
        <f t="shared" si="188"/>
        <v>4482000</v>
      </c>
      <c r="G6064" s="310">
        <f t="shared" si="189"/>
        <v>1792800</v>
      </c>
    </row>
    <row r="6065" spans="1:7">
      <c r="A6065" s="307" t="s">
        <v>7424</v>
      </c>
      <c r="B6065" s="307" t="s">
        <v>293</v>
      </c>
      <c r="C6065" s="308"/>
      <c r="D6065" s="308"/>
      <c r="E6065" s="309">
        <v>68720</v>
      </c>
      <c r="F6065" s="310">
        <f t="shared" si="188"/>
        <v>3436000</v>
      </c>
      <c r="G6065" s="310">
        <f t="shared" si="189"/>
        <v>1374400</v>
      </c>
    </row>
    <row r="6066" spans="1:7">
      <c r="A6066" s="307" t="s">
        <v>7424</v>
      </c>
      <c r="B6066" s="307" t="s">
        <v>7523</v>
      </c>
      <c r="C6066" s="308"/>
      <c r="D6066" s="308"/>
      <c r="E6066" s="309">
        <v>78700</v>
      </c>
      <c r="F6066" s="310">
        <f t="shared" si="188"/>
        <v>3935000</v>
      </c>
      <c r="G6066" s="310">
        <f t="shared" si="189"/>
        <v>1574000</v>
      </c>
    </row>
    <row r="6067" spans="1:7">
      <c r="A6067" s="307" t="s">
        <v>7424</v>
      </c>
      <c r="B6067" s="307" t="s">
        <v>7524</v>
      </c>
      <c r="C6067" s="308"/>
      <c r="D6067" s="308"/>
      <c r="E6067" s="309">
        <v>74900</v>
      </c>
      <c r="F6067" s="310">
        <f t="shared" si="188"/>
        <v>3745000</v>
      </c>
      <c r="G6067" s="310">
        <f t="shared" si="189"/>
        <v>1498000</v>
      </c>
    </row>
    <row r="6068" spans="1:7">
      <c r="A6068" s="307" t="s">
        <v>7424</v>
      </c>
      <c r="B6068" s="307" t="s">
        <v>294</v>
      </c>
      <c r="C6068" s="308"/>
      <c r="D6068" s="308"/>
      <c r="E6068" s="309">
        <v>102000</v>
      </c>
      <c r="F6068" s="310">
        <f t="shared" si="188"/>
        <v>5100000</v>
      </c>
      <c r="G6068" s="310">
        <f t="shared" si="189"/>
        <v>2040000</v>
      </c>
    </row>
    <row r="6069" spans="1:7">
      <c r="A6069" s="307" t="s">
        <v>7424</v>
      </c>
      <c r="B6069" s="307" t="s">
        <v>7525</v>
      </c>
      <c r="C6069" s="308"/>
      <c r="D6069" s="308"/>
      <c r="E6069" s="309">
        <v>114090</v>
      </c>
      <c r="F6069" s="310">
        <f t="shared" si="188"/>
        <v>5704500</v>
      </c>
      <c r="G6069" s="310">
        <f t="shared" si="189"/>
        <v>2281800</v>
      </c>
    </row>
    <row r="6070" spans="1:7">
      <c r="A6070" s="307" t="s">
        <v>7424</v>
      </c>
      <c r="B6070" s="307" t="s">
        <v>7526</v>
      </c>
      <c r="C6070" s="308"/>
      <c r="D6070" s="308"/>
      <c r="E6070" s="309">
        <v>116900</v>
      </c>
      <c r="F6070" s="310">
        <f t="shared" si="188"/>
        <v>5845000</v>
      </c>
      <c r="G6070" s="310">
        <f t="shared" si="189"/>
        <v>2338000</v>
      </c>
    </row>
    <row r="6071" spans="1:7">
      <c r="A6071" s="307" t="s">
        <v>7424</v>
      </c>
      <c r="B6071" s="307" t="s">
        <v>7527</v>
      </c>
      <c r="C6071" s="308"/>
      <c r="D6071" s="308"/>
      <c r="E6071" s="309">
        <v>144540</v>
      </c>
      <c r="F6071" s="310">
        <f t="shared" si="188"/>
        <v>7227000</v>
      </c>
      <c r="G6071" s="310">
        <f t="shared" si="189"/>
        <v>2890800</v>
      </c>
    </row>
    <row r="6072" spans="1:7">
      <c r="A6072" s="307" t="s">
        <v>7424</v>
      </c>
      <c r="B6072" s="307" t="s">
        <v>7528</v>
      </c>
      <c r="C6072" s="308"/>
      <c r="D6072" s="308"/>
      <c r="E6072" s="309">
        <v>114090</v>
      </c>
      <c r="F6072" s="310">
        <f t="shared" si="188"/>
        <v>5704500</v>
      </c>
      <c r="G6072" s="310">
        <f t="shared" si="189"/>
        <v>2281800</v>
      </c>
    </row>
    <row r="6073" spans="1:7">
      <c r="A6073" s="307" t="s">
        <v>7424</v>
      </c>
      <c r="B6073" s="307" t="s">
        <v>288</v>
      </c>
      <c r="C6073" s="308"/>
      <c r="D6073" s="308"/>
      <c r="E6073" s="309">
        <v>119000</v>
      </c>
      <c r="F6073" s="310">
        <f t="shared" si="188"/>
        <v>5950000</v>
      </c>
      <c r="G6073" s="310">
        <f t="shared" si="189"/>
        <v>2380000</v>
      </c>
    </row>
    <row r="6074" spans="1:7">
      <c r="A6074" s="307" t="s">
        <v>7424</v>
      </c>
      <c r="B6074" s="307" t="s">
        <v>7529</v>
      </c>
      <c r="C6074" s="308"/>
      <c r="D6074" s="308"/>
      <c r="E6074" s="309">
        <v>118090</v>
      </c>
      <c r="F6074" s="310">
        <f t="shared" si="188"/>
        <v>5904500</v>
      </c>
      <c r="G6074" s="310">
        <f t="shared" si="189"/>
        <v>2361800</v>
      </c>
    </row>
    <row r="6075" spans="1:7">
      <c r="A6075" s="307" t="s">
        <v>7424</v>
      </c>
      <c r="B6075" s="307" t="s">
        <v>7530</v>
      </c>
      <c r="C6075" s="308"/>
      <c r="D6075" s="308"/>
      <c r="E6075" s="309">
        <v>152090</v>
      </c>
      <c r="F6075" s="310">
        <f t="shared" si="188"/>
        <v>7604500</v>
      </c>
      <c r="G6075" s="310">
        <f t="shared" si="189"/>
        <v>3041800</v>
      </c>
    </row>
    <row r="6076" spans="1:7">
      <c r="A6076" s="307" t="s">
        <v>7424</v>
      </c>
      <c r="B6076" s="307" t="s">
        <v>7531</v>
      </c>
      <c r="C6076" s="308"/>
      <c r="D6076" s="308"/>
      <c r="E6076" s="309">
        <v>173630</v>
      </c>
      <c r="F6076" s="310">
        <f t="shared" si="188"/>
        <v>8681500</v>
      </c>
      <c r="G6076" s="310">
        <f t="shared" si="189"/>
        <v>3472600</v>
      </c>
    </row>
    <row r="6077" spans="1:7">
      <c r="A6077" s="307" t="s">
        <v>7424</v>
      </c>
      <c r="B6077" s="307" t="s">
        <v>7532</v>
      </c>
      <c r="C6077" s="308"/>
      <c r="D6077" s="308"/>
      <c r="E6077" s="309">
        <v>167090</v>
      </c>
      <c r="F6077" s="310">
        <f t="shared" si="188"/>
        <v>8354500</v>
      </c>
      <c r="G6077" s="310">
        <f t="shared" si="189"/>
        <v>3341800</v>
      </c>
    </row>
    <row r="6078" spans="1:7">
      <c r="A6078" s="307" t="s">
        <v>7424</v>
      </c>
      <c r="B6078" s="307" t="s">
        <v>7533</v>
      </c>
      <c r="C6078" s="308"/>
      <c r="D6078" s="308"/>
      <c r="E6078" s="309">
        <v>112000</v>
      </c>
      <c r="F6078" s="310">
        <f t="shared" si="188"/>
        <v>5600000</v>
      </c>
      <c r="G6078" s="310">
        <f t="shared" si="189"/>
        <v>2240000</v>
      </c>
    </row>
    <row r="6079" spans="1:7">
      <c r="A6079" s="307" t="s">
        <v>7424</v>
      </c>
      <c r="B6079" s="307" t="s">
        <v>7534</v>
      </c>
      <c r="C6079" s="308"/>
      <c r="D6079" s="308"/>
      <c r="E6079" s="309">
        <v>111090</v>
      </c>
      <c r="F6079" s="310">
        <f t="shared" si="188"/>
        <v>5554500</v>
      </c>
      <c r="G6079" s="310">
        <f t="shared" si="189"/>
        <v>2221800</v>
      </c>
    </row>
    <row r="6080" spans="1:7">
      <c r="A6080" s="307" t="s">
        <v>7424</v>
      </c>
      <c r="B6080" s="307" t="s">
        <v>289</v>
      </c>
      <c r="C6080" s="308"/>
      <c r="D6080" s="308"/>
      <c r="E6080" s="309">
        <v>159000</v>
      </c>
      <c r="F6080" s="310">
        <f t="shared" si="188"/>
        <v>7950000</v>
      </c>
      <c r="G6080" s="310">
        <f t="shared" si="189"/>
        <v>3180000</v>
      </c>
    </row>
    <row r="6081" spans="1:7">
      <c r="A6081" s="307" t="s">
        <v>7424</v>
      </c>
      <c r="B6081" s="307" t="s">
        <v>7535</v>
      </c>
      <c r="C6081" s="308"/>
      <c r="D6081" s="308"/>
      <c r="E6081" s="309">
        <v>135540</v>
      </c>
      <c r="F6081" s="310">
        <f t="shared" si="188"/>
        <v>6777000</v>
      </c>
      <c r="G6081" s="310">
        <f t="shared" si="189"/>
        <v>2710800</v>
      </c>
    </row>
    <row r="6082" spans="1:7">
      <c r="A6082" s="307" t="s">
        <v>7424</v>
      </c>
      <c r="B6082" s="307" t="s">
        <v>7536</v>
      </c>
      <c r="C6082" s="308"/>
      <c r="D6082" s="308"/>
      <c r="E6082" s="309">
        <v>218000</v>
      </c>
      <c r="F6082" s="310">
        <f t="shared" si="188"/>
        <v>10900000</v>
      </c>
      <c r="G6082" s="310">
        <f t="shared" si="189"/>
        <v>4360000</v>
      </c>
    </row>
    <row r="6083" spans="1:7">
      <c r="A6083" s="307" t="s">
        <v>7424</v>
      </c>
      <c r="B6083" s="307" t="s">
        <v>7537</v>
      </c>
      <c r="C6083" s="308"/>
      <c r="D6083" s="308"/>
      <c r="E6083" s="309">
        <v>228180</v>
      </c>
      <c r="F6083" s="310">
        <f t="shared" si="188"/>
        <v>11409000</v>
      </c>
      <c r="G6083" s="310">
        <f t="shared" si="189"/>
        <v>4563600</v>
      </c>
    </row>
    <row r="6084" spans="1:7">
      <c r="A6084" s="307" t="s">
        <v>7424</v>
      </c>
      <c r="B6084" s="307" t="s">
        <v>7538</v>
      </c>
      <c r="C6084" s="308"/>
      <c r="D6084" s="308"/>
      <c r="E6084" s="309">
        <v>250540</v>
      </c>
      <c r="F6084" s="310">
        <f t="shared" ref="F6084:F6147" si="190">+E6084*5%*1000</f>
        <v>12527000</v>
      </c>
      <c r="G6084" s="310">
        <f t="shared" ref="G6084:G6147" si="191">+E6084*2%*1000</f>
        <v>5010800</v>
      </c>
    </row>
    <row r="6085" spans="1:7">
      <c r="A6085" s="307" t="s">
        <v>7424</v>
      </c>
      <c r="B6085" s="307" t="s">
        <v>7539</v>
      </c>
      <c r="C6085" s="308"/>
      <c r="D6085" s="308"/>
      <c r="E6085" s="309">
        <v>275270</v>
      </c>
      <c r="F6085" s="310">
        <f t="shared" si="190"/>
        <v>13763500</v>
      </c>
      <c r="G6085" s="310">
        <f t="shared" si="191"/>
        <v>5505400.0000000009</v>
      </c>
    </row>
    <row r="6086" spans="1:7">
      <c r="A6086" s="307" t="s">
        <v>7424</v>
      </c>
      <c r="B6086" s="307" t="s">
        <v>7540</v>
      </c>
      <c r="C6086" s="308"/>
      <c r="D6086" s="308"/>
      <c r="E6086" s="309">
        <v>125540</v>
      </c>
      <c r="F6086" s="310">
        <f t="shared" si="190"/>
        <v>6277000</v>
      </c>
      <c r="G6086" s="310">
        <f t="shared" si="191"/>
        <v>2510800</v>
      </c>
    </row>
    <row r="6087" spans="1:7">
      <c r="A6087" s="307" t="s">
        <v>7424</v>
      </c>
      <c r="B6087" s="307" t="s">
        <v>7541</v>
      </c>
      <c r="C6087" s="308"/>
      <c r="D6087" s="308"/>
      <c r="E6087" s="309">
        <v>155360</v>
      </c>
      <c r="F6087" s="310">
        <f t="shared" si="190"/>
        <v>7768000</v>
      </c>
      <c r="G6087" s="310">
        <f t="shared" si="191"/>
        <v>3107200.0000000005</v>
      </c>
    </row>
    <row r="6088" spans="1:7">
      <c r="A6088" s="307" t="s">
        <v>7424</v>
      </c>
      <c r="B6088" s="307" t="s">
        <v>7542</v>
      </c>
      <c r="C6088" s="308"/>
      <c r="D6088" s="308"/>
      <c r="E6088" s="309">
        <v>167180</v>
      </c>
      <c r="F6088" s="310">
        <f t="shared" si="190"/>
        <v>8359000</v>
      </c>
      <c r="G6088" s="310">
        <f t="shared" si="191"/>
        <v>3343600</v>
      </c>
    </row>
    <row r="6089" spans="1:7">
      <c r="A6089" s="307" t="s">
        <v>7424</v>
      </c>
      <c r="B6089" s="307" t="s">
        <v>7543</v>
      </c>
      <c r="C6089" s="308"/>
      <c r="D6089" s="308"/>
      <c r="E6089" s="309">
        <v>152360</v>
      </c>
      <c r="F6089" s="310">
        <f t="shared" si="190"/>
        <v>7618000</v>
      </c>
      <c r="G6089" s="310">
        <f t="shared" si="191"/>
        <v>3047200.0000000005</v>
      </c>
    </row>
    <row r="6090" spans="1:7">
      <c r="A6090" s="307" t="s">
        <v>7424</v>
      </c>
      <c r="B6090" s="307" t="s">
        <v>7544</v>
      </c>
      <c r="C6090" s="308"/>
      <c r="D6090" s="308"/>
      <c r="E6090" s="309">
        <v>158810</v>
      </c>
      <c r="F6090" s="310">
        <f t="shared" si="190"/>
        <v>7940500</v>
      </c>
      <c r="G6090" s="310">
        <f t="shared" si="191"/>
        <v>3176200.0000000005</v>
      </c>
    </row>
    <row r="6091" spans="1:7">
      <c r="A6091" s="307" t="s">
        <v>7424</v>
      </c>
      <c r="B6091" s="307" t="s">
        <v>7545</v>
      </c>
      <c r="C6091" s="308"/>
      <c r="D6091" s="308"/>
      <c r="E6091" s="309">
        <v>144000</v>
      </c>
      <c r="F6091" s="310">
        <f t="shared" si="190"/>
        <v>7200000</v>
      </c>
      <c r="G6091" s="310">
        <f t="shared" si="191"/>
        <v>2880000</v>
      </c>
    </row>
    <row r="6092" spans="1:7">
      <c r="A6092" s="307" t="s">
        <v>7424</v>
      </c>
      <c r="B6092" s="307" t="s">
        <v>7546</v>
      </c>
      <c r="C6092" s="308"/>
      <c r="D6092" s="308"/>
      <c r="E6092" s="309">
        <v>67720</v>
      </c>
      <c r="F6092" s="310">
        <f t="shared" si="190"/>
        <v>3386000</v>
      </c>
      <c r="G6092" s="310">
        <f t="shared" si="191"/>
        <v>1354400</v>
      </c>
    </row>
    <row r="6093" spans="1:7">
      <c r="A6093" s="311" t="s">
        <v>7424</v>
      </c>
      <c r="B6093" s="311" t="s">
        <v>7547</v>
      </c>
      <c r="C6093" s="311" t="s">
        <v>7548</v>
      </c>
      <c r="D6093" s="308"/>
      <c r="E6093" s="315">
        <v>91500</v>
      </c>
      <c r="F6093" s="310">
        <f t="shared" si="190"/>
        <v>4575000</v>
      </c>
      <c r="G6093" s="310">
        <f t="shared" si="191"/>
        <v>1830000</v>
      </c>
    </row>
    <row r="6094" spans="1:7">
      <c r="A6094" s="311" t="s">
        <v>7424</v>
      </c>
      <c r="B6094" s="311" t="s">
        <v>7549</v>
      </c>
      <c r="C6094" s="311" t="s">
        <v>7548</v>
      </c>
      <c r="D6094" s="308"/>
      <c r="E6094" s="315">
        <v>105460</v>
      </c>
      <c r="F6094" s="310">
        <f t="shared" si="190"/>
        <v>5273000</v>
      </c>
      <c r="G6094" s="310">
        <f t="shared" si="191"/>
        <v>2109200</v>
      </c>
    </row>
    <row r="6095" spans="1:7">
      <c r="A6095" s="311" t="s">
        <v>7424</v>
      </c>
      <c r="B6095" s="311" t="s">
        <v>7550</v>
      </c>
      <c r="C6095" s="311" t="s">
        <v>7548</v>
      </c>
      <c r="D6095" s="308"/>
      <c r="E6095" s="315">
        <v>100360</v>
      </c>
      <c r="F6095" s="310">
        <f t="shared" si="190"/>
        <v>5018000</v>
      </c>
      <c r="G6095" s="310">
        <f t="shared" si="191"/>
        <v>2007200</v>
      </c>
    </row>
    <row r="6096" spans="1:7">
      <c r="A6096" s="311" t="s">
        <v>7424</v>
      </c>
      <c r="B6096" s="311" t="s">
        <v>317</v>
      </c>
      <c r="C6096" s="311" t="s">
        <v>7548</v>
      </c>
      <c r="D6096" s="308"/>
      <c r="E6096" s="315">
        <v>82570</v>
      </c>
      <c r="F6096" s="310">
        <f t="shared" si="190"/>
        <v>4128500</v>
      </c>
      <c r="G6096" s="310">
        <f t="shared" si="191"/>
        <v>1651400</v>
      </c>
    </row>
    <row r="6097" spans="1:7">
      <c r="A6097" s="311" t="s">
        <v>7424</v>
      </c>
      <c r="B6097" s="311" t="s">
        <v>319</v>
      </c>
      <c r="C6097" s="311" t="s">
        <v>7548</v>
      </c>
      <c r="D6097" s="308"/>
      <c r="E6097" s="315">
        <v>98800</v>
      </c>
      <c r="F6097" s="310">
        <f t="shared" si="190"/>
        <v>4940000</v>
      </c>
      <c r="G6097" s="310">
        <f t="shared" si="191"/>
        <v>1976000</v>
      </c>
    </row>
    <row r="6098" spans="1:7">
      <c r="A6098" s="311" t="s">
        <v>7424</v>
      </c>
      <c r="B6098" s="311" t="s">
        <v>318</v>
      </c>
      <c r="C6098" s="311" t="s">
        <v>7548</v>
      </c>
      <c r="D6098" s="308"/>
      <c r="E6098" s="315">
        <v>96200</v>
      </c>
      <c r="F6098" s="310">
        <f t="shared" si="190"/>
        <v>4810000</v>
      </c>
      <c r="G6098" s="310">
        <f t="shared" si="191"/>
        <v>1924000</v>
      </c>
    </row>
    <row r="6099" spans="1:7">
      <c r="A6099" s="311" t="s">
        <v>7424</v>
      </c>
      <c r="B6099" s="311" t="s">
        <v>295</v>
      </c>
      <c r="C6099" s="311" t="s">
        <v>7438</v>
      </c>
      <c r="D6099" s="308"/>
      <c r="E6099" s="315">
        <v>128720</v>
      </c>
      <c r="F6099" s="310">
        <f t="shared" si="190"/>
        <v>6436000</v>
      </c>
      <c r="G6099" s="310">
        <f t="shared" si="191"/>
        <v>2574400</v>
      </c>
    </row>
    <row r="6100" spans="1:7">
      <c r="A6100" s="311" t="s">
        <v>7424</v>
      </c>
      <c r="B6100" s="311" t="s">
        <v>295</v>
      </c>
      <c r="C6100" s="311" t="s">
        <v>7551</v>
      </c>
      <c r="D6100" s="308"/>
      <c r="E6100" s="315">
        <v>125050</v>
      </c>
      <c r="F6100" s="310">
        <f t="shared" si="190"/>
        <v>6252500</v>
      </c>
      <c r="G6100" s="310">
        <f t="shared" si="191"/>
        <v>2501000</v>
      </c>
    </row>
    <row r="6101" spans="1:7">
      <c r="A6101" s="311" t="s">
        <v>7424</v>
      </c>
      <c r="B6101" s="311" t="s">
        <v>295</v>
      </c>
      <c r="C6101" s="311" t="s">
        <v>7435</v>
      </c>
      <c r="D6101" s="308"/>
      <c r="E6101" s="315">
        <v>124090</v>
      </c>
      <c r="F6101" s="310">
        <f t="shared" si="190"/>
        <v>6204500</v>
      </c>
      <c r="G6101" s="310">
        <f t="shared" si="191"/>
        <v>2481800</v>
      </c>
    </row>
    <row r="6102" spans="1:7">
      <c r="A6102" s="316" t="s">
        <v>7552</v>
      </c>
      <c r="B6102" s="316" t="s">
        <v>7553</v>
      </c>
      <c r="C6102" s="316" t="s">
        <v>7554</v>
      </c>
      <c r="D6102" s="308"/>
      <c r="E6102" s="317">
        <v>46470</v>
      </c>
      <c r="F6102" s="310">
        <f t="shared" si="190"/>
        <v>2323500</v>
      </c>
      <c r="G6102" s="310">
        <f t="shared" si="191"/>
        <v>929400</v>
      </c>
    </row>
    <row r="6103" spans="1:7">
      <c r="A6103" s="311" t="s">
        <v>7424</v>
      </c>
      <c r="B6103" s="311" t="s">
        <v>295</v>
      </c>
      <c r="C6103" s="311" t="s">
        <v>7555</v>
      </c>
      <c r="D6103" s="308"/>
      <c r="E6103" s="315">
        <v>125000</v>
      </c>
      <c r="F6103" s="310">
        <f t="shared" si="190"/>
        <v>6250000</v>
      </c>
      <c r="G6103" s="310">
        <f t="shared" si="191"/>
        <v>2500000</v>
      </c>
    </row>
    <row r="6104" spans="1:7">
      <c r="A6104" s="311" t="s">
        <v>7424</v>
      </c>
      <c r="B6104" s="311" t="s">
        <v>297</v>
      </c>
      <c r="C6104" s="311" t="s">
        <v>7438</v>
      </c>
      <c r="D6104" s="308"/>
      <c r="E6104" s="315">
        <v>148540</v>
      </c>
      <c r="F6104" s="310">
        <f t="shared" si="190"/>
        <v>7427000</v>
      </c>
      <c r="G6104" s="310">
        <f t="shared" si="191"/>
        <v>2970800</v>
      </c>
    </row>
    <row r="6105" spans="1:7">
      <c r="A6105" s="311" t="s">
        <v>7424</v>
      </c>
      <c r="B6105" s="311" t="s">
        <v>297</v>
      </c>
      <c r="C6105" s="311" t="s">
        <v>7435</v>
      </c>
      <c r="D6105" s="308"/>
      <c r="E6105" s="315">
        <v>122360</v>
      </c>
      <c r="F6105" s="310">
        <f t="shared" si="190"/>
        <v>6118000</v>
      </c>
      <c r="G6105" s="310">
        <f t="shared" si="191"/>
        <v>2447200.0000000005</v>
      </c>
    </row>
    <row r="6106" spans="1:7">
      <c r="A6106" s="311" t="s">
        <v>7424</v>
      </c>
      <c r="B6106" s="311" t="s">
        <v>303</v>
      </c>
      <c r="C6106" s="311" t="s">
        <v>7438</v>
      </c>
      <c r="D6106" s="308"/>
      <c r="E6106" s="315">
        <v>148230</v>
      </c>
      <c r="F6106" s="310">
        <f t="shared" si="190"/>
        <v>7411500</v>
      </c>
      <c r="G6106" s="310">
        <f t="shared" si="191"/>
        <v>2964600</v>
      </c>
    </row>
    <row r="6107" spans="1:7">
      <c r="A6107" s="311" t="s">
        <v>7424</v>
      </c>
      <c r="B6107" s="311" t="s">
        <v>303</v>
      </c>
      <c r="C6107" s="311" t="s">
        <v>7435</v>
      </c>
      <c r="D6107" s="308"/>
      <c r="E6107" s="315">
        <v>136720</v>
      </c>
      <c r="F6107" s="310">
        <f t="shared" si="190"/>
        <v>6836000</v>
      </c>
      <c r="G6107" s="310">
        <f t="shared" si="191"/>
        <v>2734400</v>
      </c>
    </row>
    <row r="6108" spans="1:7">
      <c r="A6108" s="311" t="s">
        <v>7424</v>
      </c>
      <c r="B6108" s="311" t="s">
        <v>300</v>
      </c>
      <c r="C6108" s="311" t="s">
        <v>7438</v>
      </c>
      <c r="D6108" s="308"/>
      <c r="E6108" s="315">
        <v>183310</v>
      </c>
      <c r="F6108" s="310">
        <f t="shared" si="190"/>
        <v>9165500</v>
      </c>
      <c r="G6108" s="310">
        <f t="shared" si="191"/>
        <v>3666200.0000000005</v>
      </c>
    </row>
    <row r="6109" spans="1:7">
      <c r="A6109" s="311" t="s">
        <v>7424</v>
      </c>
      <c r="B6109" s="311" t="s">
        <v>306</v>
      </c>
      <c r="C6109" s="311">
        <v>992</v>
      </c>
      <c r="D6109" s="308"/>
      <c r="E6109" s="315">
        <v>168450</v>
      </c>
      <c r="F6109" s="310">
        <f t="shared" si="190"/>
        <v>8422500</v>
      </c>
      <c r="G6109" s="310">
        <f t="shared" si="191"/>
        <v>3369000</v>
      </c>
    </row>
    <row r="6110" spans="1:7">
      <c r="A6110" s="311" t="s">
        <v>7424</v>
      </c>
      <c r="B6110" s="311" t="s">
        <v>306</v>
      </c>
      <c r="C6110" s="311" t="s">
        <v>7438</v>
      </c>
      <c r="D6110" s="308"/>
      <c r="E6110" s="315">
        <v>194600</v>
      </c>
      <c r="F6110" s="310">
        <f t="shared" si="190"/>
        <v>9730000</v>
      </c>
      <c r="G6110" s="310">
        <f t="shared" si="191"/>
        <v>3892000</v>
      </c>
    </row>
    <row r="6111" spans="1:7">
      <c r="A6111" s="311" t="s">
        <v>7424</v>
      </c>
      <c r="B6111" s="311" t="s">
        <v>7556</v>
      </c>
      <c r="C6111" s="311" t="s">
        <v>7438</v>
      </c>
      <c r="D6111" s="308"/>
      <c r="E6111" s="315">
        <v>168350</v>
      </c>
      <c r="F6111" s="310">
        <f t="shared" si="190"/>
        <v>8417500</v>
      </c>
      <c r="G6111" s="310">
        <f t="shared" si="191"/>
        <v>3367000</v>
      </c>
    </row>
    <row r="6112" spans="1:7">
      <c r="A6112" s="311" t="s">
        <v>7424</v>
      </c>
      <c r="B6112" s="311" t="s">
        <v>7556</v>
      </c>
      <c r="C6112" s="311" t="s">
        <v>7435</v>
      </c>
      <c r="D6112" s="308"/>
      <c r="E6112" s="315">
        <v>134540</v>
      </c>
      <c r="F6112" s="310">
        <f t="shared" si="190"/>
        <v>6727000</v>
      </c>
      <c r="G6112" s="310">
        <f t="shared" si="191"/>
        <v>2690800</v>
      </c>
    </row>
    <row r="6113" spans="1:7">
      <c r="A6113" s="311" t="s">
        <v>7424</v>
      </c>
      <c r="B6113" s="311" t="s">
        <v>7557</v>
      </c>
      <c r="C6113" s="311" t="s">
        <v>7438</v>
      </c>
      <c r="D6113" s="308"/>
      <c r="E6113" s="315">
        <v>185690</v>
      </c>
      <c r="F6113" s="310">
        <f t="shared" si="190"/>
        <v>9284500</v>
      </c>
      <c r="G6113" s="310">
        <f t="shared" si="191"/>
        <v>3713800</v>
      </c>
    </row>
    <row r="6114" spans="1:7">
      <c r="A6114" s="311" t="s">
        <v>7424</v>
      </c>
      <c r="B6114" s="311" t="s">
        <v>7557</v>
      </c>
      <c r="C6114" s="311" t="s">
        <v>7435</v>
      </c>
      <c r="D6114" s="308"/>
      <c r="E6114" s="315">
        <v>148000</v>
      </c>
      <c r="F6114" s="310">
        <f t="shared" si="190"/>
        <v>7400000</v>
      </c>
      <c r="G6114" s="310">
        <f t="shared" si="191"/>
        <v>2960000</v>
      </c>
    </row>
    <row r="6115" spans="1:7">
      <c r="A6115" s="311" t="s">
        <v>7424</v>
      </c>
      <c r="B6115" s="311" t="s">
        <v>7461</v>
      </c>
      <c r="C6115" s="311">
        <v>992</v>
      </c>
      <c r="D6115" s="308"/>
      <c r="E6115" s="315">
        <v>159450</v>
      </c>
      <c r="F6115" s="310">
        <f t="shared" si="190"/>
        <v>7972500</v>
      </c>
      <c r="G6115" s="310">
        <f t="shared" si="191"/>
        <v>3189000</v>
      </c>
    </row>
    <row r="6116" spans="1:7">
      <c r="A6116" s="311" t="s">
        <v>7424</v>
      </c>
      <c r="B6116" s="311" t="s">
        <v>301</v>
      </c>
      <c r="C6116" s="311" t="s">
        <v>7438</v>
      </c>
      <c r="D6116" s="308"/>
      <c r="E6116" s="315">
        <v>142000</v>
      </c>
      <c r="F6116" s="310">
        <f t="shared" si="190"/>
        <v>7100000</v>
      </c>
      <c r="G6116" s="310">
        <f t="shared" si="191"/>
        <v>2840000</v>
      </c>
    </row>
    <row r="6117" spans="1:7">
      <c r="A6117" s="311" t="s">
        <v>7424</v>
      </c>
      <c r="B6117" s="311" t="s">
        <v>299</v>
      </c>
      <c r="C6117" s="311" t="s">
        <v>7438</v>
      </c>
      <c r="D6117" s="308"/>
      <c r="E6117" s="315">
        <v>160470</v>
      </c>
      <c r="F6117" s="310">
        <f t="shared" si="190"/>
        <v>8023500</v>
      </c>
      <c r="G6117" s="310">
        <f t="shared" si="191"/>
        <v>3209400</v>
      </c>
    </row>
    <row r="6118" spans="1:7">
      <c r="A6118" s="311" t="s">
        <v>7424</v>
      </c>
      <c r="B6118" s="311" t="s">
        <v>305</v>
      </c>
      <c r="C6118" s="311" t="s">
        <v>7438</v>
      </c>
      <c r="D6118" s="308"/>
      <c r="E6118" s="315">
        <v>177340</v>
      </c>
      <c r="F6118" s="310">
        <f t="shared" si="190"/>
        <v>8867000</v>
      </c>
      <c r="G6118" s="310">
        <f t="shared" si="191"/>
        <v>3546800</v>
      </c>
    </row>
    <row r="6119" spans="1:7">
      <c r="A6119" s="311" t="s">
        <v>7424</v>
      </c>
      <c r="B6119" s="311" t="s">
        <v>7467</v>
      </c>
      <c r="C6119" s="311">
        <v>992</v>
      </c>
      <c r="D6119" s="308"/>
      <c r="E6119" s="315">
        <v>151730</v>
      </c>
      <c r="F6119" s="310">
        <f t="shared" si="190"/>
        <v>7586500</v>
      </c>
      <c r="G6119" s="310">
        <f t="shared" si="191"/>
        <v>3034600</v>
      </c>
    </row>
    <row r="6120" spans="1:7">
      <c r="A6120" s="311" t="s">
        <v>7424</v>
      </c>
      <c r="B6120" s="311" t="s">
        <v>296</v>
      </c>
      <c r="C6120" s="311" t="s">
        <v>7438</v>
      </c>
      <c r="D6120" s="308"/>
      <c r="E6120" s="315">
        <v>145000</v>
      </c>
      <c r="F6120" s="310">
        <f t="shared" si="190"/>
        <v>7250000</v>
      </c>
      <c r="G6120" s="310">
        <f t="shared" si="191"/>
        <v>2900000</v>
      </c>
    </row>
    <row r="6121" spans="1:7">
      <c r="A6121" s="311" t="s">
        <v>7424</v>
      </c>
      <c r="B6121" s="311" t="s">
        <v>296</v>
      </c>
      <c r="C6121" s="311" t="s">
        <v>7435</v>
      </c>
      <c r="D6121" s="308"/>
      <c r="E6121" s="315">
        <v>145000</v>
      </c>
      <c r="F6121" s="310">
        <f t="shared" si="190"/>
        <v>7250000</v>
      </c>
      <c r="G6121" s="310">
        <f t="shared" si="191"/>
        <v>2900000</v>
      </c>
    </row>
    <row r="6122" spans="1:7">
      <c r="A6122" s="311" t="s">
        <v>7424</v>
      </c>
      <c r="B6122" s="311" t="s">
        <v>7558</v>
      </c>
      <c r="C6122" s="311">
        <v>992</v>
      </c>
      <c r="D6122" s="308"/>
      <c r="E6122" s="315">
        <v>170730</v>
      </c>
      <c r="F6122" s="310">
        <f t="shared" si="190"/>
        <v>8536500</v>
      </c>
      <c r="G6122" s="310">
        <f t="shared" si="191"/>
        <v>3414600</v>
      </c>
    </row>
    <row r="6123" spans="1:7">
      <c r="A6123" s="311" t="s">
        <v>7424</v>
      </c>
      <c r="B6123" s="311" t="s">
        <v>302</v>
      </c>
      <c r="C6123" s="311" t="s">
        <v>7438</v>
      </c>
      <c r="D6123" s="308"/>
      <c r="E6123" s="315">
        <v>171230</v>
      </c>
      <c r="F6123" s="310">
        <f t="shared" si="190"/>
        <v>8561500</v>
      </c>
      <c r="G6123" s="310">
        <f t="shared" si="191"/>
        <v>3424600</v>
      </c>
    </row>
    <row r="6124" spans="1:7">
      <c r="A6124" s="311" t="s">
        <v>7424</v>
      </c>
      <c r="B6124" s="311" t="s">
        <v>302</v>
      </c>
      <c r="C6124" s="311" t="s">
        <v>7435</v>
      </c>
      <c r="D6124" s="308"/>
      <c r="E6124" s="315">
        <v>145450</v>
      </c>
      <c r="F6124" s="310">
        <f t="shared" si="190"/>
        <v>7272500</v>
      </c>
      <c r="G6124" s="310">
        <f t="shared" si="191"/>
        <v>2909000</v>
      </c>
    </row>
    <row r="6125" spans="1:7">
      <c r="A6125" s="311" t="s">
        <v>7424</v>
      </c>
      <c r="B6125" s="311" t="s">
        <v>7559</v>
      </c>
      <c r="C6125" s="311" t="s">
        <v>7437</v>
      </c>
      <c r="D6125" s="308"/>
      <c r="E6125" s="315">
        <v>206180</v>
      </c>
      <c r="F6125" s="310">
        <f t="shared" si="190"/>
        <v>10309000</v>
      </c>
      <c r="G6125" s="310">
        <f t="shared" si="191"/>
        <v>4123600.0000000005</v>
      </c>
    </row>
    <row r="6126" spans="1:7">
      <c r="A6126" s="311" t="s">
        <v>7424</v>
      </c>
      <c r="B6126" s="311" t="s">
        <v>7560</v>
      </c>
      <c r="C6126" s="311" t="s">
        <v>7437</v>
      </c>
      <c r="D6126" s="308"/>
      <c r="E6126" s="315">
        <v>195450</v>
      </c>
      <c r="F6126" s="310">
        <f t="shared" si="190"/>
        <v>9772500</v>
      </c>
      <c r="G6126" s="310">
        <f t="shared" si="191"/>
        <v>3909000</v>
      </c>
    </row>
    <row r="6127" spans="1:7">
      <c r="A6127" s="311" t="s">
        <v>7424</v>
      </c>
      <c r="B6127" s="311" t="s">
        <v>7561</v>
      </c>
      <c r="C6127" s="311" t="s">
        <v>7435</v>
      </c>
      <c r="D6127" s="308"/>
      <c r="E6127" s="315">
        <v>227270</v>
      </c>
      <c r="F6127" s="310">
        <f t="shared" si="190"/>
        <v>11363500</v>
      </c>
      <c r="G6127" s="310">
        <f t="shared" si="191"/>
        <v>4545400.0000000009</v>
      </c>
    </row>
    <row r="6128" spans="1:7">
      <c r="A6128" s="311" t="s">
        <v>7424</v>
      </c>
      <c r="B6128" s="311" t="s">
        <v>7562</v>
      </c>
      <c r="C6128" s="311" t="s">
        <v>7438</v>
      </c>
      <c r="D6128" s="308"/>
      <c r="E6128" s="315">
        <v>214490</v>
      </c>
      <c r="F6128" s="310">
        <f t="shared" si="190"/>
        <v>10724500</v>
      </c>
      <c r="G6128" s="310">
        <f t="shared" si="191"/>
        <v>4289800</v>
      </c>
    </row>
    <row r="6129" spans="1:7">
      <c r="A6129" s="311" t="s">
        <v>7424</v>
      </c>
      <c r="B6129" s="311" t="s">
        <v>7562</v>
      </c>
      <c r="C6129" s="311" t="s">
        <v>7435</v>
      </c>
      <c r="D6129" s="308"/>
      <c r="E6129" s="315">
        <v>187490</v>
      </c>
      <c r="F6129" s="310">
        <f t="shared" si="190"/>
        <v>9374500</v>
      </c>
      <c r="G6129" s="310">
        <f t="shared" si="191"/>
        <v>3749800</v>
      </c>
    </row>
    <row r="6130" spans="1:7">
      <c r="A6130" s="311" t="s">
        <v>7424</v>
      </c>
      <c r="B6130" s="311" t="s">
        <v>7563</v>
      </c>
      <c r="C6130" s="311" t="s">
        <v>7438</v>
      </c>
      <c r="D6130" s="308"/>
      <c r="E6130" s="315">
        <v>221000</v>
      </c>
      <c r="F6130" s="310">
        <f t="shared" si="190"/>
        <v>11050000</v>
      </c>
      <c r="G6130" s="310">
        <f t="shared" si="191"/>
        <v>4420000</v>
      </c>
    </row>
    <row r="6131" spans="1:7">
      <c r="A6131" s="311" t="s">
        <v>7424</v>
      </c>
      <c r="B6131" s="311" t="s">
        <v>7563</v>
      </c>
      <c r="C6131" s="311" t="s">
        <v>7435</v>
      </c>
      <c r="D6131" s="308"/>
      <c r="E6131" s="315">
        <v>177270</v>
      </c>
      <c r="F6131" s="310">
        <f t="shared" si="190"/>
        <v>8863500</v>
      </c>
      <c r="G6131" s="310">
        <f t="shared" si="191"/>
        <v>3545400</v>
      </c>
    </row>
    <row r="6132" spans="1:7">
      <c r="A6132" s="311" t="s">
        <v>7424</v>
      </c>
      <c r="B6132" s="311" t="s">
        <v>7482</v>
      </c>
      <c r="C6132" s="311" t="s">
        <v>7438</v>
      </c>
      <c r="D6132" s="308"/>
      <c r="E6132" s="315">
        <v>178000</v>
      </c>
      <c r="F6132" s="310">
        <f t="shared" si="190"/>
        <v>8900000</v>
      </c>
      <c r="G6132" s="310">
        <f t="shared" si="191"/>
        <v>3560000</v>
      </c>
    </row>
    <row r="6133" spans="1:7">
      <c r="A6133" s="311" t="s">
        <v>7424</v>
      </c>
      <c r="B6133" s="311" t="s">
        <v>7482</v>
      </c>
      <c r="C6133" s="311" t="s">
        <v>7435</v>
      </c>
      <c r="D6133" s="308"/>
      <c r="E6133" s="315">
        <v>153000</v>
      </c>
      <c r="F6133" s="310">
        <f t="shared" si="190"/>
        <v>7650000</v>
      </c>
      <c r="G6133" s="310">
        <f t="shared" si="191"/>
        <v>3060000</v>
      </c>
    </row>
    <row r="6134" spans="1:7">
      <c r="A6134" s="311" t="s">
        <v>7424</v>
      </c>
      <c r="B6134" s="311" t="s">
        <v>310</v>
      </c>
      <c r="C6134" s="311" t="s">
        <v>7438</v>
      </c>
      <c r="D6134" s="308"/>
      <c r="E6134" s="315">
        <v>220000</v>
      </c>
      <c r="F6134" s="310">
        <f t="shared" si="190"/>
        <v>11000000</v>
      </c>
      <c r="G6134" s="310">
        <f t="shared" si="191"/>
        <v>4400000</v>
      </c>
    </row>
    <row r="6135" spans="1:7">
      <c r="A6135" s="311" t="s">
        <v>7424</v>
      </c>
      <c r="B6135" s="311" t="s">
        <v>310</v>
      </c>
      <c r="C6135" s="311" t="s">
        <v>7564</v>
      </c>
      <c r="D6135" s="308"/>
      <c r="E6135" s="315">
        <v>185680</v>
      </c>
      <c r="F6135" s="310">
        <f t="shared" si="190"/>
        <v>9284000</v>
      </c>
      <c r="G6135" s="310">
        <f t="shared" si="191"/>
        <v>3713600</v>
      </c>
    </row>
    <row r="6136" spans="1:7">
      <c r="A6136" s="311" t="s">
        <v>7424</v>
      </c>
      <c r="B6136" s="311" t="s">
        <v>310</v>
      </c>
      <c r="C6136" s="311" t="s">
        <v>7435</v>
      </c>
      <c r="D6136" s="308"/>
      <c r="E6136" s="315">
        <v>190000</v>
      </c>
      <c r="F6136" s="310">
        <f t="shared" si="190"/>
        <v>9500000</v>
      </c>
      <c r="G6136" s="310">
        <f t="shared" si="191"/>
        <v>3800000</v>
      </c>
    </row>
    <row r="6137" spans="1:7">
      <c r="A6137" s="311" t="s">
        <v>7424</v>
      </c>
      <c r="B6137" s="311" t="s">
        <v>310</v>
      </c>
      <c r="C6137" s="311" t="s">
        <v>7565</v>
      </c>
      <c r="D6137" s="308"/>
      <c r="E6137" s="315">
        <v>185680</v>
      </c>
      <c r="F6137" s="310">
        <f t="shared" si="190"/>
        <v>9284000</v>
      </c>
      <c r="G6137" s="310">
        <f t="shared" si="191"/>
        <v>3713600</v>
      </c>
    </row>
    <row r="6138" spans="1:7">
      <c r="A6138" s="311" t="s">
        <v>7424</v>
      </c>
      <c r="B6138" s="311" t="s">
        <v>312</v>
      </c>
      <c r="C6138" s="311" t="s">
        <v>7438</v>
      </c>
      <c r="D6138" s="308"/>
      <c r="E6138" s="315">
        <v>228700</v>
      </c>
      <c r="F6138" s="310">
        <f t="shared" si="190"/>
        <v>11435000</v>
      </c>
      <c r="G6138" s="310">
        <f t="shared" si="191"/>
        <v>4574000</v>
      </c>
    </row>
    <row r="6139" spans="1:7">
      <c r="A6139" s="311" t="s">
        <v>7424</v>
      </c>
      <c r="B6139" s="311" t="s">
        <v>312</v>
      </c>
      <c r="C6139" s="311" t="s">
        <v>7435</v>
      </c>
      <c r="D6139" s="308"/>
      <c r="E6139" s="315">
        <v>206720</v>
      </c>
      <c r="F6139" s="310">
        <f t="shared" si="190"/>
        <v>10336000</v>
      </c>
      <c r="G6139" s="310">
        <f t="shared" si="191"/>
        <v>4134399.9999999995</v>
      </c>
    </row>
    <row r="6140" spans="1:7">
      <c r="A6140" s="311" t="s">
        <v>7424</v>
      </c>
      <c r="B6140" s="311" t="s">
        <v>311</v>
      </c>
      <c r="C6140" s="311" t="s">
        <v>7438</v>
      </c>
      <c r="D6140" s="308"/>
      <c r="E6140" s="315">
        <v>243350</v>
      </c>
      <c r="F6140" s="310">
        <f t="shared" si="190"/>
        <v>12167500</v>
      </c>
      <c r="G6140" s="310">
        <f t="shared" si="191"/>
        <v>4867000</v>
      </c>
    </row>
    <row r="6141" spans="1:7">
      <c r="A6141" s="311" t="s">
        <v>7424</v>
      </c>
      <c r="B6141" s="311" t="s">
        <v>311</v>
      </c>
      <c r="C6141" s="311" t="s">
        <v>7435</v>
      </c>
      <c r="D6141" s="308"/>
      <c r="E6141" s="315">
        <v>230900</v>
      </c>
      <c r="F6141" s="310">
        <f t="shared" si="190"/>
        <v>11545000</v>
      </c>
      <c r="G6141" s="310">
        <f t="shared" si="191"/>
        <v>4618000</v>
      </c>
    </row>
    <row r="6142" spans="1:7">
      <c r="A6142" s="311" t="s">
        <v>7424</v>
      </c>
      <c r="B6142" s="311" t="s">
        <v>7483</v>
      </c>
      <c r="C6142" s="311" t="s">
        <v>7438</v>
      </c>
      <c r="D6142" s="308"/>
      <c r="E6142" s="315">
        <v>252450</v>
      </c>
      <c r="F6142" s="310">
        <f t="shared" si="190"/>
        <v>12622500</v>
      </c>
      <c r="G6142" s="310">
        <f t="shared" si="191"/>
        <v>5049000</v>
      </c>
    </row>
    <row r="6143" spans="1:7">
      <c r="A6143" s="311" t="s">
        <v>7424</v>
      </c>
      <c r="B6143" s="311" t="s">
        <v>7566</v>
      </c>
      <c r="C6143" s="311" t="s">
        <v>7435</v>
      </c>
      <c r="D6143" s="308"/>
      <c r="E6143" s="315">
        <v>242720</v>
      </c>
      <c r="F6143" s="310">
        <f t="shared" si="190"/>
        <v>12136000</v>
      </c>
      <c r="G6143" s="310">
        <f t="shared" si="191"/>
        <v>4854400.0000000009</v>
      </c>
    </row>
    <row r="6144" spans="1:7">
      <c r="A6144" s="311" t="s">
        <v>7424</v>
      </c>
      <c r="B6144" s="311" t="s">
        <v>7567</v>
      </c>
      <c r="C6144" s="311" t="s">
        <v>7568</v>
      </c>
      <c r="D6144" s="308"/>
      <c r="E6144" s="315">
        <v>988600</v>
      </c>
      <c r="F6144" s="310">
        <f t="shared" si="190"/>
        <v>49430000</v>
      </c>
      <c r="G6144" s="310">
        <f t="shared" si="191"/>
        <v>19772000</v>
      </c>
    </row>
    <row r="6145" spans="1:7">
      <c r="A6145" s="311" t="s">
        <v>7424</v>
      </c>
      <c r="B6145" s="311" t="s">
        <v>7569</v>
      </c>
      <c r="C6145" s="311" t="s">
        <v>7435</v>
      </c>
      <c r="D6145" s="308"/>
      <c r="E6145" s="315">
        <v>177270</v>
      </c>
      <c r="F6145" s="310">
        <f t="shared" si="190"/>
        <v>8863500</v>
      </c>
      <c r="G6145" s="310">
        <f t="shared" si="191"/>
        <v>3545400</v>
      </c>
    </row>
    <row r="6146" spans="1:7">
      <c r="A6146" s="311" t="s">
        <v>7424</v>
      </c>
      <c r="B6146" s="311" t="s">
        <v>7488</v>
      </c>
      <c r="C6146" s="311" t="s">
        <v>7570</v>
      </c>
      <c r="D6146" s="308"/>
      <c r="E6146" s="315">
        <v>181810</v>
      </c>
      <c r="F6146" s="310">
        <f t="shared" si="190"/>
        <v>9090500</v>
      </c>
      <c r="G6146" s="310">
        <f t="shared" si="191"/>
        <v>3636200.0000000005</v>
      </c>
    </row>
    <row r="6147" spans="1:7">
      <c r="A6147" s="311" t="s">
        <v>7424</v>
      </c>
      <c r="B6147" s="311" t="s">
        <v>7571</v>
      </c>
      <c r="C6147" s="311" t="s">
        <v>7572</v>
      </c>
      <c r="D6147" s="308"/>
      <c r="E6147" s="315">
        <v>78400</v>
      </c>
      <c r="F6147" s="310">
        <f t="shared" si="190"/>
        <v>3920000</v>
      </c>
      <c r="G6147" s="310">
        <f t="shared" si="191"/>
        <v>1568000</v>
      </c>
    </row>
    <row r="6148" spans="1:7">
      <c r="A6148" s="311" t="s">
        <v>7424</v>
      </c>
      <c r="B6148" s="311" t="s">
        <v>7571</v>
      </c>
      <c r="C6148" s="311" t="s">
        <v>7573</v>
      </c>
      <c r="D6148" s="308"/>
      <c r="E6148" s="315">
        <v>82420</v>
      </c>
      <c r="F6148" s="310">
        <f t="shared" ref="F6148:F6211" si="192">+E6148*5%*1000</f>
        <v>4121000</v>
      </c>
      <c r="G6148" s="310">
        <f t="shared" ref="G6148:G6211" si="193">+E6148*2%*1000</f>
        <v>1648400</v>
      </c>
    </row>
    <row r="6149" spans="1:7">
      <c r="A6149" s="311" t="s">
        <v>7424</v>
      </c>
      <c r="B6149" s="311" t="s">
        <v>7571</v>
      </c>
      <c r="C6149" s="311" t="s">
        <v>7574</v>
      </c>
      <c r="D6149" s="308"/>
      <c r="E6149" s="315">
        <v>79920</v>
      </c>
      <c r="F6149" s="310">
        <f t="shared" si="192"/>
        <v>3996000</v>
      </c>
      <c r="G6149" s="310">
        <f t="shared" si="193"/>
        <v>1598400</v>
      </c>
    </row>
    <row r="6150" spans="1:7">
      <c r="A6150" s="316" t="s">
        <v>7552</v>
      </c>
      <c r="B6150" s="316" t="s">
        <v>7575</v>
      </c>
      <c r="C6150" s="316" t="s">
        <v>7576</v>
      </c>
      <c r="D6150" s="308"/>
      <c r="E6150" s="317">
        <v>27470</v>
      </c>
      <c r="F6150" s="310">
        <f t="shared" si="192"/>
        <v>1373500</v>
      </c>
      <c r="G6150" s="310">
        <f t="shared" si="193"/>
        <v>549400</v>
      </c>
    </row>
    <row r="6151" spans="1:7">
      <c r="A6151" s="316" t="s">
        <v>7552</v>
      </c>
      <c r="B6151" s="316" t="s">
        <v>7575</v>
      </c>
      <c r="C6151" s="316" t="s">
        <v>7577</v>
      </c>
      <c r="D6151" s="308"/>
      <c r="E6151" s="317">
        <v>142550</v>
      </c>
      <c r="F6151" s="310">
        <f t="shared" si="192"/>
        <v>7127500</v>
      </c>
      <c r="G6151" s="310">
        <f t="shared" si="193"/>
        <v>2851000</v>
      </c>
    </row>
    <row r="6152" spans="1:7">
      <c r="A6152" s="311" t="s">
        <v>7424</v>
      </c>
      <c r="B6152" s="311" t="s">
        <v>7575</v>
      </c>
      <c r="C6152" s="311" t="s">
        <v>7578</v>
      </c>
      <c r="D6152" s="308"/>
      <c r="E6152" s="315">
        <v>82420</v>
      </c>
      <c r="F6152" s="310">
        <f t="shared" si="192"/>
        <v>4121000</v>
      </c>
      <c r="G6152" s="310">
        <f t="shared" si="193"/>
        <v>1648400</v>
      </c>
    </row>
    <row r="6153" spans="1:7">
      <c r="A6153" s="311" t="s">
        <v>7424</v>
      </c>
      <c r="B6153" s="311" t="s">
        <v>7579</v>
      </c>
      <c r="C6153" s="311" t="s">
        <v>7572</v>
      </c>
      <c r="D6153" s="308"/>
      <c r="E6153" s="315">
        <v>97720</v>
      </c>
      <c r="F6153" s="310">
        <f t="shared" si="192"/>
        <v>4886000</v>
      </c>
      <c r="G6153" s="310">
        <f t="shared" si="193"/>
        <v>1954400</v>
      </c>
    </row>
    <row r="6154" spans="1:7">
      <c r="A6154" s="311" t="s">
        <v>7424</v>
      </c>
      <c r="B6154" s="311" t="s">
        <v>7580</v>
      </c>
      <c r="C6154" s="311" t="s">
        <v>7572</v>
      </c>
      <c r="D6154" s="308"/>
      <c r="E6154" s="315">
        <v>100360</v>
      </c>
      <c r="F6154" s="310">
        <f t="shared" si="192"/>
        <v>5018000</v>
      </c>
      <c r="G6154" s="310">
        <f t="shared" si="193"/>
        <v>2007200</v>
      </c>
    </row>
    <row r="6155" spans="1:7">
      <c r="A6155" s="311" t="s">
        <v>7424</v>
      </c>
      <c r="B6155" s="311" t="s">
        <v>7580</v>
      </c>
      <c r="C6155" s="311" t="s">
        <v>7574</v>
      </c>
      <c r="D6155" s="308"/>
      <c r="E6155" s="315">
        <v>99720</v>
      </c>
      <c r="F6155" s="310">
        <f t="shared" si="192"/>
        <v>4986000</v>
      </c>
      <c r="G6155" s="310">
        <f t="shared" si="193"/>
        <v>1994400</v>
      </c>
    </row>
    <row r="6156" spans="1:7">
      <c r="A6156" s="316" t="s">
        <v>7552</v>
      </c>
      <c r="B6156" s="316" t="s">
        <v>7581</v>
      </c>
      <c r="C6156" s="316" t="s">
        <v>7582</v>
      </c>
      <c r="D6156" s="308"/>
      <c r="E6156" s="317">
        <v>22570</v>
      </c>
      <c r="F6156" s="310">
        <f t="shared" si="192"/>
        <v>1128500</v>
      </c>
      <c r="G6156" s="310">
        <f t="shared" si="193"/>
        <v>451400.00000000006</v>
      </c>
    </row>
    <row r="6157" spans="1:7">
      <c r="A6157" s="311" t="s">
        <v>7424</v>
      </c>
      <c r="B6157" s="311" t="s">
        <v>7583</v>
      </c>
      <c r="C6157" s="311" t="s">
        <v>7574</v>
      </c>
      <c r="D6157" s="308"/>
      <c r="E6157" s="315">
        <v>103270</v>
      </c>
      <c r="F6157" s="310">
        <f t="shared" si="192"/>
        <v>5163500</v>
      </c>
      <c r="G6157" s="310">
        <f t="shared" si="193"/>
        <v>2065400</v>
      </c>
    </row>
    <row r="6158" spans="1:7">
      <c r="A6158" s="311" t="s">
        <v>7424</v>
      </c>
      <c r="B6158" s="311" t="s">
        <v>7584</v>
      </c>
      <c r="C6158" s="311" t="s">
        <v>7435</v>
      </c>
      <c r="D6158" s="308"/>
      <c r="E6158" s="315">
        <v>149810</v>
      </c>
      <c r="F6158" s="310">
        <f t="shared" si="192"/>
        <v>7490500</v>
      </c>
      <c r="G6158" s="310">
        <f t="shared" si="193"/>
        <v>2996200.0000000005</v>
      </c>
    </row>
    <row r="6159" spans="1:7">
      <c r="A6159" s="311" t="s">
        <v>7424</v>
      </c>
      <c r="B6159" s="311" t="s">
        <v>7585</v>
      </c>
      <c r="C6159" s="311" t="s">
        <v>7586</v>
      </c>
      <c r="D6159" s="308"/>
      <c r="E6159" s="315">
        <v>800000</v>
      </c>
      <c r="F6159" s="310">
        <f t="shared" si="192"/>
        <v>40000000</v>
      </c>
      <c r="G6159" s="310">
        <f t="shared" si="193"/>
        <v>16000000</v>
      </c>
    </row>
    <row r="6160" spans="1:7">
      <c r="A6160" s="311" t="s">
        <v>7424</v>
      </c>
      <c r="B6160" s="311" t="s">
        <v>7587</v>
      </c>
      <c r="C6160" s="311" t="s">
        <v>7435</v>
      </c>
      <c r="D6160" s="308"/>
      <c r="E6160" s="315">
        <v>132540</v>
      </c>
      <c r="F6160" s="310">
        <f t="shared" si="192"/>
        <v>6627000</v>
      </c>
      <c r="G6160" s="310">
        <f t="shared" si="193"/>
        <v>2650800</v>
      </c>
    </row>
    <row r="6161" spans="1:7">
      <c r="A6161" s="311" t="s">
        <v>7424</v>
      </c>
      <c r="B6161" s="311" t="s">
        <v>7503</v>
      </c>
      <c r="C6161" s="311" t="s">
        <v>7588</v>
      </c>
      <c r="D6161" s="308"/>
      <c r="E6161" s="315">
        <v>97600</v>
      </c>
      <c r="F6161" s="310">
        <f t="shared" si="192"/>
        <v>4880000</v>
      </c>
      <c r="G6161" s="310">
        <f t="shared" si="193"/>
        <v>1952000</v>
      </c>
    </row>
    <row r="6162" spans="1:7">
      <c r="A6162" s="311" t="s">
        <v>7424</v>
      </c>
      <c r="B6162" s="311" t="s">
        <v>7503</v>
      </c>
      <c r="C6162" s="311" t="s">
        <v>7589</v>
      </c>
      <c r="D6162" s="308"/>
      <c r="E6162" s="315">
        <v>100000</v>
      </c>
      <c r="F6162" s="310">
        <f t="shared" si="192"/>
        <v>5000000</v>
      </c>
      <c r="G6162" s="310">
        <f t="shared" si="193"/>
        <v>2000000</v>
      </c>
    </row>
    <row r="6163" spans="1:7">
      <c r="A6163" s="311" t="s">
        <v>7424</v>
      </c>
      <c r="B6163" s="311" t="s">
        <v>7503</v>
      </c>
      <c r="C6163" s="311" t="s">
        <v>7590</v>
      </c>
      <c r="D6163" s="308"/>
      <c r="E6163" s="315">
        <v>94500</v>
      </c>
      <c r="F6163" s="310">
        <f t="shared" si="192"/>
        <v>4725000</v>
      </c>
      <c r="G6163" s="310">
        <f t="shared" si="193"/>
        <v>1890000</v>
      </c>
    </row>
    <row r="6164" spans="1:7">
      <c r="A6164" s="311" t="s">
        <v>7424</v>
      </c>
      <c r="B6164" s="311" t="s">
        <v>7503</v>
      </c>
      <c r="C6164" s="311" t="s">
        <v>7591</v>
      </c>
      <c r="D6164" s="308"/>
      <c r="E6164" s="315">
        <v>117000</v>
      </c>
      <c r="F6164" s="310">
        <f t="shared" si="192"/>
        <v>5850000</v>
      </c>
      <c r="G6164" s="310">
        <f t="shared" si="193"/>
        <v>2340000</v>
      </c>
    </row>
    <row r="6165" spans="1:7">
      <c r="A6165" s="311" t="s">
        <v>7424</v>
      </c>
      <c r="B6165" s="311" t="s">
        <v>7503</v>
      </c>
      <c r="C6165" s="311" t="s">
        <v>7592</v>
      </c>
      <c r="D6165" s="308"/>
      <c r="E6165" s="315">
        <v>95000</v>
      </c>
      <c r="F6165" s="310">
        <f t="shared" si="192"/>
        <v>4750000</v>
      </c>
      <c r="G6165" s="310">
        <f t="shared" si="193"/>
        <v>1900000</v>
      </c>
    </row>
    <row r="6166" spans="1:7">
      <c r="A6166" s="316" t="s">
        <v>7552</v>
      </c>
      <c r="B6166" s="316" t="s">
        <v>7503</v>
      </c>
      <c r="C6166" s="316" t="s">
        <v>7593</v>
      </c>
      <c r="D6166" s="308"/>
      <c r="E6166" s="317">
        <v>70790</v>
      </c>
      <c r="F6166" s="310">
        <f t="shared" si="192"/>
        <v>3539500</v>
      </c>
      <c r="G6166" s="310">
        <f t="shared" si="193"/>
        <v>1415800</v>
      </c>
    </row>
    <row r="6167" spans="1:7">
      <c r="A6167" s="311" t="s">
        <v>7424</v>
      </c>
      <c r="B6167" s="311" t="s">
        <v>7503</v>
      </c>
      <c r="C6167" s="311" t="s">
        <v>7594</v>
      </c>
      <c r="D6167" s="308"/>
      <c r="E6167" s="315">
        <v>87130</v>
      </c>
      <c r="F6167" s="310">
        <f t="shared" si="192"/>
        <v>4356500</v>
      </c>
      <c r="G6167" s="310">
        <f t="shared" si="193"/>
        <v>1742600.0000000002</v>
      </c>
    </row>
    <row r="6168" spans="1:7">
      <c r="A6168" s="311" t="s">
        <v>7424</v>
      </c>
      <c r="B6168" s="311" t="s">
        <v>7503</v>
      </c>
      <c r="C6168" s="311" t="s">
        <v>7595</v>
      </c>
      <c r="D6168" s="308"/>
      <c r="E6168" s="315">
        <v>127270</v>
      </c>
      <c r="F6168" s="310">
        <f t="shared" si="192"/>
        <v>6363500</v>
      </c>
      <c r="G6168" s="310">
        <f t="shared" si="193"/>
        <v>2545400</v>
      </c>
    </row>
    <row r="6169" spans="1:7">
      <c r="A6169" s="311" t="s">
        <v>7424</v>
      </c>
      <c r="B6169" s="311" t="s">
        <v>7508</v>
      </c>
      <c r="C6169" s="311" t="s">
        <v>7588</v>
      </c>
      <c r="D6169" s="308"/>
      <c r="E6169" s="315">
        <v>94620</v>
      </c>
      <c r="F6169" s="310">
        <f t="shared" si="192"/>
        <v>4731000</v>
      </c>
      <c r="G6169" s="310">
        <f t="shared" si="193"/>
        <v>1892400</v>
      </c>
    </row>
    <row r="6170" spans="1:7">
      <c r="A6170" s="311" t="s">
        <v>7424</v>
      </c>
      <c r="B6170" s="311" t="s">
        <v>7596</v>
      </c>
      <c r="C6170" s="311" t="s">
        <v>7588</v>
      </c>
      <c r="D6170" s="308"/>
      <c r="E6170" s="315">
        <v>94270</v>
      </c>
      <c r="F6170" s="310">
        <f t="shared" si="192"/>
        <v>4713500</v>
      </c>
      <c r="G6170" s="310">
        <f t="shared" si="193"/>
        <v>1885400</v>
      </c>
    </row>
    <row r="6171" spans="1:7">
      <c r="A6171" s="311" t="s">
        <v>7424</v>
      </c>
      <c r="B6171" s="311" t="s">
        <v>7510</v>
      </c>
      <c r="C6171" s="311" t="s">
        <v>7588</v>
      </c>
      <c r="D6171" s="308"/>
      <c r="E6171" s="315">
        <v>124810</v>
      </c>
      <c r="F6171" s="310">
        <f t="shared" si="192"/>
        <v>6240500</v>
      </c>
      <c r="G6171" s="310">
        <f t="shared" si="193"/>
        <v>2496200.0000000005</v>
      </c>
    </row>
    <row r="6172" spans="1:7">
      <c r="A6172" s="311" t="s">
        <v>7424</v>
      </c>
      <c r="B6172" s="311" t="s">
        <v>7510</v>
      </c>
      <c r="C6172" s="311" t="s">
        <v>7597</v>
      </c>
      <c r="D6172" s="308"/>
      <c r="E6172" s="315">
        <v>131810</v>
      </c>
      <c r="F6172" s="310">
        <f t="shared" si="192"/>
        <v>6590500</v>
      </c>
      <c r="G6172" s="310">
        <f t="shared" si="193"/>
        <v>2636200.0000000005</v>
      </c>
    </row>
    <row r="6173" spans="1:7">
      <c r="A6173" s="311" t="s">
        <v>7424</v>
      </c>
      <c r="B6173" s="311" t="s">
        <v>7598</v>
      </c>
      <c r="C6173" s="311" t="s">
        <v>7588</v>
      </c>
      <c r="D6173" s="308"/>
      <c r="E6173" s="315">
        <v>96360</v>
      </c>
      <c r="F6173" s="310">
        <f t="shared" si="192"/>
        <v>4818000</v>
      </c>
      <c r="G6173" s="310">
        <f t="shared" si="193"/>
        <v>1927200</v>
      </c>
    </row>
    <row r="6174" spans="1:7">
      <c r="A6174" s="311" t="s">
        <v>7424</v>
      </c>
      <c r="B6174" s="311" t="s">
        <v>7513</v>
      </c>
      <c r="C6174" s="311" t="s">
        <v>7599</v>
      </c>
      <c r="D6174" s="308"/>
      <c r="E6174" s="315">
        <v>131000</v>
      </c>
      <c r="F6174" s="310">
        <f t="shared" si="192"/>
        <v>6550000</v>
      </c>
      <c r="G6174" s="310">
        <f t="shared" si="193"/>
        <v>2620000</v>
      </c>
    </row>
    <row r="6175" spans="1:7">
      <c r="A6175" s="311" t="s">
        <v>7424</v>
      </c>
      <c r="B6175" s="311" t="s">
        <v>7513</v>
      </c>
      <c r="C6175" s="311" t="s">
        <v>7588</v>
      </c>
      <c r="D6175" s="308"/>
      <c r="E6175" s="315">
        <v>128810</v>
      </c>
      <c r="F6175" s="310">
        <f t="shared" si="192"/>
        <v>6440500</v>
      </c>
      <c r="G6175" s="310">
        <f t="shared" si="193"/>
        <v>2576200.0000000005</v>
      </c>
    </row>
    <row r="6176" spans="1:7">
      <c r="A6176" s="311" t="s">
        <v>7424</v>
      </c>
      <c r="B6176" s="311" t="s">
        <v>7513</v>
      </c>
      <c r="C6176" s="311" t="s">
        <v>7600</v>
      </c>
      <c r="D6176" s="308"/>
      <c r="E6176" s="315">
        <v>131000</v>
      </c>
      <c r="F6176" s="310">
        <f t="shared" si="192"/>
        <v>6550000</v>
      </c>
      <c r="G6176" s="310">
        <f t="shared" si="193"/>
        <v>2620000</v>
      </c>
    </row>
    <row r="6177" spans="1:7">
      <c r="A6177" s="311" t="s">
        <v>7424</v>
      </c>
      <c r="B6177" s="311" t="s">
        <v>7513</v>
      </c>
      <c r="C6177" s="311" t="s">
        <v>7601</v>
      </c>
      <c r="D6177" s="308"/>
      <c r="E6177" s="315">
        <v>109540</v>
      </c>
      <c r="F6177" s="310">
        <f t="shared" si="192"/>
        <v>5477000</v>
      </c>
      <c r="G6177" s="310">
        <f t="shared" si="193"/>
        <v>2190800</v>
      </c>
    </row>
    <row r="6178" spans="1:7">
      <c r="A6178" s="316" t="s">
        <v>7552</v>
      </c>
      <c r="B6178" s="316" t="s">
        <v>7513</v>
      </c>
      <c r="C6178" s="316" t="s">
        <v>7602</v>
      </c>
      <c r="D6178" s="308"/>
      <c r="E6178" s="317">
        <v>99890</v>
      </c>
      <c r="F6178" s="310">
        <f t="shared" si="192"/>
        <v>4994500</v>
      </c>
      <c r="G6178" s="310">
        <f t="shared" si="193"/>
        <v>1997800</v>
      </c>
    </row>
    <row r="6179" spans="1:7">
      <c r="A6179" s="311" t="s">
        <v>7424</v>
      </c>
      <c r="B6179" s="311" t="s">
        <v>7514</v>
      </c>
      <c r="C6179" s="311" t="s">
        <v>7588</v>
      </c>
      <c r="D6179" s="308"/>
      <c r="E6179" s="315">
        <v>115000</v>
      </c>
      <c r="F6179" s="310">
        <f t="shared" si="192"/>
        <v>5750000</v>
      </c>
      <c r="G6179" s="310">
        <f t="shared" si="193"/>
        <v>2300000</v>
      </c>
    </row>
    <row r="6180" spans="1:7">
      <c r="A6180" s="311" t="s">
        <v>7424</v>
      </c>
      <c r="B6180" s="311" t="s">
        <v>7603</v>
      </c>
      <c r="C6180" s="311" t="s">
        <v>7588</v>
      </c>
      <c r="D6180" s="308"/>
      <c r="E6180" s="315">
        <v>109000</v>
      </c>
      <c r="F6180" s="310">
        <f t="shared" si="192"/>
        <v>5450000</v>
      </c>
      <c r="G6180" s="310">
        <f t="shared" si="193"/>
        <v>2180000</v>
      </c>
    </row>
    <row r="6181" spans="1:7">
      <c r="A6181" s="311" t="s">
        <v>7424</v>
      </c>
      <c r="B6181" s="311" t="s">
        <v>7515</v>
      </c>
      <c r="C6181" s="311" t="s">
        <v>7588</v>
      </c>
      <c r="D6181" s="308"/>
      <c r="E6181" s="315">
        <v>155000</v>
      </c>
      <c r="F6181" s="310">
        <f t="shared" si="192"/>
        <v>7750000</v>
      </c>
      <c r="G6181" s="310">
        <f t="shared" si="193"/>
        <v>3100000</v>
      </c>
    </row>
    <row r="6182" spans="1:7">
      <c r="A6182" s="311" t="s">
        <v>7424</v>
      </c>
      <c r="B6182" s="311" t="s">
        <v>7515</v>
      </c>
      <c r="C6182" s="311" t="s">
        <v>7604</v>
      </c>
      <c r="D6182" s="308"/>
      <c r="E6182" s="315">
        <v>135300</v>
      </c>
      <c r="F6182" s="310">
        <f t="shared" si="192"/>
        <v>6765000</v>
      </c>
      <c r="G6182" s="310">
        <f t="shared" si="193"/>
        <v>2706000</v>
      </c>
    </row>
    <row r="6183" spans="1:7">
      <c r="A6183" s="311" t="s">
        <v>7424</v>
      </c>
      <c r="B6183" s="311" t="s">
        <v>7515</v>
      </c>
      <c r="C6183" s="311" t="s">
        <v>7605</v>
      </c>
      <c r="D6183" s="308"/>
      <c r="E6183" s="315">
        <v>169000</v>
      </c>
      <c r="F6183" s="310">
        <f t="shared" si="192"/>
        <v>8450000</v>
      </c>
      <c r="G6183" s="310">
        <f t="shared" si="193"/>
        <v>3380000</v>
      </c>
    </row>
    <row r="6184" spans="1:7">
      <c r="A6184" s="311" t="s">
        <v>7424</v>
      </c>
      <c r="B6184" s="311" t="s">
        <v>7515</v>
      </c>
      <c r="C6184" s="311" t="s">
        <v>7606</v>
      </c>
      <c r="D6184" s="308"/>
      <c r="E6184" s="315">
        <v>143630</v>
      </c>
      <c r="F6184" s="310">
        <f t="shared" si="192"/>
        <v>7181500</v>
      </c>
      <c r="G6184" s="310">
        <f t="shared" si="193"/>
        <v>2872600</v>
      </c>
    </row>
    <row r="6185" spans="1:7">
      <c r="A6185" s="311" t="s">
        <v>7424</v>
      </c>
      <c r="B6185" s="311" t="s">
        <v>7515</v>
      </c>
      <c r="C6185" s="311" t="s">
        <v>7607</v>
      </c>
      <c r="D6185" s="308"/>
      <c r="E6185" s="315">
        <v>100000</v>
      </c>
      <c r="F6185" s="310">
        <f t="shared" si="192"/>
        <v>5000000</v>
      </c>
      <c r="G6185" s="310">
        <f t="shared" si="193"/>
        <v>2000000</v>
      </c>
    </row>
    <row r="6186" spans="1:7">
      <c r="A6186" s="311" t="s">
        <v>7424</v>
      </c>
      <c r="B6186" s="311" t="s">
        <v>7515</v>
      </c>
      <c r="C6186" s="311" t="s">
        <v>7608</v>
      </c>
      <c r="D6186" s="308"/>
      <c r="E6186" s="315">
        <v>156360</v>
      </c>
      <c r="F6186" s="310">
        <f t="shared" si="192"/>
        <v>7818000</v>
      </c>
      <c r="G6186" s="310">
        <f t="shared" si="193"/>
        <v>3127200.0000000005</v>
      </c>
    </row>
    <row r="6187" spans="1:7">
      <c r="A6187" s="311" t="s">
        <v>7424</v>
      </c>
      <c r="B6187" s="311" t="s">
        <v>7609</v>
      </c>
      <c r="C6187" s="311" t="s">
        <v>7588</v>
      </c>
      <c r="D6187" s="308"/>
      <c r="E6187" s="315">
        <v>168000</v>
      </c>
      <c r="F6187" s="310">
        <f t="shared" si="192"/>
        <v>8400000</v>
      </c>
      <c r="G6187" s="310">
        <f t="shared" si="193"/>
        <v>3360000</v>
      </c>
    </row>
    <row r="6188" spans="1:7">
      <c r="A6188" s="311" t="s">
        <v>7424</v>
      </c>
      <c r="B6188" s="311" t="s">
        <v>7609</v>
      </c>
      <c r="C6188" s="311" t="s">
        <v>7605</v>
      </c>
      <c r="D6188" s="308"/>
      <c r="E6188" s="315">
        <v>180900</v>
      </c>
      <c r="F6188" s="310">
        <f t="shared" si="192"/>
        <v>9045000</v>
      </c>
      <c r="G6188" s="310">
        <f t="shared" si="193"/>
        <v>3618000</v>
      </c>
    </row>
    <row r="6189" spans="1:7">
      <c r="A6189" s="311" t="s">
        <v>7424</v>
      </c>
      <c r="B6189" s="311" t="s">
        <v>7609</v>
      </c>
      <c r="C6189" s="311" t="s">
        <v>7610</v>
      </c>
      <c r="D6189" s="308"/>
      <c r="E6189" s="315">
        <v>180090</v>
      </c>
      <c r="F6189" s="310">
        <f t="shared" si="192"/>
        <v>9004500</v>
      </c>
      <c r="G6189" s="310">
        <f t="shared" si="193"/>
        <v>3601800</v>
      </c>
    </row>
    <row r="6190" spans="1:7">
      <c r="A6190" s="311" t="s">
        <v>7424</v>
      </c>
      <c r="B6190" s="311" t="s">
        <v>7518</v>
      </c>
      <c r="C6190" s="311" t="s">
        <v>7572</v>
      </c>
      <c r="D6190" s="308"/>
      <c r="E6190" s="315">
        <v>82570</v>
      </c>
      <c r="F6190" s="310">
        <f t="shared" si="192"/>
        <v>4128500</v>
      </c>
      <c r="G6190" s="310">
        <f t="shared" si="193"/>
        <v>1651400</v>
      </c>
    </row>
    <row r="6191" spans="1:7">
      <c r="A6191" s="311" t="s">
        <v>7424</v>
      </c>
      <c r="B6191" s="311" t="s">
        <v>7518</v>
      </c>
      <c r="C6191" s="311" t="s">
        <v>7574</v>
      </c>
      <c r="D6191" s="308"/>
      <c r="E6191" s="315">
        <v>76450</v>
      </c>
      <c r="F6191" s="310">
        <f t="shared" si="192"/>
        <v>3822500</v>
      </c>
      <c r="G6191" s="310">
        <f t="shared" si="193"/>
        <v>1529000</v>
      </c>
    </row>
    <row r="6192" spans="1:7">
      <c r="A6192" s="316" t="s">
        <v>7552</v>
      </c>
      <c r="B6192" s="316" t="s">
        <v>7518</v>
      </c>
      <c r="C6192" s="316" t="s">
        <v>7611</v>
      </c>
      <c r="D6192" s="308"/>
      <c r="E6192" s="317">
        <v>28610</v>
      </c>
      <c r="F6192" s="310">
        <f t="shared" si="192"/>
        <v>1430500</v>
      </c>
      <c r="G6192" s="310">
        <f t="shared" si="193"/>
        <v>572200</v>
      </c>
    </row>
    <row r="6193" spans="1:7">
      <c r="A6193" s="316" t="s">
        <v>7552</v>
      </c>
      <c r="B6193" s="316" t="s">
        <v>7518</v>
      </c>
      <c r="C6193" s="316" t="s">
        <v>7612</v>
      </c>
      <c r="D6193" s="308"/>
      <c r="E6193" s="317">
        <v>46810</v>
      </c>
      <c r="F6193" s="310">
        <f t="shared" si="192"/>
        <v>2340500</v>
      </c>
      <c r="G6193" s="310">
        <f t="shared" si="193"/>
        <v>936200</v>
      </c>
    </row>
    <row r="6194" spans="1:7">
      <c r="A6194" s="311" t="s">
        <v>7424</v>
      </c>
      <c r="B6194" s="311" t="s">
        <v>7519</v>
      </c>
      <c r="C6194" s="311" t="s">
        <v>7572</v>
      </c>
      <c r="D6194" s="308"/>
      <c r="E6194" s="315">
        <v>97540</v>
      </c>
      <c r="F6194" s="310">
        <f t="shared" si="192"/>
        <v>4877000</v>
      </c>
      <c r="G6194" s="310">
        <f t="shared" si="193"/>
        <v>1950800</v>
      </c>
    </row>
    <row r="6195" spans="1:7">
      <c r="A6195" s="311" t="s">
        <v>7424</v>
      </c>
      <c r="B6195" s="311" t="s">
        <v>7521</v>
      </c>
      <c r="C6195" s="311" t="s">
        <v>7572</v>
      </c>
      <c r="D6195" s="308"/>
      <c r="E6195" s="315">
        <v>96200</v>
      </c>
      <c r="F6195" s="310">
        <f t="shared" si="192"/>
        <v>4810000</v>
      </c>
      <c r="G6195" s="310">
        <f t="shared" si="193"/>
        <v>1924000</v>
      </c>
    </row>
    <row r="6196" spans="1:7">
      <c r="A6196" s="311" t="s">
        <v>7424</v>
      </c>
      <c r="B6196" s="311" t="s">
        <v>7521</v>
      </c>
      <c r="C6196" s="311" t="s">
        <v>7574</v>
      </c>
      <c r="D6196" s="308"/>
      <c r="E6196" s="315">
        <v>92810</v>
      </c>
      <c r="F6196" s="310">
        <f t="shared" si="192"/>
        <v>4640500</v>
      </c>
      <c r="G6196" s="310">
        <f t="shared" si="193"/>
        <v>1856200</v>
      </c>
    </row>
    <row r="6197" spans="1:7">
      <c r="A6197" s="311" t="s">
        <v>7424</v>
      </c>
      <c r="B6197" s="311" t="s">
        <v>293</v>
      </c>
      <c r="C6197" s="311" t="s">
        <v>7440</v>
      </c>
      <c r="D6197" s="308"/>
      <c r="E6197" s="315">
        <v>68720</v>
      </c>
      <c r="F6197" s="310">
        <f t="shared" si="192"/>
        <v>3436000</v>
      </c>
      <c r="G6197" s="310">
        <f t="shared" si="193"/>
        <v>1374400</v>
      </c>
    </row>
    <row r="6198" spans="1:7">
      <c r="A6198" s="316" t="s">
        <v>7552</v>
      </c>
      <c r="B6198" s="316" t="s">
        <v>7613</v>
      </c>
      <c r="C6198" s="316" t="s">
        <v>7614</v>
      </c>
      <c r="D6198" s="308"/>
      <c r="E6198" s="317">
        <v>28900</v>
      </c>
      <c r="F6198" s="310">
        <f t="shared" si="192"/>
        <v>1445000</v>
      </c>
      <c r="G6198" s="310">
        <f t="shared" si="193"/>
        <v>578000</v>
      </c>
    </row>
    <row r="6199" spans="1:7">
      <c r="A6199" s="311" t="s">
        <v>7424</v>
      </c>
      <c r="B6199" s="311" t="s">
        <v>293</v>
      </c>
      <c r="C6199" s="311" t="s">
        <v>7615</v>
      </c>
      <c r="D6199" s="308"/>
      <c r="E6199" s="315">
        <v>70000</v>
      </c>
      <c r="F6199" s="310">
        <f t="shared" si="192"/>
        <v>3500000</v>
      </c>
      <c r="G6199" s="310">
        <f t="shared" si="193"/>
        <v>1400000</v>
      </c>
    </row>
    <row r="6200" spans="1:7">
      <c r="A6200" s="311" t="s">
        <v>7424</v>
      </c>
      <c r="B6200" s="311" t="s">
        <v>7523</v>
      </c>
      <c r="C6200" s="311" t="s">
        <v>7440</v>
      </c>
      <c r="D6200" s="308"/>
      <c r="E6200" s="315">
        <v>78700</v>
      </c>
      <c r="F6200" s="310">
        <f t="shared" si="192"/>
        <v>3935000</v>
      </c>
      <c r="G6200" s="310">
        <f t="shared" si="193"/>
        <v>1574000</v>
      </c>
    </row>
    <row r="6201" spans="1:7">
      <c r="A6201" s="311" t="s">
        <v>7424</v>
      </c>
      <c r="B6201" s="311" t="s">
        <v>7524</v>
      </c>
      <c r="C6201" s="311" t="s">
        <v>7440</v>
      </c>
      <c r="D6201" s="308"/>
      <c r="E6201" s="315">
        <v>74900</v>
      </c>
      <c r="F6201" s="310">
        <f t="shared" si="192"/>
        <v>3745000</v>
      </c>
      <c r="G6201" s="310">
        <f t="shared" si="193"/>
        <v>1498000</v>
      </c>
    </row>
    <row r="6202" spans="1:7">
      <c r="A6202" s="311" t="s">
        <v>7424</v>
      </c>
      <c r="B6202" s="311" t="s">
        <v>294</v>
      </c>
      <c r="C6202" s="311" t="s">
        <v>7440</v>
      </c>
      <c r="D6202" s="308"/>
      <c r="E6202" s="315">
        <v>102000</v>
      </c>
      <c r="F6202" s="310">
        <f t="shared" si="192"/>
        <v>5100000</v>
      </c>
      <c r="G6202" s="310">
        <f t="shared" si="193"/>
        <v>2040000</v>
      </c>
    </row>
    <row r="6203" spans="1:7">
      <c r="A6203" s="311" t="s">
        <v>7424</v>
      </c>
      <c r="B6203" s="311" t="s">
        <v>7525</v>
      </c>
      <c r="C6203" s="311" t="s">
        <v>7616</v>
      </c>
      <c r="D6203" s="308"/>
      <c r="E6203" s="315">
        <v>118180</v>
      </c>
      <c r="F6203" s="310">
        <f t="shared" si="192"/>
        <v>5909000</v>
      </c>
      <c r="G6203" s="310">
        <f t="shared" si="193"/>
        <v>2363600</v>
      </c>
    </row>
    <row r="6204" spans="1:7">
      <c r="A6204" s="311" t="s">
        <v>7424</v>
      </c>
      <c r="B6204" s="311" t="s">
        <v>7525</v>
      </c>
      <c r="C6204" s="311" t="s">
        <v>7617</v>
      </c>
      <c r="D6204" s="308"/>
      <c r="E6204" s="315">
        <v>259090</v>
      </c>
      <c r="F6204" s="310">
        <f t="shared" si="192"/>
        <v>12954500</v>
      </c>
      <c r="G6204" s="310">
        <f t="shared" si="193"/>
        <v>5181800</v>
      </c>
    </row>
    <row r="6205" spans="1:7">
      <c r="A6205" s="311" t="s">
        <v>7424</v>
      </c>
      <c r="B6205" s="311" t="s">
        <v>288</v>
      </c>
      <c r="C6205" s="311" t="s">
        <v>7616</v>
      </c>
      <c r="D6205" s="308"/>
      <c r="E6205" s="315">
        <v>125290</v>
      </c>
      <c r="F6205" s="310">
        <f t="shared" si="192"/>
        <v>6264500</v>
      </c>
      <c r="G6205" s="310">
        <f t="shared" si="193"/>
        <v>2505800</v>
      </c>
    </row>
    <row r="6206" spans="1:7">
      <c r="A6206" s="311" t="s">
        <v>7424</v>
      </c>
      <c r="B6206" s="311" t="s">
        <v>288</v>
      </c>
      <c r="C6206" s="311" t="s">
        <v>7618</v>
      </c>
      <c r="D6206" s="308"/>
      <c r="E6206" s="315">
        <v>125540</v>
      </c>
      <c r="F6206" s="310">
        <f t="shared" si="192"/>
        <v>6277000</v>
      </c>
      <c r="G6206" s="310">
        <f t="shared" si="193"/>
        <v>2510800</v>
      </c>
    </row>
    <row r="6207" spans="1:7">
      <c r="A6207" s="311" t="s">
        <v>7424</v>
      </c>
      <c r="B6207" s="311" t="s">
        <v>288</v>
      </c>
      <c r="C6207" s="311" t="s">
        <v>7619</v>
      </c>
      <c r="D6207" s="308"/>
      <c r="E6207" s="315">
        <v>119000</v>
      </c>
      <c r="F6207" s="310">
        <f t="shared" si="192"/>
        <v>5950000</v>
      </c>
      <c r="G6207" s="310">
        <f t="shared" si="193"/>
        <v>2380000</v>
      </c>
    </row>
    <row r="6208" spans="1:7">
      <c r="A6208" s="311" t="s">
        <v>7424</v>
      </c>
      <c r="B6208" s="311" t="s">
        <v>7620</v>
      </c>
      <c r="C6208" s="311" t="s">
        <v>7618</v>
      </c>
      <c r="D6208" s="308"/>
      <c r="E6208" s="315">
        <v>145900</v>
      </c>
      <c r="F6208" s="310">
        <f t="shared" si="192"/>
        <v>7295000</v>
      </c>
      <c r="G6208" s="310">
        <f t="shared" si="193"/>
        <v>2918000</v>
      </c>
    </row>
    <row r="6209" spans="1:7">
      <c r="A6209" s="311" t="s">
        <v>7424</v>
      </c>
      <c r="B6209" s="311" t="s">
        <v>7621</v>
      </c>
      <c r="C6209" s="311" t="s">
        <v>7616</v>
      </c>
      <c r="D6209" s="308"/>
      <c r="E6209" s="315">
        <v>167180</v>
      </c>
      <c r="F6209" s="310">
        <f t="shared" si="192"/>
        <v>8359000</v>
      </c>
      <c r="G6209" s="310">
        <f t="shared" si="193"/>
        <v>3343600</v>
      </c>
    </row>
    <row r="6210" spans="1:7">
      <c r="A6210" s="311" t="s">
        <v>7424</v>
      </c>
      <c r="B6210" s="311" t="s">
        <v>7621</v>
      </c>
      <c r="C6210" s="311" t="s">
        <v>7618</v>
      </c>
      <c r="D6210" s="308"/>
      <c r="E6210" s="315">
        <v>167180</v>
      </c>
      <c r="F6210" s="310">
        <f t="shared" si="192"/>
        <v>8359000</v>
      </c>
      <c r="G6210" s="310">
        <f t="shared" si="193"/>
        <v>3343600</v>
      </c>
    </row>
    <row r="6211" spans="1:7">
      <c r="A6211" s="316" t="s">
        <v>7552</v>
      </c>
      <c r="B6211" s="316" t="s">
        <v>7621</v>
      </c>
      <c r="C6211" s="316" t="s">
        <v>7622</v>
      </c>
      <c r="D6211" s="308"/>
      <c r="E6211" s="317">
        <v>52970</v>
      </c>
      <c r="F6211" s="310">
        <f t="shared" si="192"/>
        <v>2648500</v>
      </c>
      <c r="G6211" s="310">
        <f t="shared" si="193"/>
        <v>1059400</v>
      </c>
    </row>
    <row r="6212" spans="1:7">
      <c r="A6212" s="316" t="s">
        <v>7552</v>
      </c>
      <c r="B6212" s="316" t="s">
        <v>7621</v>
      </c>
      <c r="C6212" s="316" t="s">
        <v>7623</v>
      </c>
      <c r="D6212" s="308"/>
      <c r="E6212" s="317">
        <v>82830</v>
      </c>
      <c r="F6212" s="310">
        <f t="shared" ref="F6212:F6275" si="194">+E6212*5%*1000</f>
        <v>4141500</v>
      </c>
      <c r="G6212" s="310">
        <f t="shared" ref="G6212:G6275" si="195">+E6212*2%*1000</f>
        <v>1656600.0000000002</v>
      </c>
    </row>
    <row r="6213" spans="1:7">
      <c r="A6213" s="311" t="s">
        <v>7424</v>
      </c>
      <c r="B6213" s="311" t="s">
        <v>7621</v>
      </c>
      <c r="C6213" s="311" t="s">
        <v>7624</v>
      </c>
      <c r="D6213" s="308"/>
      <c r="E6213" s="315">
        <v>162000</v>
      </c>
      <c r="F6213" s="310">
        <f t="shared" si="194"/>
        <v>8100000</v>
      </c>
      <c r="G6213" s="310">
        <f t="shared" si="195"/>
        <v>3240000</v>
      </c>
    </row>
    <row r="6214" spans="1:7">
      <c r="A6214" s="311" t="s">
        <v>7424</v>
      </c>
      <c r="B6214" s="311" t="s">
        <v>7621</v>
      </c>
      <c r="C6214" s="311" t="s">
        <v>7617</v>
      </c>
      <c r="D6214" s="308"/>
      <c r="E6214" s="315">
        <v>200000</v>
      </c>
      <c r="F6214" s="310">
        <f t="shared" si="194"/>
        <v>10000000</v>
      </c>
      <c r="G6214" s="310">
        <f t="shared" si="195"/>
        <v>4000000</v>
      </c>
    </row>
    <row r="6215" spans="1:7">
      <c r="A6215" s="311" t="s">
        <v>7424</v>
      </c>
      <c r="B6215" s="311" t="s">
        <v>7625</v>
      </c>
      <c r="C6215" s="311" t="s">
        <v>7624</v>
      </c>
      <c r="D6215" s="308"/>
      <c r="E6215" s="315">
        <v>158090</v>
      </c>
      <c r="F6215" s="310">
        <f t="shared" si="194"/>
        <v>7904500</v>
      </c>
      <c r="G6215" s="310">
        <f t="shared" si="195"/>
        <v>3161800</v>
      </c>
    </row>
    <row r="6216" spans="1:7">
      <c r="A6216" s="311" t="s">
        <v>7424</v>
      </c>
      <c r="B6216" s="311" t="s">
        <v>7626</v>
      </c>
      <c r="C6216" s="311" t="s">
        <v>7616</v>
      </c>
      <c r="D6216" s="308"/>
      <c r="E6216" s="315">
        <v>193330</v>
      </c>
      <c r="F6216" s="310">
        <f t="shared" si="194"/>
        <v>9666500</v>
      </c>
      <c r="G6216" s="310">
        <f t="shared" si="195"/>
        <v>3866600</v>
      </c>
    </row>
    <row r="6217" spans="1:7">
      <c r="A6217" s="311" t="s">
        <v>7424</v>
      </c>
      <c r="B6217" s="311" t="s">
        <v>7533</v>
      </c>
      <c r="C6217" s="311" t="s">
        <v>7616</v>
      </c>
      <c r="D6217" s="308"/>
      <c r="E6217" s="315">
        <v>122000</v>
      </c>
      <c r="F6217" s="310">
        <f t="shared" si="194"/>
        <v>6100000</v>
      </c>
      <c r="G6217" s="310">
        <f t="shared" si="195"/>
        <v>2440000</v>
      </c>
    </row>
    <row r="6218" spans="1:7">
      <c r="A6218" s="311" t="s">
        <v>7424</v>
      </c>
      <c r="B6218" s="311" t="s">
        <v>289</v>
      </c>
      <c r="C6218" s="311" t="s">
        <v>7616</v>
      </c>
      <c r="D6218" s="308"/>
      <c r="E6218" s="315">
        <v>185620</v>
      </c>
      <c r="F6218" s="310">
        <f t="shared" si="194"/>
        <v>9281000</v>
      </c>
      <c r="G6218" s="310">
        <f t="shared" si="195"/>
        <v>3712400</v>
      </c>
    </row>
    <row r="6219" spans="1:7">
      <c r="A6219" s="311" t="s">
        <v>7424</v>
      </c>
      <c r="B6219" s="311" t="s">
        <v>289</v>
      </c>
      <c r="C6219" s="311" t="s">
        <v>7618</v>
      </c>
      <c r="D6219" s="308"/>
      <c r="E6219" s="315">
        <v>190270</v>
      </c>
      <c r="F6219" s="310">
        <f t="shared" si="194"/>
        <v>9513500</v>
      </c>
      <c r="G6219" s="310">
        <f t="shared" si="195"/>
        <v>3805400</v>
      </c>
    </row>
    <row r="6220" spans="1:7">
      <c r="A6220" s="311" t="s">
        <v>7424</v>
      </c>
      <c r="B6220" s="311" t="s">
        <v>7535</v>
      </c>
      <c r="C6220" s="311" t="s">
        <v>7616</v>
      </c>
      <c r="D6220" s="308"/>
      <c r="E6220" s="315">
        <v>115640</v>
      </c>
      <c r="F6220" s="310">
        <f t="shared" si="194"/>
        <v>5782000</v>
      </c>
      <c r="G6220" s="310">
        <f t="shared" si="195"/>
        <v>2312800</v>
      </c>
    </row>
    <row r="6221" spans="1:7">
      <c r="A6221" s="311" t="s">
        <v>7424</v>
      </c>
      <c r="B6221" s="311" t="s">
        <v>7536</v>
      </c>
      <c r="C6221" s="311" t="s">
        <v>7616</v>
      </c>
      <c r="D6221" s="308"/>
      <c r="E6221" s="315">
        <v>208000</v>
      </c>
      <c r="F6221" s="310">
        <f t="shared" si="194"/>
        <v>10400000</v>
      </c>
      <c r="G6221" s="310">
        <f t="shared" si="195"/>
        <v>4160000</v>
      </c>
    </row>
    <row r="6222" spans="1:7">
      <c r="A6222" s="311" t="s">
        <v>7424</v>
      </c>
      <c r="B6222" s="311" t="s">
        <v>7536</v>
      </c>
      <c r="C6222" s="311" t="s">
        <v>7618</v>
      </c>
      <c r="D6222" s="308"/>
      <c r="E6222" s="315">
        <v>225810</v>
      </c>
      <c r="F6222" s="310">
        <f t="shared" si="194"/>
        <v>11290500</v>
      </c>
      <c r="G6222" s="310">
        <f t="shared" si="195"/>
        <v>4516200</v>
      </c>
    </row>
    <row r="6223" spans="1:7">
      <c r="A6223" s="311" t="s">
        <v>7424</v>
      </c>
      <c r="B6223" s="311" t="s">
        <v>7536</v>
      </c>
      <c r="C6223" s="311" t="s">
        <v>7627</v>
      </c>
      <c r="D6223" s="308"/>
      <c r="E6223" s="315">
        <v>204720</v>
      </c>
      <c r="F6223" s="310">
        <f t="shared" si="194"/>
        <v>10236000</v>
      </c>
      <c r="G6223" s="310">
        <f t="shared" si="195"/>
        <v>4094400</v>
      </c>
    </row>
    <row r="6224" spans="1:7">
      <c r="A6224" s="316" t="s">
        <v>7552</v>
      </c>
      <c r="B6224" s="316" t="s">
        <v>7536</v>
      </c>
      <c r="C6224" s="316" t="s">
        <v>7628</v>
      </c>
      <c r="D6224" s="308"/>
      <c r="E6224" s="317">
        <v>81630</v>
      </c>
      <c r="F6224" s="310">
        <f t="shared" si="194"/>
        <v>4081500</v>
      </c>
      <c r="G6224" s="310">
        <f t="shared" si="195"/>
        <v>1632600.0000000002</v>
      </c>
    </row>
    <row r="6225" spans="1:7">
      <c r="A6225" s="311" t="s">
        <v>7424</v>
      </c>
      <c r="B6225" s="311" t="s">
        <v>7536</v>
      </c>
      <c r="C6225" s="311" t="s">
        <v>7624</v>
      </c>
      <c r="D6225" s="308"/>
      <c r="E6225" s="315">
        <v>203630</v>
      </c>
      <c r="F6225" s="310">
        <f t="shared" si="194"/>
        <v>10181500</v>
      </c>
      <c r="G6225" s="310">
        <f t="shared" si="195"/>
        <v>4072600</v>
      </c>
    </row>
    <row r="6226" spans="1:7">
      <c r="A6226" s="311" t="s">
        <v>7424</v>
      </c>
      <c r="B6226" s="311" t="s">
        <v>7629</v>
      </c>
      <c r="C6226" s="311" t="s">
        <v>7616</v>
      </c>
      <c r="D6226" s="308"/>
      <c r="E6226" s="315">
        <v>255130</v>
      </c>
      <c r="F6226" s="310">
        <f t="shared" si="194"/>
        <v>12756500</v>
      </c>
      <c r="G6226" s="310">
        <f t="shared" si="195"/>
        <v>5102600</v>
      </c>
    </row>
    <row r="6227" spans="1:7">
      <c r="A6227" s="311" t="s">
        <v>7424</v>
      </c>
      <c r="B6227" s="311" t="s">
        <v>7630</v>
      </c>
      <c r="C6227" s="311" t="s">
        <v>7617</v>
      </c>
      <c r="D6227" s="308"/>
      <c r="E6227" s="315">
        <v>259090</v>
      </c>
      <c r="F6227" s="310">
        <f t="shared" si="194"/>
        <v>12954500</v>
      </c>
      <c r="G6227" s="310">
        <f t="shared" si="195"/>
        <v>5181800</v>
      </c>
    </row>
    <row r="6228" spans="1:7">
      <c r="A6228" s="311" t="s">
        <v>7424</v>
      </c>
      <c r="B6228" s="311" t="s">
        <v>7631</v>
      </c>
      <c r="C6228" s="311" t="s">
        <v>7616</v>
      </c>
      <c r="D6228" s="308"/>
      <c r="E6228" s="315">
        <v>236420</v>
      </c>
      <c r="F6228" s="310">
        <f t="shared" si="194"/>
        <v>11821000</v>
      </c>
      <c r="G6228" s="310">
        <f t="shared" si="195"/>
        <v>4728400.0000000009</v>
      </c>
    </row>
    <row r="6229" spans="1:7">
      <c r="A6229" s="311" t="s">
        <v>7424</v>
      </c>
      <c r="B6229" s="311" t="s">
        <v>7632</v>
      </c>
      <c r="C6229" s="311" t="s">
        <v>7616</v>
      </c>
      <c r="D6229" s="308"/>
      <c r="E6229" s="315">
        <v>253460</v>
      </c>
      <c r="F6229" s="310">
        <f t="shared" si="194"/>
        <v>12673000</v>
      </c>
      <c r="G6229" s="310">
        <f t="shared" si="195"/>
        <v>5069200</v>
      </c>
    </row>
    <row r="6230" spans="1:7">
      <c r="A6230" s="307" t="s">
        <v>7633</v>
      </c>
      <c r="B6230" s="307" t="s">
        <v>7634</v>
      </c>
      <c r="C6230" s="308"/>
      <c r="D6230" s="308"/>
      <c r="E6230" s="309">
        <v>19190</v>
      </c>
      <c r="F6230" s="310">
        <f t="shared" si="194"/>
        <v>959500</v>
      </c>
      <c r="G6230" s="310">
        <f t="shared" si="195"/>
        <v>383800</v>
      </c>
    </row>
    <row r="6231" spans="1:7">
      <c r="A6231" s="307" t="s">
        <v>7633</v>
      </c>
      <c r="B6231" s="307" t="s">
        <v>7635</v>
      </c>
      <c r="C6231" s="308"/>
      <c r="D6231" s="308"/>
      <c r="E6231" s="309">
        <v>20890</v>
      </c>
      <c r="F6231" s="310">
        <f t="shared" si="194"/>
        <v>1044500</v>
      </c>
      <c r="G6231" s="310">
        <f t="shared" si="195"/>
        <v>417800</v>
      </c>
    </row>
    <row r="6232" spans="1:7">
      <c r="A6232" s="307" t="s">
        <v>7633</v>
      </c>
      <c r="B6232" s="307" t="s">
        <v>7636</v>
      </c>
      <c r="C6232" s="308"/>
      <c r="D6232" s="308"/>
      <c r="E6232" s="309">
        <v>21090</v>
      </c>
      <c r="F6232" s="310">
        <f t="shared" si="194"/>
        <v>1054500</v>
      </c>
      <c r="G6232" s="310">
        <f t="shared" si="195"/>
        <v>421800</v>
      </c>
    </row>
    <row r="6233" spans="1:7">
      <c r="A6233" s="307" t="s">
        <v>7633</v>
      </c>
      <c r="B6233" s="307" t="s">
        <v>7637</v>
      </c>
      <c r="C6233" s="308"/>
      <c r="D6233" s="308"/>
      <c r="E6233" s="309">
        <v>17760</v>
      </c>
      <c r="F6233" s="310">
        <f t="shared" si="194"/>
        <v>888000</v>
      </c>
      <c r="G6233" s="310">
        <f t="shared" si="195"/>
        <v>355200</v>
      </c>
    </row>
    <row r="6234" spans="1:7">
      <c r="A6234" s="307" t="s">
        <v>7633</v>
      </c>
      <c r="B6234" s="307" t="s">
        <v>7638</v>
      </c>
      <c r="C6234" s="308"/>
      <c r="D6234" s="308"/>
      <c r="E6234" s="309">
        <v>24840</v>
      </c>
      <c r="F6234" s="310">
        <f t="shared" si="194"/>
        <v>1242000</v>
      </c>
      <c r="G6234" s="310">
        <f t="shared" si="195"/>
        <v>496800</v>
      </c>
    </row>
    <row r="6235" spans="1:7">
      <c r="A6235" s="307" t="s">
        <v>7633</v>
      </c>
      <c r="B6235" s="307" t="s">
        <v>7639</v>
      </c>
      <c r="C6235" s="308"/>
      <c r="D6235" s="308"/>
      <c r="E6235" s="309">
        <v>32050</v>
      </c>
      <c r="F6235" s="310">
        <f t="shared" si="194"/>
        <v>1602500</v>
      </c>
      <c r="G6235" s="310">
        <f t="shared" si="195"/>
        <v>641000</v>
      </c>
    </row>
    <row r="6236" spans="1:7">
      <c r="A6236" s="307" t="s">
        <v>7633</v>
      </c>
      <c r="B6236" s="307" t="s">
        <v>7640</v>
      </c>
      <c r="C6236" s="308"/>
      <c r="D6236" s="308"/>
      <c r="E6236" s="309">
        <v>30680</v>
      </c>
      <c r="F6236" s="310">
        <f t="shared" si="194"/>
        <v>1534000</v>
      </c>
      <c r="G6236" s="310">
        <f t="shared" si="195"/>
        <v>613600</v>
      </c>
    </row>
    <row r="6237" spans="1:7">
      <c r="A6237" s="307" t="s">
        <v>7633</v>
      </c>
      <c r="B6237" s="307" t="s">
        <v>7641</v>
      </c>
      <c r="C6237" s="308"/>
      <c r="D6237" s="308"/>
      <c r="E6237" s="309">
        <v>34970</v>
      </c>
      <c r="F6237" s="310">
        <f t="shared" si="194"/>
        <v>1748500</v>
      </c>
      <c r="G6237" s="310">
        <f t="shared" si="195"/>
        <v>699400</v>
      </c>
    </row>
    <row r="6238" spans="1:7">
      <c r="A6238" s="307" t="s">
        <v>7633</v>
      </c>
      <c r="B6238" s="307" t="s">
        <v>7642</v>
      </c>
      <c r="C6238" s="308"/>
      <c r="D6238" s="308"/>
      <c r="E6238" s="309">
        <v>34970</v>
      </c>
      <c r="F6238" s="310">
        <f t="shared" si="194"/>
        <v>1748500</v>
      </c>
      <c r="G6238" s="310">
        <f t="shared" si="195"/>
        <v>699400</v>
      </c>
    </row>
    <row r="6239" spans="1:7">
      <c r="A6239" s="307" t="s">
        <v>7633</v>
      </c>
      <c r="B6239" s="307" t="s">
        <v>7643</v>
      </c>
      <c r="C6239" s="308"/>
      <c r="D6239" s="308"/>
      <c r="E6239" s="309">
        <v>13450</v>
      </c>
      <c r="F6239" s="310">
        <f t="shared" si="194"/>
        <v>672500</v>
      </c>
      <c r="G6239" s="310">
        <f t="shared" si="195"/>
        <v>269000</v>
      </c>
    </row>
    <row r="6240" spans="1:7">
      <c r="A6240" s="307" t="s">
        <v>7633</v>
      </c>
      <c r="B6240" s="307" t="s">
        <v>7644</v>
      </c>
      <c r="C6240" s="308"/>
      <c r="D6240" s="308"/>
      <c r="E6240" s="309">
        <v>13000</v>
      </c>
      <c r="F6240" s="310">
        <f t="shared" si="194"/>
        <v>650000</v>
      </c>
      <c r="G6240" s="310">
        <f t="shared" si="195"/>
        <v>260000</v>
      </c>
    </row>
    <row r="6241" spans="1:7">
      <c r="A6241" s="307" t="s">
        <v>7633</v>
      </c>
      <c r="B6241" s="307" t="s">
        <v>7645</v>
      </c>
      <c r="C6241" s="308"/>
      <c r="D6241" s="308"/>
      <c r="E6241" s="309">
        <v>12090</v>
      </c>
      <c r="F6241" s="310">
        <f t="shared" si="194"/>
        <v>604500</v>
      </c>
      <c r="G6241" s="310">
        <f t="shared" si="195"/>
        <v>241800</v>
      </c>
    </row>
    <row r="6242" spans="1:7">
      <c r="A6242" s="311" t="s">
        <v>7646</v>
      </c>
      <c r="B6242" s="311" t="s">
        <v>7647</v>
      </c>
      <c r="C6242" s="308"/>
      <c r="D6242" s="308"/>
      <c r="E6242" s="309">
        <v>489950</v>
      </c>
      <c r="F6242" s="310">
        <f t="shared" si="194"/>
        <v>24497500</v>
      </c>
      <c r="G6242" s="310">
        <f t="shared" si="195"/>
        <v>9799000</v>
      </c>
    </row>
    <row r="6243" spans="1:7">
      <c r="A6243" s="311" t="s">
        <v>7646</v>
      </c>
      <c r="B6243" s="311" t="s">
        <v>7647</v>
      </c>
      <c r="C6243" s="311" t="s">
        <v>7648</v>
      </c>
      <c r="D6243" s="308"/>
      <c r="E6243" s="315">
        <v>489950</v>
      </c>
      <c r="F6243" s="310">
        <f t="shared" si="194"/>
        <v>24497500</v>
      </c>
      <c r="G6243" s="310">
        <f t="shared" si="195"/>
        <v>9799000</v>
      </c>
    </row>
    <row r="6244" spans="1:7">
      <c r="A6244" s="307" t="s">
        <v>7649</v>
      </c>
      <c r="B6244" s="307" t="s">
        <v>7650</v>
      </c>
      <c r="C6244" s="308"/>
      <c r="D6244" s="308"/>
      <c r="E6244" s="309">
        <v>309090</v>
      </c>
      <c r="F6244" s="310">
        <f t="shared" si="194"/>
        <v>15454500</v>
      </c>
      <c r="G6244" s="310">
        <f t="shared" si="195"/>
        <v>6181800</v>
      </c>
    </row>
    <row r="6245" spans="1:7">
      <c r="A6245" s="307" t="s">
        <v>7649</v>
      </c>
      <c r="B6245" s="307" t="s">
        <v>7651</v>
      </c>
      <c r="C6245" s="308"/>
      <c r="D6245" s="308"/>
      <c r="E6245" s="309">
        <v>372720</v>
      </c>
      <c r="F6245" s="310">
        <f t="shared" si="194"/>
        <v>18636000</v>
      </c>
      <c r="G6245" s="310">
        <f t="shared" si="195"/>
        <v>7454400.0000000009</v>
      </c>
    </row>
    <row r="6246" spans="1:7">
      <c r="A6246" s="307" t="s">
        <v>7649</v>
      </c>
      <c r="B6246" s="307" t="s">
        <v>7652</v>
      </c>
      <c r="C6246" s="308"/>
      <c r="D6246" s="308"/>
      <c r="E6246" s="309">
        <v>436360</v>
      </c>
      <c r="F6246" s="310">
        <f t="shared" si="194"/>
        <v>21818000</v>
      </c>
      <c r="G6246" s="310">
        <f t="shared" si="195"/>
        <v>8727200</v>
      </c>
    </row>
    <row r="6247" spans="1:7">
      <c r="A6247" s="307" t="s">
        <v>7649</v>
      </c>
      <c r="B6247" s="307" t="s">
        <v>7653</v>
      </c>
      <c r="C6247" s="308"/>
      <c r="D6247" s="308"/>
      <c r="E6247" s="309">
        <v>536360</v>
      </c>
      <c r="F6247" s="310">
        <f t="shared" si="194"/>
        <v>26818000</v>
      </c>
      <c r="G6247" s="310">
        <f t="shared" si="195"/>
        <v>10727200</v>
      </c>
    </row>
    <row r="6248" spans="1:7">
      <c r="A6248" s="307" t="s">
        <v>7649</v>
      </c>
      <c r="B6248" s="307" t="s">
        <v>7654</v>
      </c>
      <c r="C6248" s="308"/>
      <c r="D6248" s="308"/>
      <c r="E6248" s="309">
        <v>581810</v>
      </c>
      <c r="F6248" s="310">
        <f t="shared" si="194"/>
        <v>29090500</v>
      </c>
      <c r="G6248" s="310">
        <f t="shared" si="195"/>
        <v>11636200</v>
      </c>
    </row>
    <row r="6249" spans="1:7">
      <c r="A6249" s="307" t="s">
        <v>7649</v>
      </c>
      <c r="B6249" s="307" t="s">
        <v>7655</v>
      </c>
      <c r="C6249" s="308"/>
      <c r="D6249" s="308"/>
      <c r="E6249" s="309">
        <v>627270</v>
      </c>
      <c r="F6249" s="310">
        <f t="shared" si="194"/>
        <v>31363500</v>
      </c>
      <c r="G6249" s="310">
        <f t="shared" si="195"/>
        <v>12545400</v>
      </c>
    </row>
    <row r="6250" spans="1:7">
      <c r="A6250" s="307" t="s">
        <v>7649</v>
      </c>
      <c r="B6250" s="307" t="s">
        <v>7656</v>
      </c>
      <c r="C6250" s="308"/>
      <c r="D6250" s="308"/>
      <c r="E6250" s="309">
        <v>627270</v>
      </c>
      <c r="F6250" s="310">
        <f t="shared" si="194"/>
        <v>31363500</v>
      </c>
      <c r="G6250" s="310">
        <f t="shared" si="195"/>
        <v>12545400</v>
      </c>
    </row>
    <row r="6251" spans="1:7">
      <c r="A6251" s="307" t="s">
        <v>7649</v>
      </c>
      <c r="B6251" s="307" t="s">
        <v>7657</v>
      </c>
      <c r="C6251" s="308"/>
      <c r="D6251" s="308"/>
      <c r="E6251" s="309">
        <v>581810</v>
      </c>
      <c r="F6251" s="310">
        <f t="shared" si="194"/>
        <v>29090500</v>
      </c>
      <c r="G6251" s="310">
        <f t="shared" si="195"/>
        <v>11636200</v>
      </c>
    </row>
    <row r="6252" spans="1:7">
      <c r="A6252" s="307" t="s">
        <v>7649</v>
      </c>
      <c r="B6252" s="307" t="s">
        <v>7658</v>
      </c>
      <c r="C6252" s="308"/>
      <c r="D6252" s="308"/>
      <c r="E6252" s="309">
        <v>270900</v>
      </c>
      <c r="F6252" s="310">
        <f t="shared" si="194"/>
        <v>13545000</v>
      </c>
      <c r="G6252" s="310">
        <f t="shared" si="195"/>
        <v>5418000</v>
      </c>
    </row>
    <row r="6253" spans="1:7">
      <c r="A6253" s="307" t="s">
        <v>7649</v>
      </c>
      <c r="B6253" s="307" t="s">
        <v>7659</v>
      </c>
      <c r="C6253" s="308"/>
      <c r="D6253" s="308"/>
      <c r="E6253" s="309">
        <v>261310</v>
      </c>
      <c r="F6253" s="310">
        <f t="shared" si="194"/>
        <v>13065500</v>
      </c>
      <c r="G6253" s="310">
        <f t="shared" si="195"/>
        <v>5226200</v>
      </c>
    </row>
    <row r="6254" spans="1:7">
      <c r="A6254" s="307" t="s">
        <v>7649</v>
      </c>
      <c r="B6254" s="307" t="s">
        <v>7660</v>
      </c>
      <c r="C6254" s="308"/>
      <c r="D6254" s="308"/>
      <c r="E6254" s="309">
        <v>252720</v>
      </c>
      <c r="F6254" s="310">
        <f t="shared" si="194"/>
        <v>12636000</v>
      </c>
      <c r="G6254" s="310">
        <f t="shared" si="195"/>
        <v>5054400.0000000009</v>
      </c>
    </row>
    <row r="6255" spans="1:7">
      <c r="A6255" s="307" t="s">
        <v>7649</v>
      </c>
      <c r="B6255" s="307" t="s">
        <v>7661</v>
      </c>
      <c r="C6255" s="308"/>
      <c r="D6255" s="308"/>
      <c r="E6255" s="309">
        <v>268150</v>
      </c>
      <c r="F6255" s="310">
        <f t="shared" si="194"/>
        <v>13407500</v>
      </c>
      <c r="G6255" s="310">
        <f t="shared" si="195"/>
        <v>5363000</v>
      </c>
    </row>
    <row r="6256" spans="1:7">
      <c r="A6256" s="307" t="s">
        <v>7649</v>
      </c>
      <c r="B6256" s="307" t="s">
        <v>7662</v>
      </c>
      <c r="C6256" s="308"/>
      <c r="D6256" s="308"/>
      <c r="E6256" s="309">
        <v>363630</v>
      </c>
      <c r="F6256" s="310">
        <f t="shared" si="194"/>
        <v>18181500</v>
      </c>
      <c r="G6256" s="310">
        <f t="shared" si="195"/>
        <v>7272600</v>
      </c>
    </row>
    <row r="6257" spans="1:7">
      <c r="A6257" s="316" t="s">
        <v>7663</v>
      </c>
      <c r="B6257" s="316" t="s">
        <v>7664</v>
      </c>
      <c r="C6257" s="316" t="s">
        <v>7665</v>
      </c>
      <c r="D6257" s="308"/>
      <c r="E6257" s="317">
        <v>596910</v>
      </c>
      <c r="F6257" s="310">
        <f t="shared" si="194"/>
        <v>29845500</v>
      </c>
      <c r="G6257" s="310">
        <f t="shared" si="195"/>
        <v>11938200</v>
      </c>
    </row>
    <row r="6258" spans="1:7">
      <c r="A6258" s="316" t="s">
        <v>7663</v>
      </c>
      <c r="B6258" s="316" t="s">
        <v>7664</v>
      </c>
      <c r="C6258" s="316" t="s">
        <v>7666</v>
      </c>
      <c r="D6258" s="308"/>
      <c r="E6258" s="317">
        <v>400910</v>
      </c>
      <c r="F6258" s="310">
        <f t="shared" si="194"/>
        <v>20045500</v>
      </c>
      <c r="G6258" s="310">
        <f t="shared" si="195"/>
        <v>8018200</v>
      </c>
    </row>
    <row r="6259" spans="1:7">
      <c r="A6259" s="316" t="s">
        <v>7663</v>
      </c>
      <c r="B6259" s="316" t="s">
        <v>7664</v>
      </c>
      <c r="C6259" s="316" t="s">
        <v>7667</v>
      </c>
      <c r="D6259" s="308"/>
      <c r="E6259" s="317">
        <v>552360</v>
      </c>
      <c r="F6259" s="310">
        <f t="shared" si="194"/>
        <v>27618000</v>
      </c>
      <c r="G6259" s="310">
        <f t="shared" si="195"/>
        <v>11047200</v>
      </c>
    </row>
    <row r="6260" spans="1:7">
      <c r="A6260" s="311" t="s">
        <v>7649</v>
      </c>
      <c r="B6260" s="311" t="s">
        <v>7664</v>
      </c>
      <c r="C6260" s="311" t="s">
        <v>7668</v>
      </c>
      <c r="D6260" s="308"/>
      <c r="E6260" s="315">
        <v>451810</v>
      </c>
      <c r="F6260" s="310">
        <f t="shared" si="194"/>
        <v>22590500</v>
      </c>
      <c r="G6260" s="310">
        <f t="shared" si="195"/>
        <v>9036200</v>
      </c>
    </row>
    <row r="6261" spans="1:7">
      <c r="A6261" s="316" t="s">
        <v>7663</v>
      </c>
      <c r="B6261" s="316" t="s">
        <v>7664</v>
      </c>
      <c r="C6261" s="316" t="s">
        <v>7669</v>
      </c>
      <c r="D6261" s="308"/>
      <c r="E6261" s="317">
        <v>496530</v>
      </c>
      <c r="F6261" s="310">
        <f t="shared" si="194"/>
        <v>24826500</v>
      </c>
      <c r="G6261" s="310">
        <f t="shared" si="195"/>
        <v>9930600</v>
      </c>
    </row>
    <row r="6262" spans="1:7">
      <c r="A6262" s="311" t="s">
        <v>7649</v>
      </c>
      <c r="B6262" s="311" t="s">
        <v>7670</v>
      </c>
      <c r="C6262" s="311" t="s">
        <v>7671</v>
      </c>
      <c r="D6262" s="308"/>
      <c r="E6262" s="315">
        <v>535900</v>
      </c>
      <c r="F6262" s="310">
        <f t="shared" si="194"/>
        <v>26795000</v>
      </c>
      <c r="G6262" s="310">
        <f t="shared" si="195"/>
        <v>10718000</v>
      </c>
    </row>
    <row r="6263" spans="1:7">
      <c r="A6263" s="311" t="s">
        <v>7649</v>
      </c>
      <c r="B6263" s="311" t="s">
        <v>7670</v>
      </c>
      <c r="C6263" s="311" t="s">
        <v>7672</v>
      </c>
      <c r="D6263" s="308"/>
      <c r="E6263" s="315">
        <v>360270</v>
      </c>
      <c r="F6263" s="310">
        <f t="shared" si="194"/>
        <v>18013500</v>
      </c>
      <c r="G6263" s="310">
        <f t="shared" si="195"/>
        <v>7205400.0000000009</v>
      </c>
    </row>
    <row r="6264" spans="1:7">
      <c r="A6264" s="311" t="s">
        <v>7649</v>
      </c>
      <c r="B6264" s="311" t="s">
        <v>7670</v>
      </c>
      <c r="C6264" s="311" t="s">
        <v>7673</v>
      </c>
      <c r="D6264" s="308"/>
      <c r="E6264" s="315">
        <v>462000</v>
      </c>
      <c r="F6264" s="310">
        <f t="shared" si="194"/>
        <v>23100000</v>
      </c>
      <c r="G6264" s="310">
        <f t="shared" si="195"/>
        <v>9240000</v>
      </c>
    </row>
    <row r="6265" spans="1:7">
      <c r="A6265" s="316" t="s">
        <v>7663</v>
      </c>
      <c r="B6265" s="316" t="s">
        <v>7670</v>
      </c>
      <c r="C6265" s="316" t="s">
        <v>7674</v>
      </c>
      <c r="D6265" s="308"/>
      <c r="E6265" s="317">
        <v>623640</v>
      </c>
      <c r="F6265" s="310">
        <f t="shared" si="194"/>
        <v>31182000</v>
      </c>
      <c r="G6265" s="310">
        <f t="shared" si="195"/>
        <v>12472800.000000002</v>
      </c>
    </row>
    <row r="6266" spans="1:7">
      <c r="A6266" s="311" t="s">
        <v>7649</v>
      </c>
      <c r="B6266" s="311" t="s">
        <v>7675</v>
      </c>
      <c r="C6266" s="311" t="s">
        <v>7673</v>
      </c>
      <c r="D6266" s="308"/>
      <c r="E6266" s="315">
        <v>484000</v>
      </c>
      <c r="F6266" s="310">
        <f t="shared" si="194"/>
        <v>24200000</v>
      </c>
      <c r="G6266" s="310">
        <f t="shared" si="195"/>
        <v>9680000</v>
      </c>
    </row>
    <row r="6267" spans="1:7">
      <c r="A6267" s="311" t="s">
        <v>7649</v>
      </c>
      <c r="B6267" s="311" t="s">
        <v>7651</v>
      </c>
      <c r="C6267" s="311" t="s">
        <v>7676</v>
      </c>
      <c r="D6267" s="308"/>
      <c r="E6267" s="315">
        <v>350000</v>
      </c>
      <c r="F6267" s="310">
        <f t="shared" si="194"/>
        <v>17500000</v>
      </c>
      <c r="G6267" s="310">
        <f t="shared" si="195"/>
        <v>7000000</v>
      </c>
    </row>
    <row r="6268" spans="1:7">
      <c r="A6268" s="311" t="s">
        <v>7649</v>
      </c>
      <c r="B6268" s="311" t="s">
        <v>7651</v>
      </c>
      <c r="C6268" s="311" t="s">
        <v>7677</v>
      </c>
      <c r="D6268" s="308"/>
      <c r="E6268" s="315">
        <v>323400</v>
      </c>
      <c r="F6268" s="310">
        <f t="shared" si="194"/>
        <v>16170000</v>
      </c>
      <c r="G6268" s="310">
        <f t="shared" si="195"/>
        <v>6468000</v>
      </c>
    </row>
    <row r="6269" spans="1:7">
      <c r="A6269" s="311" t="s">
        <v>7649</v>
      </c>
      <c r="B6269" s="311" t="s">
        <v>7651</v>
      </c>
      <c r="C6269" s="311" t="s">
        <v>7678</v>
      </c>
      <c r="D6269" s="308"/>
      <c r="E6269" s="315">
        <v>436360</v>
      </c>
      <c r="F6269" s="310">
        <f t="shared" si="194"/>
        <v>21818000</v>
      </c>
      <c r="G6269" s="310">
        <f t="shared" si="195"/>
        <v>8727200</v>
      </c>
    </row>
    <row r="6270" spans="1:7">
      <c r="A6270" s="316" t="s">
        <v>7663</v>
      </c>
      <c r="B6270" s="316" t="s">
        <v>7679</v>
      </c>
      <c r="C6270" s="316" t="s">
        <v>7680</v>
      </c>
      <c r="D6270" s="308"/>
      <c r="E6270" s="317">
        <v>495710</v>
      </c>
      <c r="F6270" s="310">
        <f t="shared" si="194"/>
        <v>24785500</v>
      </c>
      <c r="G6270" s="310">
        <f t="shared" si="195"/>
        <v>9914200</v>
      </c>
    </row>
    <row r="6271" spans="1:7">
      <c r="A6271" s="311" t="s">
        <v>7649</v>
      </c>
      <c r="B6271" s="311" t="s">
        <v>7681</v>
      </c>
      <c r="C6271" s="311" t="s">
        <v>7678</v>
      </c>
      <c r="D6271" s="308"/>
      <c r="E6271" s="315">
        <v>436360</v>
      </c>
      <c r="F6271" s="310">
        <f t="shared" si="194"/>
        <v>21818000</v>
      </c>
      <c r="G6271" s="310">
        <f t="shared" si="195"/>
        <v>8727200</v>
      </c>
    </row>
    <row r="6272" spans="1:7">
      <c r="A6272" s="316" t="s">
        <v>7663</v>
      </c>
      <c r="B6272" s="316" t="s">
        <v>7682</v>
      </c>
      <c r="C6272" s="316" t="s">
        <v>7683</v>
      </c>
      <c r="D6272" s="308"/>
      <c r="E6272" s="317">
        <v>538440</v>
      </c>
      <c r="F6272" s="310">
        <f t="shared" si="194"/>
        <v>26922000</v>
      </c>
      <c r="G6272" s="310">
        <f t="shared" si="195"/>
        <v>10768800.000000002</v>
      </c>
    </row>
    <row r="6273" spans="1:7">
      <c r="A6273" s="311" t="s">
        <v>7649</v>
      </c>
      <c r="B6273" s="311" t="s">
        <v>7681</v>
      </c>
      <c r="C6273" s="311" t="s">
        <v>7684</v>
      </c>
      <c r="D6273" s="308"/>
      <c r="E6273" s="315">
        <v>488480</v>
      </c>
      <c r="F6273" s="310">
        <f t="shared" si="194"/>
        <v>24424000</v>
      </c>
      <c r="G6273" s="310">
        <f t="shared" si="195"/>
        <v>9769600</v>
      </c>
    </row>
    <row r="6274" spans="1:7">
      <c r="A6274" s="311" t="s">
        <v>7649</v>
      </c>
      <c r="B6274" s="311" t="s">
        <v>7685</v>
      </c>
      <c r="C6274" s="311" t="s">
        <v>7686</v>
      </c>
      <c r="D6274" s="308"/>
      <c r="E6274" s="315">
        <v>372720</v>
      </c>
      <c r="F6274" s="310">
        <f t="shared" si="194"/>
        <v>18636000</v>
      </c>
      <c r="G6274" s="310">
        <f t="shared" si="195"/>
        <v>7454400.0000000009</v>
      </c>
    </row>
    <row r="6275" spans="1:7">
      <c r="A6275" s="311" t="s">
        <v>7649</v>
      </c>
      <c r="B6275" s="311" t="s">
        <v>7687</v>
      </c>
      <c r="C6275" s="311" t="s">
        <v>7688</v>
      </c>
      <c r="D6275" s="308"/>
      <c r="E6275" s="315">
        <v>411360</v>
      </c>
      <c r="F6275" s="310">
        <f t="shared" si="194"/>
        <v>20568000</v>
      </c>
      <c r="G6275" s="310">
        <f t="shared" si="195"/>
        <v>8227200.0000000009</v>
      </c>
    </row>
    <row r="6276" spans="1:7">
      <c r="A6276" s="311" t="s">
        <v>7649</v>
      </c>
      <c r="B6276" s="311" t="s">
        <v>7689</v>
      </c>
      <c r="C6276" s="311" t="s">
        <v>7688</v>
      </c>
      <c r="D6276" s="308"/>
      <c r="E6276" s="315">
        <v>420000</v>
      </c>
      <c r="F6276" s="310">
        <f t="shared" ref="F6276:F6339" si="196">+E6276*5%*1000</f>
        <v>21000000</v>
      </c>
      <c r="G6276" s="310">
        <f t="shared" ref="G6276:G6339" si="197">+E6276*2%*1000</f>
        <v>8400000</v>
      </c>
    </row>
    <row r="6277" spans="1:7">
      <c r="A6277" s="316" t="s">
        <v>7663</v>
      </c>
      <c r="B6277" s="316" t="s">
        <v>7653</v>
      </c>
      <c r="C6277" s="316" t="s">
        <v>7690</v>
      </c>
      <c r="D6277" s="308"/>
      <c r="E6277" s="317">
        <v>588000</v>
      </c>
      <c r="F6277" s="310">
        <f t="shared" si="196"/>
        <v>29400000</v>
      </c>
      <c r="G6277" s="310">
        <f t="shared" si="197"/>
        <v>11760000</v>
      </c>
    </row>
    <row r="6278" spans="1:7">
      <c r="A6278" s="311" t="s">
        <v>7649</v>
      </c>
      <c r="B6278" s="311" t="s">
        <v>7653</v>
      </c>
      <c r="C6278" s="311" t="s">
        <v>7691</v>
      </c>
      <c r="D6278" s="308"/>
      <c r="E6278" s="315">
        <v>557570</v>
      </c>
      <c r="F6278" s="310">
        <f t="shared" si="196"/>
        <v>27878500</v>
      </c>
      <c r="G6278" s="310">
        <f t="shared" si="197"/>
        <v>11151400</v>
      </c>
    </row>
    <row r="6279" spans="1:7">
      <c r="A6279" s="311" t="s">
        <v>7649</v>
      </c>
      <c r="B6279" s="311" t="s">
        <v>7653</v>
      </c>
      <c r="C6279" s="311" t="s">
        <v>7692</v>
      </c>
      <c r="D6279" s="308"/>
      <c r="E6279" s="315">
        <v>522000</v>
      </c>
      <c r="F6279" s="310">
        <f t="shared" si="196"/>
        <v>26100000</v>
      </c>
      <c r="G6279" s="310">
        <f t="shared" si="197"/>
        <v>10440000</v>
      </c>
    </row>
    <row r="6280" spans="1:7">
      <c r="A6280" s="311" t="s">
        <v>7649</v>
      </c>
      <c r="B6280" s="311" t="s">
        <v>7653</v>
      </c>
      <c r="C6280" s="311" t="s">
        <v>7653</v>
      </c>
      <c r="D6280" s="308"/>
      <c r="E6280" s="315">
        <v>590900</v>
      </c>
      <c r="F6280" s="310">
        <f t="shared" si="196"/>
        <v>29545000</v>
      </c>
      <c r="G6280" s="310">
        <f t="shared" si="197"/>
        <v>11818000</v>
      </c>
    </row>
    <row r="6281" spans="1:7">
      <c r="A6281" s="311" t="s">
        <v>7649</v>
      </c>
      <c r="B6281" s="311" t="s">
        <v>7653</v>
      </c>
      <c r="C6281" s="311" t="s">
        <v>7693</v>
      </c>
      <c r="D6281" s="308"/>
      <c r="E6281" s="315">
        <v>590000</v>
      </c>
      <c r="F6281" s="310">
        <f t="shared" si="196"/>
        <v>29500000</v>
      </c>
      <c r="G6281" s="310">
        <f t="shared" si="197"/>
        <v>11800000</v>
      </c>
    </row>
    <row r="6282" spans="1:7">
      <c r="A6282" s="316" t="s">
        <v>7663</v>
      </c>
      <c r="B6282" s="316" t="s">
        <v>7653</v>
      </c>
      <c r="C6282" s="316" t="s">
        <v>7694</v>
      </c>
      <c r="D6282" s="308"/>
      <c r="E6282" s="317">
        <v>445450</v>
      </c>
      <c r="F6282" s="310">
        <f t="shared" si="196"/>
        <v>22272500</v>
      </c>
      <c r="G6282" s="310">
        <f t="shared" si="197"/>
        <v>8909000</v>
      </c>
    </row>
    <row r="6283" spans="1:7">
      <c r="A6283" s="316" t="s">
        <v>7663</v>
      </c>
      <c r="B6283" s="316" t="s">
        <v>7656</v>
      </c>
      <c r="C6283" s="316" t="s">
        <v>7695</v>
      </c>
      <c r="D6283" s="308"/>
      <c r="E6283" s="317">
        <v>598100</v>
      </c>
      <c r="F6283" s="310">
        <f t="shared" si="196"/>
        <v>29905000</v>
      </c>
      <c r="G6283" s="310">
        <f t="shared" si="197"/>
        <v>11962000</v>
      </c>
    </row>
    <row r="6284" spans="1:7">
      <c r="A6284" s="311" t="s">
        <v>7649</v>
      </c>
      <c r="B6284" s="311" t="s">
        <v>7656</v>
      </c>
      <c r="C6284" s="311" t="s">
        <v>7656</v>
      </c>
      <c r="D6284" s="308"/>
      <c r="E6284" s="315">
        <v>663000</v>
      </c>
      <c r="F6284" s="310">
        <f t="shared" si="196"/>
        <v>33150000</v>
      </c>
      <c r="G6284" s="310">
        <f t="shared" si="197"/>
        <v>13260000</v>
      </c>
    </row>
    <row r="6285" spans="1:7">
      <c r="A6285" s="311" t="s">
        <v>7649</v>
      </c>
      <c r="B6285" s="311" t="s">
        <v>7656</v>
      </c>
      <c r="C6285" s="311" t="s">
        <v>7696</v>
      </c>
      <c r="D6285" s="308"/>
      <c r="E6285" s="315">
        <v>700000</v>
      </c>
      <c r="F6285" s="310">
        <f t="shared" si="196"/>
        <v>35000000</v>
      </c>
      <c r="G6285" s="310">
        <f t="shared" si="197"/>
        <v>14000000</v>
      </c>
    </row>
    <row r="6286" spans="1:7">
      <c r="A6286" s="316" t="s">
        <v>7663</v>
      </c>
      <c r="B6286" s="316" t="s">
        <v>7656</v>
      </c>
      <c r="C6286" s="316" t="s">
        <v>7697</v>
      </c>
      <c r="D6286" s="308"/>
      <c r="E6286" s="317">
        <v>721640</v>
      </c>
      <c r="F6286" s="310">
        <f t="shared" si="196"/>
        <v>36082000</v>
      </c>
      <c r="G6286" s="310">
        <f t="shared" si="197"/>
        <v>14432800.000000002</v>
      </c>
    </row>
    <row r="6287" spans="1:7">
      <c r="A6287" s="311" t="s">
        <v>7649</v>
      </c>
      <c r="B6287" s="311" t="s">
        <v>7698</v>
      </c>
      <c r="C6287" s="311" t="s">
        <v>7699</v>
      </c>
      <c r="D6287" s="308"/>
      <c r="E6287" s="315">
        <v>270900</v>
      </c>
      <c r="F6287" s="310">
        <f t="shared" si="196"/>
        <v>13545000</v>
      </c>
      <c r="G6287" s="310">
        <f t="shared" si="197"/>
        <v>5418000</v>
      </c>
    </row>
    <row r="6288" spans="1:7">
      <c r="A6288" s="311" t="s">
        <v>7649</v>
      </c>
      <c r="B6288" s="311" t="s">
        <v>7662</v>
      </c>
      <c r="C6288" s="311" t="s">
        <v>7700</v>
      </c>
      <c r="D6288" s="308"/>
      <c r="E6288" s="315">
        <v>304000</v>
      </c>
      <c r="F6288" s="310">
        <f t="shared" si="196"/>
        <v>15200000</v>
      </c>
      <c r="G6288" s="310">
        <f t="shared" si="197"/>
        <v>6080000</v>
      </c>
    </row>
    <row r="6289" spans="1:7">
      <c r="A6289" s="316" t="s">
        <v>7663</v>
      </c>
      <c r="B6289" s="316" t="s">
        <v>7662</v>
      </c>
      <c r="C6289" s="316" t="s">
        <v>7701</v>
      </c>
      <c r="D6289" s="308"/>
      <c r="E6289" s="317">
        <v>223440</v>
      </c>
      <c r="F6289" s="310">
        <f t="shared" si="196"/>
        <v>11172000</v>
      </c>
      <c r="G6289" s="310">
        <f t="shared" si="197"/>
        <v>4468800</v>
      </c>
    </row>
    <row r="6290" spans="1:7">
      <c r="A6290" s="311" t="s">
        <v>7649</v>
      </c>
      <c r="B6290" s="311" t="s">
        <v>7662</v>
      </c>
      <c r="C6290" s="311" t="s">
        <v>7702</v>
      </c>
      <c r="D6290" s="308"/>
      <c r="E6290" s="315">
        <v>363630</v>
      </c>
      <c r="F6290" s="310">
        <f t="shared" si="196"/>
        <v>18181500</v>
      </c>
      <c r="G6290" s="310">
        <f t="shared" si="197"/>
        <v>7272600</v>
      </c>
    </row>
    <row r="6291" spans="1:7">
      <c r="A6291" s="311" t="s">
        <v>7649</v>
      </c>
      <c r="B6291" s="311" t="s">
        <v>7703</v>
      </c>
      <c r="C6291" s="311" t="s">
        <v>7704</v>
      </c>
      <c r="D6291" s="308"/>
      <c r="E6291" s="315">
        <v>396810</v>
      </c>
      <c r="F6291" s="310">
        <f t="shared" si="196"/>
        <v>19840500</v>
      </c>
      <c r="G6291" s="310">
        <f t="shared" si="197"/>
        <v>7936200</v>
      </c>
    </row>
    <row r="6292" spans="1:7">
      <c r="A6292" s="311" t="s">
        <v>7649</v>
      </c>
      <c r="B6292" s="311" t="s">
        <v>7705</v>
      </c>
      <c r="C6292" s="311" t="s">
        <v>7704</v>
      </c>
      <c r="D6292" s="308"/>
      <c r="E6292" s="315">
        <v>413000</v>
      </c>
      <c r="F6292" s="310">
        <f t="shared" si="196"/>
        <v>20650000</v>
      </c>
      <c r="G6292" s="310">
        <f t="shared" si="197"/>
        <v>8260000</v>
      </c>
    </row>
    <row r="6293" spans="1:7">
      <c r="A6293" s="311" t="s">
        <v>7706</v>
      </c>
      <c r="B6293" s="311" t="s">
        <v>7707</v>
      </c>
      <c r="C6293" s="311" t="s">
        <v>7708</v>
      </c>
      <c r="D6293" s="308"/>
      <c r="E6293" s="315">
        <v>37120</v>
      </c>
      <c r="F6293" s="310">
        <f t="shared" si="196"/>
        <v>1856000</v>
      </c>
      <c r="G6293" s="310">
        <f t="shared" si="197"/>
        <v>742400</v>
      </c>
    </row>
    <row r="6294" spans="1:7">
      <c r="A6294" s="307" t="s">
        <v>7709</v>
      </c>
      <c r="B6294" s="307" t="s">
        <v>7710</v>
      </c>
      <c r="C6294" s="308"/>
      <c r="D6294" s="308"/>
      <c r="E6294" s="309">
        <v>32000</v>
      </c>
      <c r="F6294" s="310">
        <f t="shared" si="196"/>
        <v>1600000</v>
      </c>
      <c r="G6294" s="310">
        <f t="shared" si="197"/>
        <v>640000</v>
      </c>
    </row>
    <row r="6295" spans="1:7">
      <c r="A6295" s="307" t="s">
        <v>7709</v>
      </c>
      <c r="B6295" s="307" t="s">
        <v>7711</v>
      </c>
      <c r="C6295" s="308"/>
      <c r="D6295" s="308"/>
      <c r="E6295" s="309">
        <v>41800</v>
      </c>
      <c r="F6295" s="310">
        <f t="shared" si="196"/>
        <v>2090000</v>
      </c>
      <c r="G6295" s="310">
        <f t="shared" si="197"/>
        <v>836000</v>
      </c>
    </row>
    <row r="6296" spans="1:7">
      <c r="A6296" s="307" t="s">
        <v>7709</v>
      </c>
      <c r="B6296" s="307" t="s">
        <v>7712</v>
      </c>
      <c r="C6296" s="308"/>
      <c r="D6296" s="308"/>
      <c r="E6296" s="309">
        <v>30800</v>
      </c>
      <c r="F6296" s="310">
        <f t="shared" si="196"/>
        <v>1540000</v>
      </c>
      <c r="G6296" s="310">
        <f t="shared" si="197"/>
        <v>616000</v>
      </c>
    </row>
    <row r="6297" spans="1:7">
      <c r="A6297" s="307" t="s">
        <v>7709</v>
      </c>
      <c r="B6297" s="307" t="s">
        <v>7713</v>
      </c>
      <c r="C6297" s="308"/>
      <c r="D6297" s="308"/>
      <c r="E6297" s="309">
        <v>33760</v>
      </c>
      <c r="F6297" s="310">
        <f t="shared" si="196"/>
        <v>1688000</v>
      </c>
      <c r="G6297" s="310">
        <f t="shared" si="197"/>
        <v>675200</v>
      </c>
    </row>
    <row r="6298" spans="1:7">
      <c r="A6298" s="307" t="s">
        <v>7709</v>
      </c>
      <c r="B6298" s="307" t="s">
        <v>7714</v>
      </c>
      <c r="C6298" s="308"/>
      <c r="D6298" s="308"/>
      <c r="E6298" s="309">
        <v>31830</v>
      </c>
      <c r="F6298" s="310">
        <f t="shared" si="196"/>
        <v>1591500</v>
      </c>
      <c r="G6298" s="310">
        <f t="shared" si="197"/>
        <v>636600</v>
      </c>
    </row>
    <row r="6299" spans="1:7">
      <c r="A6299" s="307" t="s">
        <v>7709</v>
      </c>
      <c r="B6299" s="307" t="s">
        <v>7715</v>
      </c>
      <c r="C6299" s="308"/>
      <c r="D6299" s="308"/>
      <c r="E6299" s="309">
        <v>37000</v>
      </c>
      <c r="F6299" s="310">
        <f t="shared" si="196"/>
        <v>1850000</v>
      </c>
      <c r="G6299" s="310">
        <f t="shared" si="197"/>
        <v>740000</v>
      </c>
    </row>
    <row r="6300" spans="1:7">
      <c r="A6300" s="307" t="s">
        <v>7709</v>
      </c>
      <c r="B6300" s="307" t="s">
        <v>7716</v>
      </c>
      <c r="C6300" s="308"/>
      <c r="D6300" s="308"/>
      <c r="E6300" s="309">
        <v>30860</v>
      </c>
      <c r="F6300" s="310">
        <f t="shared" si="196"/>
        <v>1543000</v>
      </c>
      <c r="G6300" s="310">
        <f t="shared" si="197"/>
        <v>617200</v>
      </c>
    </row>
    <row r="6301" spans="1:7">
      <c r="A6301" s="307" t="s">
        <v>7709</v>
      </c>
      <c r="B6301" s="307" t="s">
        <v>7717</v>
      </c>
      <c r="C6301" s="308"/>
      <c r="D6301" s="308"/>
      <c r="E6301" s="309">
        <v>44000</v>
      </c>
      <c r="F6301" s="310">
        <f t="shared" si="196"/>
        <v>2200000</v>
      </c>
      <c r="G6301" s="310">
        <f t="shared" si="197"/>
        <v>880000</v>
      </c>
    </row>
    <row r="6302" spans="1:7">
      <c r="A6302" s="307" t="s">
        <v>7709</v>
      </c>
      <c r="B6302" s="307" t="s">
        <v>7718</v>
      </c>
      <c r="C6302" s="308"/>
      <c r="D6302" s="308"/>
      <c r="E6302" s="309">
        <v>38170</v>
      </c>
      <c r="F6302" s="310">
        <f t="shared" si="196"/>
        <v>1908500</v>
      </c>
      <c r="G6302" s="310">
        <f t="shared" si="197"/>
        <v>763400</v>
      </c>
    </row>
    <row r="6303" spans="1:7">
      <c r="A6303" s="307" t="s">
        <v>7709</v>
      </c>
      <c r="B6303" s="307" t="s">
        <v>7719</v>
      </c>
      <c r="C6303" s="308"/>
      <c r="D6303" s="308"/>
      <c r="E6303" s="309">
        <v>41990</v>
      </c>
      <c r="F6303" s="310">
        <f t="shared" si="196"/>
        <v>2099500</v>
      </c>
      <c r="G6303" s="310">
        <f t="shared" si="197"/>
        <v>839800.00000000012</v>
      </c>
    </row>
    <row r="6304" spans="1:7">
      <c r="A6304" s="307" t="s">
        <v>7709</v>
      </c>
      <c r="B6304" s="307" t="s">
        <v>7720</v>
      </c>
      <c r="C6304" s="308"/>
      <c r="D6304" s="308"/>
      <c r="E6304" s="309">
        <v>32000</v>
      </c>
      <c r="F6304" s="310">
        <f t="shared" si="196"/>
        <v>1600000</v>
      </c>
      <c r="G6304" s="310">
        <f t="shared" si="197"/>
        <v>640000</v>
      </c>
    </row>
    <row r="6305" spans="1:7">
      <c r="A6305" s="307" t="s">
        <v>7709</v>
      </c>
      <c r="B6305" s="307" t="s">
        <v>7721</v>
      </c>
      <c r="C6305" s="308"/>
      <c r="D6305" s="308"/>
      <c r="E6305" s="309">
        <v>27000</v>
      </c>
      <c r="F6305" s="310">
        <f t="shared" si="196"/>
        <v>1350000</v>
      </c>
      <c r="G6305" s="310">
        <f t="shared" si="197"/>
        <v>540000</v>
      </c>
    </row>
    <row r="6306" spans="1:7">
      <c r="A6306" s="307" t="s">
        <v>7709</v>
      </c>
      <c r="B6306" s="307" t="s">
        <v>7722</v>
      </c>
      <c r="C6306" s="308"/>
      <c r="D6306" s="308"/>
      <c r="E6306" s="309">
        <v>29250</v>
      </c>
      <c r="F6306" s="310">
        <f t="shared" si="196"/>
        <v>1462500</v>
      </c>
      <c r="G6306" s="310">
        <f t="shared" si="197"/>
        <v>585000</v>
      </c>
    </row>
    <row r="6307" spans="1:7">
      <c r="A6307" s="307" t="s">
        <v>7709</v>
      </c>
      <c r="B6307" s="307" t="s">
        <v>7723</v>
      </c>
      <c r="C6307" s="308"/>
      <c r="D6307" s="308"/>
      <c r="E6307" s="309">
        <v>37000</v>
      </c>
      <c r="F6307" s="310">
        <f t="shared" si="196"/>
        <v>1850000</v>
      </c>
      <c r="G6307" s="310">
        <f t="shared" si="197"/>
        <v>740000</v>
      </c>
    </row>
    <row r="6308" spans="1:7">
      <c r="A6308" s="307" t="s">
        <v>7709</v>
      </c>
      <c r="B6308" s="307" t="s">
        <v>7724</v>
      </c>
      <c r="C6308" s="308"/>
      <c r="D6308" s="308"/>
      <c r="E6308" s="309">
        <v>27000</v>
      </c>
      <c r="F6308" s="310">
        <f t="shared" si="196"/>
        <v>1350000</v>
      </c>
      <c r="G6308" s="310">
        <f t="shared" si="197"/>
        <v>540000</v>
      </c>
    </row>
    <row r="6309" spans="1:7">
      <c r="A6309" s="307" t="s">
        <v>7709</v>
      </c>
      <c r="B6309" s="307" t="s">
        <v>7725</v>
      </c>
      <c r="C6309" s="308"/>
      <c r="D6309" s="308"/>
      <c r="E6309" s="309">
        <v>40070</v>
      </c>
      <c r="F6309" s="310">
        <f t="shared" si="196"/>
        <v>2003500</v>
      </c>
      <c r="G6309" s="310">
        <f t="shared" si="197"/>
        <v>801400</v>
      </c>
    </row>
    <row r="6310" spans="1:7">
      <c r="A6310" s="307" t="s">
        <v>7709</v>
      </c>
      <c r="B6310" s="307" t="s">
        <v>7726</v>
      </c>
      <c r="C6310" s="308"/>
      <c r="D6310" s="308"/>
      <c r="E6310" s="309">
        <v>51520</v>
      </c>
      <c r="F6310" s="310">
        <f t="shared" si="196"/>
        <v>2576000</v>
      </c>
      <c r="G6310" s="310">
        <f t="shared" si="197"/>
        <v>1030400.0000000001</v>
      </c>
    </row>
    <row r="6311" spans="1:7">
      <c r="A6311" s="307" t="s">
        <v>7709</v>
      </c>
      <c r="B6311" s="307" t="s">
        <v>7727</v>
      </c>
      <c r="C6311" s="308"/>
      <c r="D6311" s="308"/>
      <c r="E6311" s="309">
        <v>41500</v>
      </c>
      <c r="F6311" s="310">
        <f t="shared" si="196"/>
        <v>2075000</v>
      </c>
      <c r="G6311" s="310">
        <f t="shared" si="197"/>
        <v>830000</v>
      </c>
    </row>
    <row r="6312" spans="1:7">
      <c r="A6312" s="307" t="s">
        <v>7709</v>
      </c>
      <c r="B6312" s="307" t="s">
        <v>7728</v>
      </c>
      <c r="C6312" s="308"/>
      <c r="D6312" s="308"/>
      <c r="E6312" s="309">
        <v>51700</v>
      </c>
      <c r="F6312" s="310">
        <f t="shared" si="196"/>
        <v>2585000</v>
      </c>
      <c r="G6312" s="310">
        <f t="shared" si="197"/>
        <v>1034000</v>
      </c>
    </row>
    <row r="6313" spans="1:7">
      <c r="A6313" s="307" t="s">
        <v>7709</v>
      </c>
      <c r="B6313" s="307" t="s">
        <v>7729</v>
      </c>
      <c r="C6313" s="308"/>
      <c r="D6313" s="308"/>
      <c r="E6313" s="309">
        <v>59850</v>
      </c>
      <c r="F6313" s="310">
        <f t="shared" si="196"/>
        <v>2992500</v>
      </c>
      <c r="G6313" s="310">
        <f t="shared" si="197"/>
        <v>1197000</v>
      </c>
    </row>
    <row r="6314" spans="1:7">
      <c r="A6314" s="307" t="s">
        <v>7709</v>
      </c>
      <c r="B6314" s="307" t="s">
        <v>7730</v>
      </c>
      <c r="C6314" s="308"/>
      <c r="D6314" s="308"/>
      <c r="E6314" s="309">
        <v>34360</v>
      </c>
      <c r="F6314" s="310">
        <f t="shared" si="196"/>
        <v>1718000</v>
      </c>
      <c r="G6314" s="310">
        <f t="shared" si="197"/>
        <v>687200</v>
      </c>
    </row>
    <row r="6315" spans="1:7">
      <c r="A6315" s="307" t="s">
        <v>7709</v>
      </c>
      <c r="B6315" s="307" t="s">
        <v>7731</v>
      </c>
      <c r="C6315" s="308"/>
      <c r="D6315" s="308"/>
      <c r="E6315" s="309">
        <v>37220</v>
      </c>
      <c r="F6315" s="310">
        <f t="shared" si="196"/>
        <v>1861000</v>
      </c>
      <c r="G6315" s="310">
        <f t="shared" si="197"/>
        <v>744400</v>
      </c>
    </row>
    <row r="6316" spans="1:7">
      <c r="A6316" s="307" t="s">
        <v>7709</v>
      </c>
      <c r="B6316" s="307" t="s">
        <v>7732</v>
      </c>
      <c r="C6316" s="308"/>
      <c r="D6316" s="308"/>
      <c r="E6316" s="309">
        <v>48670</v>
      </c>
      <c r="F6316" s="310">
        <f t="shared" si="196"/>
        <v>2433500</v>
      </c>
      <c r="G6316" s="310">
        <f t="shared" si="197"/>
        <v>973400</v>
      </c>
    </row>
    <row r="6317" spans="1:7">
      <c r="A6317" s="307" t="s">
        <v>7709</v>
      </c>
      <c r="B6317" s="307" t="s">
        <v>7733</v>
      </c>
      <c r="C6317" s="308"/>
      <c r="D6317" s="308"/>
      <c r="E6317" s="309">
        <v>43400</v>
      </c>
      <c r="F6317" s="310">
        <f t="shared" si="196"/>
        <v>2170000</v>
      </c>
      <c r="G6317" s="310">
        <f t="shared" si="197"/>
        <v>868000</v>
      </c>
    </row>
    <row r="6318" spans="1:7">
      <c r="A6318" s="307" t="s">
        <v>7709</v>
      </c>
      <c r="B6318" s="307" t="s">
        <v>7734</v>
      </c>
      <c r="C6318" s="308"/>
      <c r="D6318" s="308"/>
      <c r="E6318" s="309">
        <v>44370</v>
      </c>
      <c r="F6318" s="310">
        <f t="shared" si="196"/>
        <v>2218500</v>
      </c>
      <c r="G6318" s="310">
        <f t="shared" si="197"/>
        <v>887400</v>
      </c>
    </row>
    <row r="6319" spans="1:7">
      <c r="A6319" s="307" t="s">
        <v>7709</v>
      </c>
      <c r="B6319" s="307" t="s">
        <v>7735</v>
      </c>
      <c r="C6319" s="308"/>
      <c r="D6319" s="308"/>
      <c r="E6319" s="309">
        <v>55940</v>
      </c>
      <c r="F6319" s="310">
        <f t="shared" si="196"/>
        <v>2797000</v>
      </c>
      <c r="G6319" s="310">
        <f t="shared" si="197"/>
        <v>1118800</v>
      </c>
    </row>
    <row r="6320" spans="1:7">
      <c r="A6320" s="307" t="s">
        <v>7709</v>
      </c>
      <c r="B6320" s="307" t="s">
        <v>7736</v>
      </c>
      <c r="C6320" s="308"/>
      <c r="D6320" s="308"/>
      <c r="E6320" s="309">
        <v>48660</v>
      </c>
      <c r="F6320" s="310">
        <f t="shared" si="196"/>
        <v>2433000</v>
      </c>
      <c r="G6320" s="310">
        <f t="shared" si="197"/>
        <v>973200</v>
      </c>
    </row>
    <row r="6321" spans="1:7">
      <c r="A6321" s="307" t="s">
        <v>7709</v>
      </c>
      <c r="B6321" s="307" t="s">
        <v>7737</v>
      </c>
      <c r="C6321" s="308"/>
      <c r="D6321" s="308"/>
      <c r="E6321" s="309">
        <v>35310</v>
      </c>
      <c r="F6321" s="310">
        <f t="shared" si="196"/>
        <v>1765500</v>
      </c>
      <c r="G6321" s="310">
        <f t="shared" si="197"/>
        <v>706200</v>
      </c>
    </row>
    <row r="6322" spans="1:7">
      <c r="A6322" s="307" t="s">
        <v>7709</v>
      </c>
      <c r="B6322" s="307" t="s">
        <v>7738</v>
      </c>
      <c r="C6322" s="308"/>
      <c r="D6322" s="308"/>
      <c r="E6322" s="309">
        <v>35310</v>
      </c>
      <c r="F6322" s="310">
        <f t="shared" si="196"/>
        <v>1765500</v>
      </c>
      <c r="G6322" s="310">
        <f t="shared" si="197"/>
        <v>706200</v>
      </c>
    </row>
    <row r="6323" spans="1:7">
      <c r="A6323" s="307" t="s">
        <v>7709</v>
      </c>
      <c r="B6323" s="307" t="s">
        <v>7739</v>
      </c>
      <c r="C6323" s="308"/>
      <c r="D6323" s="308"/>
      <c r="E6323" s="309">
        <v>44370</v>
      </c>
      <c r="F6323" s="310">
        <f t="shared" si="196"/>
        <v>2218500</v>
      </c>
      <c r="G6323" s="310">
        <f t="shared" si="197"/>
        <v>887400</v>
      </c>
    </row>
    <row r="6324" spans="1:7">
      <c r="A6324" s="307" t="s">
        <v>7709</v>
      </c>
      <c r="B6324" s="307" t="s">
        <v>7740</v>
      </c>
      <c r="C6324" s="308"/>
      <c r="D6324" s="308"/>
      <c r="E6324" s="309">
        <v>60760</v>
      </c>
      <c r="F6324" s="310">
        <f t="shared" si="196"/>
        <v>3038000</v>
      </c>
      <c r="G6324" s="310">
        <f t="shared" si="197"/>
        <v>1215200</v>
      </c>
    </row>
    <row r="6325" spans="1:7">
      <c r="A6325" s="307" t="s">
        <v>7709</v>
      </c>
      <c r="B6325" s="307" t="s">
        <v>7741</v>
      </c>
      <c r="C6325" s="308"/>
      <c r="D6325" s="308"/>
      <c r="E6325" s="309">
        <v>56910</v>
      </c>
      <c r="F6325" s="310">
        <f t="shared" si="196"/>
        <v>2845500</v>
      </c>
      <c r="G6325" s="310">
        <f t="shared" si="197"/>
        <v>1138200</v>
      </c>
    </row>
    <row r="6326" spans="1:7">
      <c r="A6326" s="307" t="s">
        <v>7709</v>
      </c>
      <c r="B6326" s="307" t="s">
        <v>7742</v>
      </c>
      <c r="C6326" s="308"/>
      <c r="D6326" s="308"/>
      <c r="E6326" s="309">
        <v>65830</v>
      </c>
      <c r="F6326" s="310">
        <f t="shared" si="196"/>
        <v>3291500</v>
      </c>
      <c r="G6326" s="310">
        <f t="shared" si="197"/>
        <v>1316600.0000000002</v>
      </c>
    </row>
    <row r="6327" spans="1:7">
      <c r="A6327" s="307" t="s">
        <v>7709</v>
      </c>
      <c r="B6327" s="307" t="s">
        <v>7743</v>
      </c>
      <c r="C6327" s="308"/>
      <c r="D6327" s="308"/>
      <c r="E6327" s="309">
        <v>34970</v>
      </c>
      <c r="F6327" s="310">
        <f t="shared" si="196"/>
        <v>1748500</v>
      </c>
      <c r="G6327" s="310">
        <f t="shared" si="197"/>
        <v>699400</v>
      </c>
    </row>
    <row r="6328" spans="1:7">
      <c r="A6328" s="307" t="s">
        <v>7709</v>
      </c>
      <c r="B6328" s="307" t="s">
        <v>7744</v>
      </c>
      <c r="C6328" s="308"/>
      <c r="D6328" s="308"/>
      <c r="E6328" s="309">
        <v>39000</v>
      </c>
      <c r="F6328" s="310">
        <f t="shared" si="196"/>
        <v>1950000</v>
      </c>
      <c r="G6328" s="310">
        <f t="shared" si="197"/>
        <v>780000</v>
      </c>
    </row>
    <row r="6329" spans="1:7">
      <c r="A6329" s="307" t="s">
        <v>7709</v>
      </c>
      <c r="B6329" s="307" t="s">
        <v>7745</v>
      </c>
      <c r="C6329" s="308"/>
      <c r="D6329" s="308"/>
      <c r="E6329" s="309">
        <v>39000</v>
      </c>
      <c r="F6329" s="310">
        <f t="shared" si="196"/>
        <v>1950000</v>
      </c>
      <c r="G6329" s="310">
        <f t="shared" si="197"/>
        <v>780000</v>
      </c>
    </row>
    <row r="6330" spans="1:7">
      <c r="A6330" s="307" t="s">
        <v>7709</v>
      </c>
      <c r="B6330" s="307" t="s">
        <v>7746</v>
      </c>
      <c r="C6330" s="308"/>
      <c r="D6330" s="308"/>
      <c r="E6330" s="309">
        <v>49000</v>
      </c>
      <c r="F6330" s="310">
        <f t="shared" si="196"/>
        <v>2450000</v>
      </c>
      <c r="G6330" s="310">
        <f t="shared" si="197"/>
        <v>980000</v>
      </c>
    </row>
    <row r="6331" spans="1:7">
      <c r="A6331" s="307" t="s">
        <v>7709</v>
      </c>
      <c r="B6331" s="307" t="s">
        <v>7747</v>
      </c>
      <c r="C6331" s="308"/>
      <c r="D6331" s="308"/>
      <c r="E6331" s="309">
        <v>44450</v>
      </c>
      <c r="F6331" s="310">
        <f t="shared" si="196"/>
        <v>2222500</v>
      </c>
      <c r="G6331" s="310">
        <f t="shared" si="197"/>
        <v>889000</v>
      </c>
    </row>
    <row r="6332" spans="1:7">
      <c r="A6332" s="307" t="s">
        <v>7709</v>
      </c>
      <c r="B6332" s="307" t="s">
        <v>7748</v>
      </c>
      <c r="C6332" s="308"/>
      <c r="D6332" s="308"/>
      <c r="E6332" s="309">
        <v>56270</v>
      </c>
      <c r="F6332" s="310">
        <f t="shared" si="196"/>
        <v>2813500</v>
      </c>
      <c r="G6332" s="310">
        <f t="shared" si="197"/>
        <v>1125400</v>
      </c>
    </row>
    <row r="6333" spans="1:7">
      <c r="A6333" s="307" t="s">
        <v>7709</v>
      </c>
      <c r="B6333" s="307" t="s">
        <v>7749</v>
      </c>
      <c r="C6333" s="308"/>
      <c r="D6333" s="308"/>
      <c r="E6333" s="309">
        <v>49540</v>
      </c>
      <c r="F6333" s="310">
        <f t="shared" si="196"/>
        <v>2477000</v>
      </c>
      <c r="G6333" s="310">
        <f t="shared" si="197"/>
        <v>990800.00000000012</v>
      </c>
    </row>
    <row r="6334" spans="1:7">
      <c r="A6334" s="307" t="s">
        <v>7709</v>
      </c>
      <c r="B6334" s="307" t="s">
        <v>7750</v>
      </c>
      <c r="C6334" s="308"/>
      <c r="D6334" s="308"/>
      <c r="E6334" s="309">
        <v>66010</v>
      </c>
      <c r="F6334" s="310">
        <f t="shared" si="196"/>
        <v>3300500</v>
      </c>
      <c r="G6334" s="310">
        <f t="shared" si="197"/>
        <v>1320200</v>
      </c>
    </row>
    <row r="6335" spans="1:7">
      <c r="A6335" s="307" t="s">
        <v>7709</v>
      </c>
      <c r="B6335" s="307" t="s">
        <v>7751</v>
      </c>
      <c r="C6335" s="308"/>
      <c r="D6335" s="308"/>
      <c r="E6335" s="309">
        <v>41770</v>
      </c>
      <c r="F6335" s="310">
        <f t="shared" si="196"/>
        <v>2088500</v>
      </c>
      <c r="G6335" s="310">
        <f t="shared" si="197"/>
        <v>835400</v>
      </c>
    </row>
    <row r="6336" spans="1:7">
      <c r="A6336" s="307" t="s">
        <v>7709</v>
      </c>
      <c r="B6336" s="307" t="s">
        <v>7752</v>
      </c>
      <c r="C6336" s="308"/>
      <c r="D6336" s="308"/>
      <c r="E6336" s="309">
        <v>48630</v>
      </c>
      <c r="F6336" s="310">
        <f t="shared" si="196"/>
        <v>2431500</v>
      </c>
      <c r="G6336" s="310">
        <f t="shared" si="197"/>
        <v>972600</v>
      </c>
    </row>
    <row r="6337" spans="1:7">
      <c r="A6337" s="307" t="s">
        <v>7709</v>
      </c>
      <c r="B6337" s="307" t="s">
        <v>7753</v>
      </c>
      <c r="C6337" s="308"/>
      <c r="D6337" s="308"/>
      <c r="E6337" s="309">
        <v>48630</v>
      </c>
      <c r="F6337" s="310">
        <f t="shared" si="196"/>
        <v>2431500</v>
      </c>
      <c r="G6337" s="310">
        <f t="shared" si="197"/>
        <v>972600</v>
      </c>
    </row>
    <row r="6338" spans="1:7">
      <c r="A6338" s="307" t="s">
        <v>7709</v>
      </c>
      <c r="B6338" s="307" t="s">
        <v>7754</v>
      </c>
      <c r="C6338" s="308"/>
      <c r="D6338" s="308"/>
      <c r="E6338" s="309">
        <v>41770</v>
      </c>
      <c r="F6338" s="310">
        <f t="shared" si="196"/>
        <v>2088500</v>
      </c>
      <c r="G6338" s="310">
        <f t="shared" si="197"/>
        <v>835400</v>
      </c>
    </row>
    <row r="6339" spans="1:7">
      <c r="A6339" s="307" t="s">
        <v>7709</v>
      </c>
      <c r="B6339" s="307" t="s">
        <v>7755</v>
      </c>
      <c r="C6339" s="308"/>
      <c r="D6339" s="308"/>
      <c r="E6339" s="309">
        <v>49000</v>
      </c>
      <c r="F6339" s="310">
        <f t="shared" si="196"/>
        <v>2450000</v>
      </c>
      <c r="G6339" s="310">
        <f t="shared" si="197"/>
        <v>980000</v>
      </c>
    </row>
    <row r="6340" spans="1:7">
      <c r="A6340" s="307" t="s">
        <v>7709</v>
      </c>
      <c r="B6340" s="307" t="s">
        <v>7756</v>
      </c>
      <c r="C6340" s="308"/>
      <c r="D6340" s="308"/>
      <c r="E6340" s="309">
        <v>66010</v>
      </c>
      <c r="F6340" s="310">
        <f t="shared" ref="F6340:F6403" si="198">+E6340*5%*1000</f>
        <v>3300500</v>
      </c>
      <c r="G6340" s="310">
        <f t="shared" ref="G6340:G6403" si="199">+E6340*2%*1000</f>
        <v>1320200</v>
      </c>
    </row>
    <row r="6341" spans="1:7">
      <c r="A6341" s="307" t="s">
        <v>7709</v>
      </c>
      <c r="B6341" s="307" t="s">
        <v>7757</v>
      </c>
      <c r="C6341" s="308"/>
      <c r="D6341" s="308"/>
      <c r="E6341" s="309">
        <v>51220</v>
      </c>
      <c r="F6341" s="310">
        <f t="shared" si="198"/>
        <v>2561000</v>
      </c>
      <c r="G6341" s="310">
        <f t="shared" si="199"/>
        <v>1024400.0000000001</v>
      </c>
    </row>
    <row r="6342" spans="1:7">
      <c r="A6342" s="307" t="s">
        <v>7709</v>
      </c>
      <c r="B6342" s="307" t="s">
        <v>7758</v>
      </c>
      <c r="C6342" s="308"/>
      <c r="D6342" s="308"/>
      <c r="E6342" s="309">
        <v>36270</v>
      </c>
      <c r="F6342" s="310">
        <f t="shared" si="198"/>
        <v>1813500</v>
      </c>
      <c r="G6342" s="310">
        <f t="shared" si="199"/>
        <v>725400</v>
      </c>
    </row>
    <row r="6343" spans="1:7">
      <c r="A6343" s="307" t="s">
        <v>7709</v>
      </c>
      <c r="B6343" s="307" t="s">
        <v>7759</v>
      </c>
      <c r="C6343" s="308"/>
      <c r="D6343" s="308"/>
      <c r="E6343" s="309">
        <v>51220</v>
      </c>
      <c r="F6343" s="310">
        <f t="shared" si="198"/>
        <v>2561000</v>
      </c>
      <c r="G6343" s="310">
        <f t="shared" si="199"/>
        <v>1024400.0000000001</v>
      </c>
    </row>
    <row r="6344" spans="1:7">
      <c r="A6344" s="307" t="s">
        <v>7709</v>
      </c>
      <c r="B6344" s="307" t="s">
        <v>7760</v>
      </c>
      <c r="C6344" s="308"/>
      <c r="D6344" s="308"/>
      <c r="E6344" s="309">
        <v>35000</v>
      </c>
      <c r="F6344" s="310">
        <f t="shared" si="198"/>
        <v>1750000</v>
      </c>
      <c r="G6344" s="310">
        <f t="shared" si="199"/>
        <v>700000</v>
      </c>
    </row>
    <row r="6345" spans="1:7">
      <c r="A6345" s="307" t="s">
        <v>7709</v>
      </c>
      <c r="B6345" s="307" t="s">
        <v>7761</v>
      </c>
      <c r="C6345" s="308"/>
      <c r="D6345" s="308"/>
      <c r="E6345" s="309">
        <v>35000</v>
      </c>
      <c r="F6345" s="310">
        <f t="shared" si="198"/>
        <v>1750000</v>
      </c>
      <c r="G6345" s="310">
        <f t="shared" si="199"/>
        <v>700000</v>
      </c>
    </row>
    <row r="6346" spans="1:7">
      <c r="A6346" s="307" t="s">
        <v>7709</v>
      </c>
      <c r="B6346" s="307" t="s">
        <v>7762</v>
      </c>
      <c r="C6346" s="308"/>
      <c r="D6346" s="308"/>
      <c r="E6346" s="309">
        <v>45450</v>
      </c>
      <c r="F6346" s="310">
        <f t="shared" si="198"/>
        <v>2272500</v>
      </c>
      <c r="G6346" s="310">
        <f t="shared" si="199"/>
        <v>909000</v>
      </c>
    </row>
    <row r="6347" spans="1:7">
      <c r="A6347" s="307" t="s">
        <v>7709</v>
      </c>
      <c r="B6347" s="307" t="s">
        <v>7763</v>
      </c>
      <c r="C6347" s="308"/>
      <c r="D6347" s="308"/>
      <c r="E6347" s="309">
        <v>44450</v>
      </c>
      <c r="F6347" s="310">
        <f t="shared" si="198"/>
        <v>2222500</v>
      </c>
      <c r="G6347" s="310">
        <f t="shared" si="199"/>
        <v>889000</v>
      </c>
    </row>
    <row r="6348" spans="1:7">
      <c r="A6348" s="307" t="s">
        <v>7709</v>
      </c>
      <c r="B6348" s="307" t="s">
        <v>7764</v>
      </c>
      <c r="C6348" s="308"/>
      <c r="D6348" s="308"/>
      <c r="E6348" s="309">
        <v>50200</v>
      </c>
      <c r="F6348" s="310">
        <f t="shared" si="198"/>
        <v>2510000</v>
      </c>
      <c r="G6348" s="310">
        <f t="shared" si="199"/>
        <v>1004000</v>
      </c>
    </row>
    <row r="6349" spans="1:7">
      <c r="A6349" s="307" t="s">
        <v>7709</v>
      </c>
      <c r="B6349" s="307" t="s">
        <v>7765</v>
      </c>
      <c r="C6349" s="308"/>
      <c r="D6349" s="308"/>
      <c r="E6349" s="309">
        <v>61360</v>
      </c>
      <c r="F6349" s="310">
        <f t="shared" si="198"/>
        <v>3068000</v>
      </c>
      <c r="G6349" s="310">
        <f t="shared" si="199"/>
        <v>1227200</v>
      </c>
    </row>
    <row r="6350" spans="1:7">
      <c r="A6350" s="307" t="s">
        <v>7709</v>
      </c>
      <c r="B6350" s="307" t="s">
        <v>7766</v>
      </c>
      <c r="C6350" s="308"/>
      <c r="D6350" s="308"/>
      <c r="E6350" s="309">
        <v>35360</v>
      </c>
      <c r="F6350" s="310">
        <f t="shared" si="198"/>
        <v>1768000</v>
      </c>
      <c r="G6350" s="310">
        <f t="shared" si="199"/>
        <v>707200</v>
      </c>
    </row>
    <row r="6351" spans="1:7">
      <c r="A6351" s="307" t="s">
        <v>7709</v>
      </c>
      <c r="B6351" s="307" t="s">
        <v>7767</v>
      </c>
      <c r="C6351" s="308"/>
      <c r="D6351" s="308"/>
      <c r="E6351" s="309">
        <v>50450</v>
      </c>
      <c r="F6351" s="310">
        <f t="shared" si="198"/>
        <v>2522500</v>
      </c>
      <c r="G6351" s="310">
        <f t="shared" si="199"/>
        <v>1009000</v>
      </c>
    </row>
    <row r="6352" spans="1:7">
      <c r="A6352" s="307" t="s">
        <v>7709</v>
      </c>
      <c r="B6352" s="307" t="s">
        <v>7768</v>
      </c>
      <c r="C6352" s="308"/>
      <c r="D6352" s="308"/>
      <c r="E6352" s="309">
        <v>38090</v>
      </c>
      <c r="F6352" s="310">
        <f t="shared" si="198"/>
        <v>1904500</v>
      </c>
      <c r="G6352" s="310">
        <f t="shared" si="199"/>
        <v>761800.00000000012</v>
      </c>
    </row>
    <row r="6353" spans="1:7">
      <c r="A6353" s="307" t="s">
        <v>7709</v>
      </c>
      <c r="B6353" s="307" t="s">
        <v>7769</v>
      </c>
      <c r="C6353" s="308"/>
      <c r="D6353" s="308"/>
      <c r="E6353" s="309">
        <v>42720</v>
      </c>
      <c r="F6353" s="310">
        <f t="shared" si="198"/>
        <v>2136000</v>
      </c>
      <c r="G6353" s="310">
        <f t="shared" si="199"/>
        <v>854400</v>
      </c>
    </row>
    <row r="6354" spans="1:7">
      <c r="A6354" s="307" t="s">
        <v>7709</v>
      </c>
      <c r="B6354" s="307" t="s">
        <v>7770</v>
      </c>
      <c r="C6354" s="308"/>
      <c r="D6354" s="308"/>
      <c r="E6354" s="309">
        <v>49000</v>
      </c>
      <c r="F6354" s="310">
        <f t="shared" si="198"/>
        <v>2450000</v>
      </c>
      <c r="G6354" s="310">
        <f t="shared" si="199"/>
        <v>980000</v>
      </c>
    </row>
    <row r="6355" spans="1:7">
      <c r="A6355" s="307" t="s">
        <v>7709</v>
      </c>
      <c r="B6355" s="307" t="s">
        <v>7771</v>
      </c>
      <c r="C6355" s="308"/>
      <c r="D6355" s="308"/>
      <c r="E6355" s="309">
        <v>49000</v>
      </c>
      <c r="F6355" s="310">
        <f t="shared" si="198"/>
        <v>2450000</v>
      </c>
      <c r="G6355" s="310">
        <f t="shared" si="199"/>
        <v>980000</v>
      </c>
    </row>
    <row r="6356" spans="1:7">
      <c r="A6356" s="307" t="s">
        <v>7709</v>
      </c>
      <c r="B6356" s="307" t="s">
        <v>7772</v>
      </c>
      <c r="C6356" s="308"/>
      <c r="D6356" s="308"/>
      <c r="E6356" s="309">
        <v>49900</v>
      </c>
      <c r="F6356" s="310">
        <f t="shared" si="198"/>
        <v>2495000</v>
      </c>
      <c r="G6356" s="310">
        <f t="shared" si="199"/>
        <v>998000</v>
      </c>
    </row>
    <row r="6357" spans="1:7">
      <c r="A6357" s="307" t="s">
        <v>7709</v>
      </c>
      <c r="B6357" s="307" t="s">
        <v>7773</v>
      </c>
      <c r="C6357" s="308"/>
      <c r="D6357" s="308"/>
      <c r="E6357" s="309">
        <v>50900</v>
      </c>
      <c r="F6357" s="310">
        <f t="shared" si="198"/>
        <v>2545000</v>
      </c>
      <c r="G6357" s="310">
        <f t="shared" si="199"/>
        <v>1018000</v>
      </c>
    </row>
    <row r="6358" spans="1:7">
      <c r="A6358" s="307" t="s">
        <v>7709</v>
      </c>
      <c r="B6358" s="307" t="s">
        <v>7774</v>
      </c>
      <c r="C6358" s="308"/>
      <c r="D6358" s="308"/>
      <c r="E6358" s="309">
        <v>50000</v>
      </c>
      <c r="F6358" s="310">
        <f t="shared" si="198"/>
        <v>2500000</v>
      </c>
      <c r="G6358" s="310">
        <f t="shared" si="199"/>
        <v>1000000</v>
      </c>
    </row>
    <row r="6359" spans="1:7">
      <c r="A6359" s="307" t="s">
        <v>7709</v>
      </c>
      <c r="B6359" s="307" t="s">
        <v>7775</v>
      </c>
      <c r="C6359" s="308"/>
      <c r="D6359" s="308"/>
      <c r="E6359" s="309">
        <v>52270</v>
      </c>
      <c r="F6359" s="310">
        <f t="shared" si="198"/>
        <v>2613500</v>
      </c>
      <c r="G6359" s="310">
        <f t="shared" si="199"/>
        <v>1045400.0000000001</v>
      </c>
    </row>
    <row r="6360" spans="1:7">
      <c r="A6360" s="307" t="s">
        <v>7709</v>
      </c>
      <c r="B6360" s="307" t="s">
        <v>7776</v>
      </c>
      <c r="C6360" s="308"/>
      <c r="D6360" s="308"/>
      <c r="E6360" s="309">
        <v>60540</v>
      </c>
      <c r="F6360" s="310">
        <f t="shared" si="198"/>
        <v>3027000</v>
      </c>
      <c r="G6360" s="310">
        <f t="shared" si="199"/>
        <v>1210800</v>
      </c>
    </row>
    <row r="6361" spans="1:7">
      <c r="A6361" s="307" t="s">
        <v>7709</v>
      </c>
      <c r="B6361" s="307" t="s">
        <v>7777</v>
      </c>
      <c r="C6361" s="308"/>
      <c r="D6361" s="308"/>
      <c r="E6361" s="309">
        <v>58090</v>
      </c>
      <c r="F6361" s="310">
        <f t="shared" si="198"/>
        <v>2904500</v>
      </c>
      <c r="G6361" s="310">
        <f t="shared" si="199"/>
        <v>1161800</v>
      </c>
    </row>
    <row r="6362" spans="1:7">
      <c r="A6362" s="307" t="s">
        <v>7709</v>
      </c>
      <c r="B6362" s="307" t="s">
        <v>7778</v>
      </c>
      <c r="C6362" s="308"/>
      <c r="D6362" s="308"/>
      <c r="E6362" s="309">
        <v>59900</v>
      </c>
      <c r="F6362" s="310">
        <f t="shared" si="198"/>
        <v>2995000</v>
      </c>
      <c r="G6362" s="310">
        <f t="shared" si="199"/>
        <v>1198000</v>
      </c>
    </row>
    <row r="6363" spans="1:7">
      <c r="A6363" s="307" t="s">
        <v>7709</v>
      </c>
      <c r="B6363" s="307" t="s">
        <v>7779</v>
      </c>
      <c r="C6363" s="308"/>
      <c r="D6363" s="308"/>
      <c r="E6363" s="309">
        <v>67180</v>
      </c>
      <c r="F6363" s="310">
        <f t="shared" si="198"/>
        <v>3359000</v>
      </c>
      <c r="G6363" s="310">
        <f t="shared" si="199"/>
        <v>1343600.0000000002</v>
      </c>
    </row>
    <row r="6364" spans="1:7">
      <c r="A6364" s="307" t="s">
        <v>7709</v>
      </c>
      <c r="B6364" s="307" t="s">
        <v>7780</v>
      </c>
      <c r="C6364" s="308"/>
      <c r="D6364" s="308"/>
      <c r="E6364" s="309">
        <v>70000</v>
      </c>
      <c r="F6364" s="310">
        <f t="shared" si="198"/>
        <v>3500000</v>
      </c>
      <c r="G6364" s="310">
        <f t="shared" si="199"/>
        <v>1400000</v>
      </c>
    </row>
    <row r="6365" spans="1:7">
      <c r="A6365" s="307" t="s">
        <v>7709</v>
      </c>
      <c r="B6365" s="307" t="s">
        <v>7781</v>
      </c>
      <c r="C6365" s="308"/>
      <c r="D6365" s="308"/>
      <c r="E6365" s="309">
        <v>67180</v>
      </c>
      <c r="F6365" s="310">
        <f t="shared" si="198"/>
        <v>3359000</v>
      </c>
      <c r="G6365" s="310">
        <f t="shared" si="199"/>
        <v>1343600.0000000002</v>
      </c>
    </row>
    <row r="6366" spans="1:7">
      <c r="A6366" s="307" t="s">
        <v>7709</v>
      </c>
      <c r="B6366" s="307" t="s">
        <v>7782</v>
      </c>
      <c r="C6366" s="308"/>
      <c r="D6366" s="308"/>
      <c r="E6366" s="309">
        <v>67180</v>
      </c>
      <c r="F6366" s="310">
        <f t="shared" si="198"/>
        <v>3359000</v>
      </c>
      <c r="G6366" s="310">
        <f t="shared" si="199"/>
        <v>1343600.0000000002</v>
      </c>
    </row>
    <row r="6367" spans="1:7">
      <c r="A6367" s="307" t="s">
        <v>7709</v>
      </c>
      <c r="B6367" s="307" t="s">
        <v>7783</v>
      </c>
      <c r="C6367" s="308"/>
      <c r="D6367" s="308"/>
      <c r="E6367" s="309">
        <v>52270</v>
      </c>
      <c r="F6367" s="310">
        <f t="shared" si="198"/>
        <v>2613500</v>
      </c>
      <c r="G6367" s="310">
        <f t="shared" si="199"/>
        <v>1045400.0000000001</v>
      </c>
    </row>
    <row r="6368" spans="1:7">
      <c r="A6368" s="307" t="s">
        <v>7709</v>
      </c>
      <c r="B6368" s="307" t="s">
        <v>7784</v>
      </c>
      <c r="C6368" s="308"/>
      <c r="D6368" s="308"/>
      <c r="E6368" s="309">
        <v>60540</v>
      </c>
      <c r="F6368" s="310">
        <f t="shared" si="198"/>
        <v>3027000</v>
      </c>
      <c r="G6368" s="310">
        <f t="shared" si="199"/>
        <v>1210800</v>
      </c>
    </row>
    <row r="6369" spans="1:7">
      <c r="A6369" s="307" t="s">
        <v>7709</v>
      </c>
      <c r="B6369" s="307" t="s">
        <v>7785</v>
      </c>
      <c r="C6369" s="308"/>
      <c r="D6369" s="308"/>
      <c r="E6369" s="309">
        <v>42720</v>
      </c>
      <c r="F6369" s="310">
        <f t="shared" si="198"/>
        <v>2136000</v>
      </c>
      <c r="G6369" s="310">
        <f t="shared" si="199"/>
        <v>854400</v>
      </c>
    </row>
    <row r="6370" spans="1:7">
      <c r="A6370" s="307" t="s">
        <v>7709</v>
      </c>
      <c r="B6370" s="307" t="s">
        <v>7786</v>
      </c>
      <c r="C6370" s="308"/>
      <c r="D6370" s="308"/>
      <c r="E6370" s="309">
        <v>53960</v>
      </c>
      <c r="F6370" s="310">
        <f t="shared" si="198"/>
        <v>2698000</v>
      </c>
      <c r="G6370" s="310">
        <f t="shared" si="199"/>
        <v>1079200</v>
      </c>
    </row>
    <row r="6371" spans="1:7">
      <c r="A6371" s="307" t="s">
        <v>7709</v>
      </c>
      <c r="B6371" s="307" t="s">
        <v>7787</v>
      </c>
      <c r="C6371" s="308"/>
      <c r="D6371" s="308"/>
      <c r="E6371" s="309">
        <v>46310</v>
      </c>
      <c r="F6371" s="310">
        <f t="shared" si="198"/>
        <v>2315500</v>
      </c>
      <c r="G6371" s="310">
        <f t="shared" si="199"/>
        <v>926200</v>
      </c>
    </row>
    <row r="6372" spans="1:7">
      <c r="A6372" s="307" t="s">
        <v>7709</v>
      </c>
      <c r="B6372" s="307" t="s">
        <v>7788</v>
      </c>
      <c r="C6372" s="308"/>
      <c r="D6372" s="308"/>
      <c r="E6372" s="309">
        <v>45000</v>
      </c>
      <c r="F6372" s="310">
        <f t="shared" si="198"/>
        <v>2250000</v>
      </c>
      <c r="G6372" s="310">
        <f t="shared" si="199"/>
        <v>900000</v>
      </c>
    </row>
    <row r="6373" spans="1:7">
      <c r="A6373" s="307" t="s">
        <v>7709</v>
      </c>
      <c r="B6373" s="307" t="s">
        <v>7789</v>
      </c>
      <c r="C6373" s="308"/>
      <c r="D6373" s="308"/>
      <c r="E6373" s="309">
        <v>54000</v>
      </c>
      <c r="F6373" s="310">
        <f t="shared" si="198"/>
        <v>2700000</v>
      </c>
      <c r="G6373" s="310">
        <f t="shared" si="199"/>
        <v>1080000</v>
      </c>
    </row>
    <row r="6374" spans="1:7">
      <c r="A6374" s="307" t="s">
        <v>7709</v>
      </c>
      <c r="B6374" s="307" t="s">
        <v>7790</v>
      </c>
      <c r="C6374" s="308"/>
      <c r="D6374" s="308"/>
      <c r="E6374" s="309">
        <v>45000</v>
      </c>
      <c r="F6374" s="310">
        <f t="shared" si="198"/>
        <v>2250000</v>
      </c>
      <c r="G6374" s="310">
        <f t="shared" si="199"/>
        <v>900000</v>
      </c>
    </row>
    <row r="6375" spans="1:7">
      <c r="A6375" s="307" t="s">
        <v>7709</v>
      </c>
      <c r="B6375" s="307" t="s">
        <v>3032</v>
      </c>
      <c r="C6375" s="308"/>
      <c r="D6375" s="308"/>
      <c r="E6375" s="309">
        <v>70360</v>
      </c>
      <c r="F6375" s="310">
        <f t="shared" si="198"/>
        <v>3518000</v>
      </c>
      <c r="G6375" s="310">
        <f t="shared" si="199"/>
        <v>1407200</v>
      </c>
    </row>
    <row r="6376" spans="1:7">
      <c r="A6376" s="307" t="s">
        <v>7709</v>
      </c>
      <c r="B6376" s="307" t="s">
        <v>7791</v>
      </c>
      <c r="C6376" s="308"/>
      <c r="D6376" s="308"/>
      <c r="E6376" s="309">
        <v>34970</v>
      </c>
      <c r="F6376" s="310">
        <f t="shared" si="198"/>
        <v>1748500</v>
      </c>
      <c r="G6376" s="310">
        <f t="shared" si="199"/>
        <v>699400</v>
      </c>
    </row>
    <row r="6377" spans="1:7">
      <c r="A6377" s="311" t="s">
        <v>7709</v>
      </c>
      <c r="B6377" s="311" t="s">
        <v>7792</v>
      </c>
      <c r="C6377" s="311" t="s">
        <v>7793</v>
      </c>
      <c r="D6377" s="308"/>
      <c r="E6377" s="315">
        <v>34970</v>
      </c>
      <c r="F6377" s="310">
        <f t="shared" si="198"/>
        <v>1748500</v>
      </c>
      <c r="G6377" s="310">
        <f t="shared" si="199"/>
        <v>699400</v>
      </c>
    </row>
    <row r="6378" spans="1:7">
      <c r="A6378" s="311" t="s">
        <v>7709</v>
      </c>
      <c r="B6378" s="311" t="s">
        <v>7794</v>
      </c>
      <c r="C6378" s="311" t="s">
        <v>7794</v>
      </c>
      <c r="D6378" s="308"/>
      <c r="E6378" s="315">
        <v>27000</v>
      </c>
      <c r="F6378" s="310">
        <f t="shared" si="198"/>
        <v>1350000</v>
      </c>
      <c r="G6378" s="310">
        <f t="shared" si="199"/>
        <v>540000</v>
      </c>
    </row>
    <row r="6379" spans="1:7">
      <c r="A6379" s="311" t="s">
        <v>7709</v>
      </c>
      <c r="B6379" s="311" t="s">
        <v>7794</v>
      </c>
      <c r="C6379" s="311" t="s">
        <v>7795</v>
      </c>
      <c r="D6379" s="308"/>
      <c r="E6379" s="315">
        <v>27000</v>
      </c>
      <c r="F6379" s="310">
        <f t="shared" si="198"/>
        <v>1350000</v>
      </c>
      <c r="G6379" s="310">
        <f t="shared" si="199"/>
        <v>540000</v>
      </c>
    </row>
    <row r="6380" spans="1:7">
      <c r="A6380" s="311" t="s">
        <v>7709</v>
      </c>
      <c r="B6380" s="311" t="s">
        <v>7744</v>
      </c>
      <c r="C6380" s="311" t="s">
        <v>7796</v>
      </c>
      <c r="D6380" s="308"/>
      <c r="E6380" s="315">
        <v>35360</v>
      </c>
      <c r="F6380" s="310">
        <f t="shared" si="198"/>
        <v>1768000</v>
      </c>
      <c r="G6380" s="310">
        <f t="shared" si="199"/>
        <v>707200</v>
      </c>
    </row>
    <row r="6381" spans="1:7">
      <c r="A6381" s="311" t="s">
        <v>7709</v>
      </c>
      <c r="B6381" s="311" t="s">
        <v>7797</v>
      </c>
      <c r="C6381" s="311" t="s">
        <v>7797</v>
      </c>
      <c r="D6381" s="308"/>
      <c r="E6381" s="315">
        <v>41770</v>
      </c>
      <c r="F6381" s="310">
        <f t="shared" si="198"/>
        <v>2088500</v>
      </c>
      <c r="G6381" s="310">
        <f t="shared" si="199"/>
        <v>835400</v>
      </c>
    </row>
    <row r="6382" spans="1:7">
      <c r="A6382" s="311" t="s">
        <v>7709</v>
      </c>
      <c r="B6382" s="311" t="s">
        <v>7798</v>
      </c>
      <c r="C6382" s="311" t="s">
        <v>7798</v>
      </c>
      <c r="D6382" s="308"/>
      <c r="E6382" s="315">
        <v>48630</v>
      </c>
      <c r="F6382" s="310">
        <f t="shared" si="198"/>
        <v>2431500</v>
      </c>
      <c r="G6382" s="310">
        <f t="shared" si="199"/>
        <v>972600</v>
      </c>
    </row>
    <row r="6383" spans="1:7">
      <c r="A6383" s="311" t="s">
        <v>7709</v>
      </c>
      <c r="B6383" s="311" t="s">
        <v>2810</v>
      </c>
      <c r="C6383" s="311" t="s">
        <v>7799</v>
      </c>
      <c r="D6383" s="308"/>
      <c r="E6383" s="315">
        <v>36270</v>
      </c>
      <c r="F6383" s="310">
        <f t="shared" si="198"/>
        <v>1813500</v>
      </c>
      <c r="G6383" s="310">
        <f t="shared" si="199"/>
        <v>725400</v>
      </c>
    </row>
    <row r="6384" spans="1:7">
      <c r="A6384" s="311" t="s">
        <v>7709</v>
      </c>
      <c r="B6384" s="311" t="s">
        <v>7800</v>
      </c>
      <c r="C6384" s="311" t="s">
        <v>7800</v>
      </c>
      <c r="D6384" s="308"/>
      <c r="E6384" s="315">
        <v>61360</v>
      </c>
      <c r="F6384" s="310">
        <f t="shared" si="198"/>
        <v>3068000</v>
      </c>
      <c r="G6384" s="310">
        <f t="shared" si="199"/>
        <v>1227200</v>
      </c>
    </row>
    <row r="6385" spans="1:7">
      <c r="A6385" s="311" t="s">
        <v>7709</v>
      </c>
      <c r="B6385" s="311" t="s">
        <v>7801</v>
      </c>
      <c r="C6385" s="311" t="s">
        <v>7801</v>
      </c>
      <c r="D6385" s="308"/>
      <c r="E6385" s="315">
        <v>50450</v>
      </c>
      <c r="F6385" s="310">
        <f t="shared" si="198"/>
        <v>2522500</v>
      </c>
      <c r="G6385" s="310">
        <f t="shared" si="199"/>
        <v>1009000</v>
      </c>
    </row>
    <row r="6386" spans="1:7">
      <c r="A6386" s="311" t="s">
        <v>7709</v>
      </c>
      <c r="B6386" s="311" t="s">
        <v>7802</v>
      </c>
      <c r="C6386" s="311" t="s">
        <v>7802</v>
      </c>
      <c r="D6386" s="308"/>
      <c r="E6386" s="315">
        <v>52270</v>
      </c>
      <c r="F6386" s="310">
        <f t="shared" si="198"/>
        <v>2613500</v>
      </c>
      <c r="G6386" s="310">
        <f t="shared" si="199"/>
        <v>1045400.0000000001</v>
      </c>
    </row>
    <row r="6387" spans="1:7">
      <c r="A6387" s="311" t="s">
        <v>7709</v>
      </c>
      <c r="B6387" s="311" t="s">
        <v>7803</v>
      </c>
      <c r="C6387" s="311" t="s">
        <v>7803</v>
      </c>
      <c r="D6387" s="308"/>
      <c r="E6387" s="315">
        <v>60540</v>
      </c>
      <c r="F6387" s="310">
        <f t="shared" si="198"/>
        <v>3027000</v>
      </c>
      <c r="G6387" s="310">
        <f t="shared" si="199"/>
        <v>1210800</v>
      </c>
    </row>
    <row r="6388" spans="1:7">
      <c r="A6388" s="311" t="s">
        <v>7804</v>
      </c>
      <c r="B6388" s="311" t="s">
        <v>7805</v>
      </c>
      <c r="C6388" s="311" t="s">
        <v>7806</v>
      </c>
      <c r="D6388" s="308"/>
      <c r="E6388" s="315">
        <v>142040</v>
      </c>
      <c r="F6388" s="310">
        <f t="shared" si="198"/>
        <v>7102000</v>
      </c>
      <c r="G6388" s="310">
        <f t="shared" si="199"/>
        <v>2840800</v>
      </c>
    </row>
    <row r="6389" spans="1:7">
      <c r="A6389" s="311" t="s">
        <v>7804</v>
      </c>
      <c r="B6389" s="311" t="s">
        <v>7805</v>
      </c>
      <c r="C6389" s="311" t="s">
        <v>7807</v>
      </c>
      <c r="D6389" s="308"/>
      <c r="E6389" s="315">
        <v>146590</v>
      </c>
      <c r="F6389" s="310">
        <f t="shared" si="198"/>
        <v>7329500</v>
      </c>
      <c r="G6389" s="310">
        <f t="shared" si="199"/>
        <v>2931800</v>
      </c>
    </row>
    <row r="6390" spans="1:7">
      <c r="A6390" s="311" t="s">
        <v>7804</v>
      </c>
      <c r="B6390" s="311" t="s">
        <v>7805</v>
      </c>
      <c r="C6390" s="311" t="s">
        <v>7808</v>
      </c>
      <c r="D6390" s="308"/>
      <c r="E6390" s="315">
        <v>155680</v>
      </c>
      <c r="F6390" s="310">
        <f t="shared" si="198"/>
        <v>7784000</v>
      </c>
      <c r="G6390" s="310">
        <f t="shared" si="199"/>
        <v>3113600</v>
      </c>
    </row>
    <row r="6391" spans="1:7">
      <c r="A6391" s="311" t="s">
        <v>7804</v>
      </c>
      <c r="B6391" s="311" t="s">
        <v>7805</v>
      </c>
      <c r="C6391" s="311" t="s">
        <v>7809</v>
      </c>
      <c r="D6391" s="308"/>
      <c r="E6391" s="315">
        <v>198400</v>
      </c>
      <c r="F6391" s="310">
        <f t="shared" si="198"/>
        <v>9920000</v>
      </c>
      <c r="G6391" s="310">
        <f t="shared" si="199"/>
        <v>3968000</v>
      </c>
    </row>
    <row r="6392" spans="1:7">
      <c r="A6392" s="311" t="s">
        <v>7810</v>
      </c>
      <c r="B6392" s="311" t="s">
        <v>144</v>
      </c>
      <c r="C6392" s="311" t="s">
        <v>7811</v>
      </c>
      <c r="D6392" s="308"/>
      <c r="E6392" s="315">
        <v>23640</v>
      </c>
      <c r="F6392" s="310">
        <f t="shared" si="198"/>
        <v>1182000</v>
      </c>
      <c r="G6392" s="310">
        <f t="shared" si="199"/>
        <v>472800</v>
      </c>
    </row>
    <row r="6393" spans="1:7">
      <c r="A6393" s="311" t="s">
        <v>7810</v>
      </c>
      <c r="B6393" s="311" t="s">
        <v>144</v>
      </c>
      <c r="C6393" s="311" t="s">
        <v>7812</v>
      </c>
      <c r="D6393" s="308"/>
      <c r="E6393" s="315">
        <v>23640</v>
      </c>
      <c r="F6393" s="310">
        <f t="shared" si="198"/>
        <v>1182000</v>
      </c>
      <c r="G6393" s="310">
        <f t="shared" si="199"/>
        <v>472800</v>
      </c>
    </row>
    <row r="6394" spans="1:7">
      <c r="A6394" s="311" t="s">
        <v>7810</v>
      </c>
      <c r="B6394" s="311" t="s">
        <v>144</v>
      </c>
      <c r="C6394" s="311" t="s">
        <v>7813</v>
      </c>
      <c r="D6394" s="308"/>
      <c r="E6394" s="315">
        <v>23640</v>
      </c>
      <c r="F6394" s="310">
        <f t="shared" si="198"/>
        <v>1182000</v>
      </c>
      <c r="G6394" s="310">
        <f t="shared" si="199"/>
        <v>472800</v>
      </c>
    </row>
    <row r="6395" spans="1:7">
      <c r="A6395" s="311" t="s">
        <v>7810</v>
      </c>
      <c r="B6395" s="311" t="s">
        <v>144</v>
      </c>
      <c r="C6395" s="311" t="s">
        <v>7814</v>
      </c>
      <c r="D6395" s="308"/>
      <c r="E6395" s="315">
        <v>23640</v>
      </c>
      <c r="F6395" s="310">
        <f t="shared" si="198"/>
        <v>1182000</v>
      </c>
      <c r="G6395" s="310">
        <f t="shared" si="199"/>
        <v>472800</v>
      </c>
    </row>
    <row r="6396" spans="1:7">
      <c r="A6396" s="311" t="s">
        <v>7810</v>
      </c>
      <c r="B6396" s="311" t="s">
        <v>144</v>
      </c>
      <c r="C6396" s="311" t="s">
        <v>7815</v>
      </c>
      <c r="D6396" s="308"/>
      <c r="E6396" s="315">
        <v>26700</v>
      </c>
      <c r="F6396" s="310">
        <f t="shared" si="198"/>
        <v>1335000</v>
      </c>
      <c r="G6396" s="310">
        <f t="shared" si="199"/>
        <v>534000</v>
      </c>
    </row>
    <row r="6397" spans="1:7">
      <c r="A6397" s="311" t="s">
        <v>7810</v>
      </c>
      <c r="B6397" s="311" t="s">
        <v>144</v>
      </c>
      <c r="C6397" s="311" t="s">
        <v>7816</v>
      </c>
      <c r="D6397" s="308"/>
      <c r="E6397" s="315">
        <v>25800</v>
      </c>
      <c r="F6397" s="310">
        <f t="shared" si="198"/>
        <v>1290000</v>
      </c>
      <c r="G6397" s="310">
        <f t="shared" si="199"/>
        <v>516000</v>
      </c>
    </row>
    <row r="6398" spans="1:7">
      <c r="A6398" s="311" t="s">
        <v>7810</v>
      </c>
      <c r="B6398" s="311" t="s">
        <v>144</v>
      </c>
      <c r="C6398" s="311" t="s">
        <v>7817</v>
      </c>
      <c r="D6398" s="308"/>
      <c r="E6398" s="315">
        <v>23640</v>
      </c>
      <c r="F6398" s="310">
        <f t="shared" si="198"/>
        <v>1182000</v>
      </c>
      <c r="G6398" s="310">
        <f t="shared" si="199"/>
        <v>472800</v>
      </c>
    </row>
    <row r="6399" spans="1:7">
      <c r="A6399" s="311" t="s">
        <v>7810</v>
      </c>
      <c r="B6399" s="311" t="s">
        <v>144</v>
      </c>
      <c r="C6399" s="311" t="s">
        <v>7818</v>
      </c>
      <c r="D6399" s="308"/>
      <c r="E6399" s="315">
        <v>23640</v>
      </c>
      <c r="F6399" s="310">
        <f t="shared" si="198"/>
        <v>1182000</v>
      </c>
      <c r="G6399" s="310">
        <f t="shared" si="199"/>
        <v>472800</v>
      </c>
    </row>
    <row r="6400" spans="1:7">
      <c r="A6400" s="311" t="s">
        <v>7810</v>
      </c>
      <c r="B6400" s="311" t="s">
        <v>144</v>
      </c>
      <c r="C6400" s="311" t="s">
        <v>7819</v>
      </c>
      <c r="D6400" s="308"/>
      <c r="E6400" s="315">
        <v>22700</v>
      </c>
      <c r="F6400" s="310">
        <f t="shared" si="198"/>
        <v>1135000</v>
      </c>
      <c r="G6400" s="310">
        <f t="shared" si="199"/>
        <v>454000</v>
      </c>
    </row>
    <row r="6401" spans="1:7">
      <c r="A6401" s="311" t="s">
        <v>7810</v>
      </c>
      <c r="B6401" s="311" t="s">
        <v>144</v>
      </c>
      <c r="C6401" s="311" t="s">
        <v>7820</v>
      </c>
      <c r="D6401" s="308"/>
      <c r="E6401" s="315">
        <v>23640</v>
      </c>
      <c r="F6401" s="310">
        <f t="shared" si="198"/>
        <v>1182000</v>
      </c>
      <c r="G6401" s="310">
        <f t="shared" si="199"/>
        <v>472800</v>
      </c>
    </row>
    <row r="6402" spans="1:7">
      <c r="A6402" s="311" t="s">
        <v>7810</v>
      </c>
      <c r="B6402" s="311" t="s">
        <v>144</v>
      </c>
      <c r="C6402" s="311" t="s">
        <v>7821</v>
      </c>
      <c r="D6402" s="308"/>
      <c r="E6402" s="315">
        <v>23640</v>
      </c>
      <c r="F6402" s="310">
        <f t="shared" si="198"/>
        <v>1182000</v>
      </c>
      <c r="G6402" s="310">
        <f t="shared" si="199"/>
        <v>472800</v>
      </c>
    </row>
    <row r="6403" spans="1:7">
      <c r="A6403" s="316" t="s">
        <v>7810</v>
      </c>
      <c r="B6403" s="316" t="s">
        <v>144</v>
      </c>
      <c r="C6403" s="316" t="s">
        <v>7822</v>
      </c>
      <c r="D6403" s="308"/>
      <c r="E6403" s="317">
        <v>0</v>
      </c>
      <c r="F6403" s="310">
        <f t="shared" si="198"/>
        <v>0</v>
      </c>
      <c r="G6403" s="310">
        <f t="shared" si="199"/>
        <v>0</v>
      </c>
    </row>
    <row r="6404" spans="1:7">
      <c r="A6404" s="311" t="s">
        <v>7810</v>
      </c>
      <c r="B6404" s="311" t="s">
        <v>7823</v>
      </c>
      <c r="C6404" s="311" t="s">
        <v>7824</v>
      </c>
      <c r="D6404" s="308"/>
      <c r="E6404" s="315">
        <v>18630</v>
      </c>
      <c r="F6404" s="310">
        <f t="shared" ref="F6404:F6467" si="200">+E6404*5%*1000</f>
        <v>931500</v>
      </c>
      <c r="G6404" s="310">
        <f t="shared" ref="G6404:G6467" si="201">+E6404*2%*1000</f>
        <v>372600</v>
      </c>
    </row>
    <row r="6405" spans="1:7">
      <c r="A6405" s="311" t="s">
        <v>7810</v>
      </c>
      <c r="B6405" s="311" t="s">
        <v>7823</v>
      </c>
      <c r="C6405" s="311" t="s">
        <v>7825</v>
      </c>
      <c r="D6405" s="308"/>
      <c r="E6405" s="315">
        <v>27270</v>
      </c>
      <c r="F6405" s="310">
        <f t="shared" si="200"/>
        <v>1363500</v>
      </c>
      <c r="G6405" s="310">
        <f t="shared" si="201"/>
        <v>545400</v>
      </c>
    </row>
    <row r="6406" spans="1:7">
      <c r="A6406" s="311" t="s">
        <v>7810</v>
      </c>
      <c r="B6406" s="311" t="s">
        <v>7823</v>
      </c>
      <c r="C6406" s="311" t="s">
        <v>7826</v>
      </c>
      <c r="D6406" s="308"/>
      <c r="E6406" s="315">
        <v>22270</v>
      </c>
      <c r="F6406" s="310">
        <f t="shared" si="200"/>
        <v>1113500</v>
      </c>
      <c r="G6406" s="310">
        <f t="shared" si="201"/>
        <v>445400.00000000006</v>
      </c>
    </row>
    <row r="6407" spans="1:7">
      <c r="A6407" s="311" t="s">
        <v>7810</v>
      </c>
      <c r="B6407" s="311" t="s">
        <v>7823</v>
      </c>
      <c r="C6407" s="311" t="s">
        <v>7827</v>
      </c>
      <c r="D6407" s="308"/>
      <c r="E6407" s="315">
        <v>29090</v>
      </c>
      <c r="F6407" s="310">
        <f t="shared" si="200"/>
        <v>1454500</v>
      </c>
      <c r="G6407" s="310">
        <f t="shared" si="201"/>
        <v>581800.00000000012</v>
      </c>
    </row>
    <row r="6408" spans="1:7">
      <c r="A6408" s="311" t="s">
        <v>7810</v>
      </c>
      <c r="B6408" s="311" t="s">
        <v>7828</v>
      </c>
      <c r="C6408" s="311" t="s">
        <v>7815</v>
      </c>
      <c r="D6408" s="308"/>
      <c r="E6408" s="315">
        <v>24200</v>
      </c>
      <c r="F6408" s="310">
        <f t="shared" si="200"/>
        <v>1210000</v>
      </c>
      <c r="G6408" s="310">
        <f t="shared" si="201"/>
        <v>484000</v>
      </c>
    </row>
    <row r="6409" spans="1:7">
      <c r="A6409" s="311" t="s">
        <v>7810</v>
      </c>
      <c r="B6409" s="311" t="s">
        <v>7829</v>
      </c>
      <c r="C6409" s="311" t="s">
        <v>7830</v>
      </c>
      <c r="D6409" s="308"/>
      <c r="E6409" s="315">
        <v>22720</v>
      </c>
      <c r="F6409" s="310">
        <f t="shared" si="200"/>
        <v>1136000</v>
      </c>
      <c r="G6409" s="310">
        <f t="shared" si="201"/>
        <v>454400.00000000006</v>
      </c>
    </row>
    <row r="6410" spans="1:7">
      <c r="A6410" s="311" t="s">
        <v>7810</v>
      </c>
      <c r="B6410" s="311" t="s">
        <v>7829</v>
      </c>
      <c r="C6410" s="311" t="s">
        <v>7831</v>
      </c>
      <c r="D6410" s="308"/>
      <c r="E6410" s="315">
        <v>15000</v>
      </c>
      <c r="F6410" s="310">
        <f t="shared" si="200"/>
        <v>750000</v>
      </c>
      <c r="G6410" s="310">
        <f t="shared" si="201"/>
        <v>300000</v>
      </c>
    </row>
    <row r="6411" spans="1:7">
      <c r="A6411" s="311" t="s">
        <v>7810</v>
      </c>
      <c r="B6411" s="311" t="s">
        <v>7829</v>
      </c>
      <c r="C6411" s="311" t="s">
        <v>7832</v>
      </c>
      <c r="D6411" s="308"/>
      <c r="E6411" s="315">
        <v>10950</v>
      </c>
      <c r="F6411" s="310">
        <f t="shared" si="200"/>
        <v>547500</v>
      </c>
      <c r="G6411" s="310">
        <f t="shared" si="201"/>
        <v>219000</v>
      </c>
    </row>
    <row r="6412" spans="1:7">
      <c r="A6412" s="316" t="s">
        <v>7810</v>
      </c>
      <c r="B6412" s="316" t="s">
        <v>7833</v>
      </c>
      <c r="C6412" s="316" t="s">
        <v>7834</v>
      </c>
      <c r="D6412" s="308"/>
      <c r="E6412" s="317">
        <v>20460</v>
      </c>
      <c r="F6412" s="310">
        <f t="shared" si="200"/>
        <v>1023000</v>
      </c>
      <c r="G6412" s="310">
        <f t="shared" si="201"/>
        <v>409200</v>
      </c>
    </row>
    <row r="6413" spans="1:7">
      <c r="A6413" s="311" t="s">
        <v>7810</v>
      </c>
      <c r="B6413" s="311" t="s">
        <v>7833</v>
      </c>
      <c r="C6413" s="311" t="s">
        <v>7835</v>
      </c>
      <c r="D6413" s="308"/>
      <c r="E6413" s="315">
        <v>31360</v>
      </c>
      <c r="F6413" s="310">
        <f t="shared" si="200"/>
        <v>1568000</v>
      </c>
      <c r="G6413" s="310">
        <f t="shared" si="201"/>
        <v>627200</v>
      </c>
    </row>
    <row r="6414" spans="1:7">
      <c r="A6414" s="316" t="s">
        <v>7836</v>
      </c>
      <c r="B6414" s="316" t="s">
        <v>7837</v>
      </c>
      <c r="C6414" s="316">
        <v>453353</v>
      </c>
      <c r="D6414" s="308"/>
      <c r="E6414" s="317">
        <v>14220</v>
      </c>
      <c r="F6414" s="310">
        <f t="shared" si="200"/>
        <v>711000</v>
      </c>
      <c r="G6414" s="310">
        <f t="shared" si="201"/>
        <v>284400.00000000006</v>
      </c>
    </row>
    <row r="6415" spans="1:7">
      <c r="A6415" s="311" t="s">
        <v>7810</v>
      </c>
      <c r="B6415" s="311" t="s">
        <v>7838</v>
      </c>
      <c r="C6415" s="311" t="s">
        <v>7839</v>
      </c>
      <c r="D6415" s="308"/>
      <c r="E6415" s="315">
        <v>22430</v>
      </c>
      <c r="F6415" s="310">
        <f t="shared" si="200"/>
        <v>1121500</v>
      </c>
      <c r="G6415" s="310">
        <f t="shared" si="201"/>
        <v>448600</v>
      </c>
    </row>
    <row r="6416" spans="1:7">
      <c r="A6416" s="311" t="s">
        <v>7810</v>
      </c>
      <c r="B6416" s="311" t="s">
        <v>7838</v>
      </c>
      <c r="C6416" s="311" t="s">
        <v>7840</v>
      </c>
      <c r="D6416" s="308"/>
      <c r="E6416" s="315">
        <v>22430</v>
      </c>
      <c r="F6416" s="310">
        <f t="shared" si="200"/>
        <v>1121500</v>
      </c>
      <c r="G6416" s="310">
        <f t="shared" si="201"/>
        <v>448600</v>
      </c>
    </row>
    <row r="6417" spans="1:7">
      <c r="A6417" s="311" t="s">
        <v>7810</v>
      </c>
      <c r="B6417" s="311" t="s">
        <v>7838</v>
      </c>
      <c r="C6417" s="311" t="s">
        <v>7841</v>
      </c>
      <c r="D6417" s="308"/>
      <c r="E6417" s="315">
        <v>22430</v>
      </c>
      <c r="F6417" s="310">
        <f t="shared" si="200"/>
        <v>1121500</v>
      </c>
      <c r="G6417" s="310">
        <f t="shared" si="201"/>
        <v>448600</v>
      </c>
    </row>
    <row r="6418" spans="1:7">
      <c r="A6418" s="311" t="s">
        <v>7810</v>
      </c>
      <c r="B6418" s="311" t="s">
        <v>7838</v>
      </c>
      <c r="C6418" s="311" t="s">
        <v>7815</v>
      </c>
      <c r="D6418" s="308"/>
      <c r="E6418" s="315">
        <v>22430</v>
      </c>
      <c r="F6418" s="310">
        <f t="shared" si="200"/>
        <v>1121500</v>
      </c>
      <c r="G6418" s="310">
        <f t="shared" si="201"/>
        <v>448600</v>
      </c>
    </row>
    <row r="6419" spans="1:7">
      <c r="A6419" s="311" t="s">
        <v>7810</v>
      </c>
      <c r="B6419" s="311" t="s">
        <v>7838</v>
      </c>
      <c r="C6419" s="311" t="s">
        <v>7818</v>
      </c>
      <c r="D6419" s="308"/>
      <c r="E6419" s="315">
        <v>22100</v>
      </c>
      <c r="F6419" s="310">
        <f t="shared" si="200"/>
        <v>1105000</v>
      </c>
      <c r="G6419" s="310">
        <f t="shared" si="201"/>
        <v>442000</v>
      </c>
    </row>
    <row r="6420" spans="1:7">
      <c r="A6420" s="311" t="s">
        <v>7810</v>
      </c>
      <c r="B6420" s="311" t="s">
        <v>7842</v>
      </c>
      <c r="C6420" s="311" t="s">
        <v>7843</v>
      </c>
      <c r="D6420" s="308"/>
      <c r="E6420" s="315">
        <v>22270</v>
      </c>
      <c r="F6420" s="310">
        <f t="shared" si="200"/>
        <v>1113500</v>
      </c>
      <c r="G6420" s="310">
        <f t="shared" si="201"/>
        <v>445400.00000000006</v>
      </c>
    </row>
    <row r="6421" spans="1:7">
      <c r="A6421" s="307" t="s">
        <v>7844</v>
      </c>
      <c r="B6421" s="307" t="s">
        <v>7845</v>
      </c>
      <c r="C6421" s="308"/>
      <c r="D6421" s="308"/>
      <c r="E6421" s="309">
        <v>34090</v>
      </c>
      <c r="F6421" s="310">
        <f t="shared" si="200"/>
        <v>1704500</v>
      </c>
      <c r="G6421" s="310">
        <f t="shared" si="201"/>
        <v>681800.00000000012</v>
      </c>
    </row>
    <row r="6422" spans="1:7">
      <c r="A6422" s="307" t="s">
        <v>7844</v>
      </c>
      <c r="B6422" s="307" t="s">
        <v>7846</v>
      </c>
      <c r="C6422" s="308"/>
      <c r="D6422" s="308"/>
      <c r="E6422" s="309">
        <v>33180</v>
      </c>
      <c r="F6422" s="310">
        <f t="shared" si="200"/>
        <v>1659000</v>
      </c>
      <c r="G6422" s="310">
        <f t="shared" si="201"/>
        <v>663600</v>
      </c>
    </row>
    <row r="6423" spans="1:7">
      <c r="A6423" s="307" t="s">
        <v>7844</v>
      </c>
      <c r="B6423" s="307" t="s">
        <v>7847</v>
      </c>
      <c r="C6423" s="308"/>
      <c r="D6423" s="308"/>
      <c r="E6423" s="309">
        <v>37630</v>
      </c>
      <c r="F6423" s="310">
        <f t="shared" si="200"/>
        <v>1881500</v>
      </c>
      <c r="G6423" s="310">
        <f t="shared" si="201"/>
        <v>752600</v>
      </c>
    </row>
    <row r="6424" spans="1:7">
      <c r="A6424" s="307" t="s">
        <v>7844</v>
      </c>
      <c r="B6424" s="307" t="s">
        <v>7848</v>
      </c>
      <c r="C6424" s="308"/>
      <c r="D6424" s="308"/>
      <c r="E6424" s="309">
        <v>14870</v>
      </c>
      <c r="F6424" s="310">
        <f t="shared" si="200"/>
        <v>743500</v>
      </c>
      <c r="G6424" s="310">
        <f t="shared" si="201"/>
        <v>297400.00000000006</v>
      </c>
    </row>
    <row r="6425" spans="1:7">
      <c r="A6425" s="307" t="s">
        <v>7844</v>
      </c>
      <c r="B6425" s="307" t="s">
        <v>7849</v>
      </c>
      <c r="C6425" s="308"/>
      <c r="D6425" s="308"/>
      <c r="E6425" s="309">
        <v>38540</v>
      </c>
      <c r="F6425" s="310">
        <f t="shared" si="200"/>
        <v>1927000</v>
      </c>
      <c r="G6425" s="310">
        <f t="shared" si="201"/>
        <v>770800.00000000012</v>
      </c>
    </row>
    <row r="6426" spans="1:7">
      <c r="A6426" s="307" t="s">
        <v>7844</v>
      </c>
      <c r="B6426" s="307" t="s">
        <v>7850</v>
      </c>
      <c r="C6426" s="308"/>
      <c r="D6426" s="308"/>
      <c r="E6426" s="309">
        <v>43090</v>
      </c>
      <c r="F6426" s="310">
        <f t="shared" si="200"/>
        <v>2154500</v>
      </c>
      <c r="G6426" s="310">
        <f t="shared" si="201"/>
        <v>861800.00000000012</v>
      </c>
    </row>
    <row r="6427" spans="1:7">
      <c r="A6427" s="307" t="s">
        <v>7844</v>
      </c>
      <c r="B6427" s="307" t="s">
        <v>7851</v>
      </c>
      <c r="C6427" s="308"/>
      <c r="D6427" s="308"/>
      <c r="E6427" s="309">
        <v>15170</v>
      </c>
      <c r="F6427" s="310">
        <f t="shared" si="200"/>
        <v>758500</v>
      </c>
      <c r="G6427" s="310">
        <f t="shared" si="201"/>
        <v>303400.00000000006</v>
      </c>
    </row>
    <row r="6428" spans="1:7">
      <c r="A6428" s="311" t="s">
        <v>7844</v>
      </c>
      <c r="B6428" s="311" t="s">
        <v>7852</v>
      </c>
      <c r="C6428" s="311" t="s">
        <v>7853</v>
      </c>
      <c r="D6428" s="308"/>
      <c r="E6428" s="315">
        <v>30200</v>
      </c>
      <c r="F6428" s="310">
        <f t="shared" si="200"/>
        <v>1510000</v>
      </c>
      <c r="G6428" s="310">
        <f t="shared" si="201"/>
        <v>604000</v>
      </c>
    </row>
    <row r="6429" spans="1:7">
      <c r="A6429" s="311" t="s">
        <v>7844</v>
      </c>
      <c r="B6429" s="311" t="s">
        <v>7854</v>
      </c>
      <c r="C6429" s="311" t="s">
        <v>7855</v>
      </c>
      <c r="D6429" s="308"/>
      <c r="E6429" s="315">
        <v>29700</v>
      </c>
      <c r="F6429" s="310">
        <f t="shared" si="200"/>
        <v>1485000</v>
      </c>
      <c r="G6429" s="310">
        <f t="shared" si="201"/>
        <v>594000</v>
      </c>
    </row>
    <row r="6430" spans="1:7">
      <c r="A6430" s="311" t="s">
        <v>7844</v>
      </c>
      <c r="B6430" s="311" t="s">
        <v>7856</v>
      </c>
      <c r="C6430" s="311" t="s">
        <v>7857</v>
      </c>
      <c r="D6430" s="308"/>
      <c r="E6430" s="315">
        <v>34000</v>
      </c>
      <c r="F6430" s="310">
        <f t="shared" si="200"/>
        <v>1700000</v>
      </c>
      <c r="G6430" s="310">
        <f t="shared" si="201"/>
        <v>680000</v>
      </c>
    </row>
    <row r="6431" spans="1:7">
      <c r="A6431" s="307" t="s">
        <v>7858</v>
      </c>
      <c r="B6431" s="307" t="s">
        <v>7859</v>
      </c>
      <c r="C6431" s="308"/>
      <c r="D6431" s="308"/>
      <c r="E6431" s="309">
        <v>20810</v>
      </c>
      <c r="F6431" s="310">
        <f t="shared" si="200"/>
        <v>1040500</v>
      </c>
      <c r="G6431" s="310">
        <f t="shared" si="201"/>
        <v>416200</v>
      </c>
    </row>
    <row r="6432" spans="1:7">
      <c r="A6432" s="311" t="s">
        <v>7858</v>
      </c>
      <c r="B6432" s="311" t="s">
        <v>7860</v>
      </c>
      <c r="C6432" s="311" t="s">
        <v>7861</v>
      </c>
      <c r="D6432" s="308"/>
      <c r="E6432" s="315">
        <v>18000</v>
      </c>
      <c r="F6432" s="310">
        <f t="shared" si="200"/>
        <v>900000</v>
      </c>
      <c r="G6432" s="310">
        <f t="shared" si="201"/>
        <v>360000</v>
      </c>
    </row>
    <row r="6433" spans="1:7">
      <c r="A6433" s="311" t="s">
        <v>7858</v>
      </c>
      <c r="B6433" s="311" t="s">
        <v>7860</v>
      </c>
      <c r="C6433" s="311" t="s">
        <v>7862</v>
      </c>
      <c r="D6433" s="308"/>
      <c r="E6433" s="315">
        <v>25000</v>
      </c>
      <c r="F6433" s="310">
        <f t="shared" si="200"/>
        <v>1250000</v>
      </c>
      <c r="G6433" s="310">
        <f t="shared" si="201"/>
        <v>500000</v>
      </c>
    </row>
    <row r="6434" spans="1:7">
      <c r="A6434" s="311" t="s">
        <v>7858</v>
      </c>
      <c r="B6434" s="311" t="s">
        <v>7860</v>
      </c>
      <c r="C6434" s="311" t="s">
        <v>7863</v>
      </c>
      <c r="D6434" s="308"/>
      <c r="E6434" s="315">
        <v>17400</v>
      </c>
      <c r="F6434" s="310">
        <f t="shared" si="200"/>
        <v>870000</v>
      </c>
      <c r="G6434" s="310">
        <f t="shared" si="201"/>
        <v>348000</v>
      </c>
    </row>
    <row r="6435" spans="1:7">
      <c r="A6435" s="311" t="s">
        <v>7858</v>
      </c>
      <c r="B6435" s="311" t="s">
        <v>7860</v>
      </c>
      <c r="C6435" s="311" t="s">
        <v>7864</v>
      </c>
      <c r="D6435" s="308"/>
      <c r="E6435" s="315">
        <v>20000</v>
      </c>
      <c r="F6435" s="310">
        <f t="shared" si="200"/>
        <v>1000000</v>
      </c>
      <c r="G6435" s="310">
        <f t="shared" si="201"/>
        <v>400000</v>
      </c>
    </row>
    <row r="6436" spans="1:7">
      <c r="A6436" s="311" t="s">
        <v>7858</v>
      </c>
      <c r="B6436" s="311" t="s">
        <v>7865</v>
      </c>
      <c r="C6436" s="311" t="s">
        <v>7866</v>
      </c>
      <c r="D6436" s="308"/>
      <c r="E6436" s="315">
        <v>11250</v>
      </c>
      <c r="F6436" s="310">
        <f t="shared" si="200"/>
        <v>562500</v>
      </c>
      <c r="G6436" s="310">
        <f t="shared" si="201"/>
        <v>225000</v>
      </c>
    </row>
    <row r="6437" spans="1:7">
      <c r="A6437" s="311" t="s">
        <v>7858</v>
      </c>
      <c r="B6437" s="311" t="s">
        <v>7867</v>
      </c>
      <c r="C6437" s="311" t="s">
        <v>7866</v>
      </c>
      <c r="D6437" s="308"/>
      <c r="E6437" s="315">
        <v>11200</v>
      </c>
      <c r="F6437" s="310">
        <f t="shared" si="200"/>
        <v>560000</v>
      </c>
      <c r="G6437" s="310">
        <f t="shared" si="201"/>
        <v>224000</v>
      </c>
    </row>
    <row r="6438" spans="1:7">
      <c r="A6438" s="311" t="s">
        <v>7858</v>
      </c>
      <c r="B6438" s="311" t="s">
        <v>7868</v>
      </c>
      <c r="C6438" s="311" t="s">
        <v>7866</v>
      </c>
      <c r="D6438" s="308"/>
      <c r="E6438" s="315">
        <v>25000</v>
      </c>
      <c r="F6438" s="310">
        <f t="shared" si="200"/>
        <v>1250000</v>
      </c>
      <c r="G6438" s="310">
        <f t="shared" si="201"/>
        <v>500000</v>
      </c>
    </row>
    <row r="6439" spans="1:7">
      <c r="A6439" s="316" t="s">
        <v>7869</v>
      </c>
      <c r="B6439" s="316" t="s">
        <v>7870</v>
      </c>
      <c r="C6439" s="316" t="s">
        <v>7871</v>
      </c>
      <c r="D6439" s="308"/>
      <c r="E6439" s="317">
        <v>11120</v>
      </c>
      <c r="F6439" s="310">
        <f t="shared" si="200"/>
        <v>556000</v>
      </c>
      <c r="G6439" s="310">
        <f t="shared" si="201"/>
        <v>222400</v>
      </c>
    </row>
    <row r="6440" spans="1:7">
      <c r="A6440" s="311" t="s">
        <v>7858</v>
      </c>
      <c r="B6440" s="311" t="s">
        <v>7870</v>
      </c>
      <c r="C6440" s="311" t="s">
        <v>7872</v>
      </c>
      <c r="D6440" s="308"/>
      <c r="E6440" s="315">
        <v>23100</v>
      </c>
      <c r="F6440" s="310">
        <f t="shared" si="200"/>
        <v>1155000</v>
      </c>
      <c r="G6440" s="310">
        <f t="shared" si="201"/>
        <v>462000</v>
      </c>
    </row>
    <row r="6441" spans="1:7">
      <c r="A6441" s="311" t="s">
        <v>7858</v>
      </c>
      <c r="B6441" s="311" t="s">
        <v>7870</v>
      </c>
      <c r="C6441" s="311" t="s">
        <v>7873</v>
      </c>
      <c r="D6441" s="308"/>
      <c r="E6441" s="315">
        <v>25000</v>
      </c>
      <c r="F6441" s="310">
        <f t="shared" si="200"/>
        <v>1250000</v>
      </c>
      <c r="G6441" s="310">
        <f t="shared" si="201"/>
        <v>500000</v>
      </c>
    </row>
    <row r="6442" spans="1:7">
      <c r="A6442" s="311" t="s">
        <v>7858</v>
      </c>
      <c r="B6442" s="311" t="s">
        <v>7870</v>
      </c>
      <c r="C6442" s="311" t="s">
        <v>7874</v>
      </c>
      <c r="D6442" s="308"/>
      <c r="E6442" s="315">
        <v>26000</v>
      </c>
      <c r="F6442" s="310">
        <f t="shared" si="200"/>
        <v>1300000</v>
      </c>
      <c r="G6442" s="310">
        <f t="shared" si="201"/>
        <v>520000</v>
      </c>
    </row>
    <row r="6443" spans="1:7">
      <c r="A6443" s="316" t="s">
        <v>7869</v>
      </c>
      <c r="B6443" s="316" t="s">
        <v>7870</v>
      </c>
      <c r="C6443" s="316" t="s">
        <v>7875</v>
      </c>
      <c r="D6443" s="308"/>
      <c r="E6443" s="317">
        <v>19360</v>
      </c>
      <c r="F6443" s="310">
        <f t="shared" si="200"/>
        <v>968000</v>
      </c>
      <c r="G6443" s="310">
        <f t="shared" si="201"/>
        <v>387200</v>
      </c>
    </row>
    <row r="6444" spans="1:7">
      <c r="A6444" s="311" t="s">
        <v>7858</v>
      </c>
      <c r="B6444" s="311" t="s">
        <v>7870</v>
      </c>
      <c r="C6444" s="311" t="s">
        <v>7876</v>
      </c>
      <c r="D6444" s="308"/>
      <c r="E6444" s="315">
        <v>21000</v>
      </c>
      <c r="F6444" s="310">
        <f t="shared" si="200"/>
        <v>1050000</v>
      </c>
      <c r="G6444" s="310">
        <f t="shared" si="201"/>
        <v>420000</v>
      </c>
    </row>
    <row r="6445" spans="1:7">
      <c r="A6445" s="311" t="s">
        <v>7858</v>
      </c>
      <c r="B6445" s="311" t="s">
        <v>7870</v>
      </c>
      <c r="C6445" s="311" t="s">
        <v>7877</v>
      </c>
      <c r="D6445" s="308"/>
      <c r="E6445" s="315">
        <v>26000</v>
      </c>
      <c r="F6445" s="310">
        <f t="shared" si="200"/>
        <v>1300000</v>
      </c>
      <c r="G6445" s="310">
        <f t="shared" si="201"/>
        <v>520000</v>
      </c>
    </row>
    <row r="6446" spans="1:7">
      <c r="A6446" s="311" t="s">
        <v>7858</v>
      </c>
      <c r="B6446" s="311" t="s">
        <v>7870</v>
      </c>
      <c r="C6446" s="311" t="s">
        <v>7878</v>
      </c>
      <c r="D6446" s="308"/>
      <c r="E6446" s="315">
        <v>23000</v>
      </c>
      <c r="F6446" s="310">
        <f t="shared" si="200"/>
        <v>1150000</v>
      </c>
      <c r="G6446" s="310">
        <f t="shared" si="201"/>
        <v>460000</v>
      </c>
    </row>
    <row r="6447" spans="1:7">
      <c r="A6447" s="311" t="s">
        <v>7858</v>
      </c>
      <c r="B6447" s="311" t="s">
        <v>7870</v>
      </c>
      <c r="C6447" s="311" t="s">
        <v>7879</v>
      </c>
      <c r="D6447" s="308"/>
      <c r="E6447" s="315">
        <v>24000</v>
      </c>
      <c r="F6447" s="310">
        <f t="shared" si="200"/>
        <v>1200000</v>
      </c>
      <c r="G6447" s="310">
        <f t="shared" si="201"/>
        <v>480000</v>
      </c>
    </row>
    <row r="6448" spans="1:7">
      <c r="A6448" s="316" t="s">
        <v>7869</v>
      </c>
      <c r="B6448" s="316" t="s">
        <v>7880</v>
      </c>
      <c r="C6448" s="316" t="s">
        <v>7881</v>
      </c>
      <c r="D6448" s="308"/>
      <c r="E6448" s="317">
        <v>33220</v>
      </c>
      <c r="F6448" s="310">
        <f t="shared" si="200"/>
        <v>1661000</v>
      </c>
      <c r="G6448" s="310">
        <f t="shared" si="201"/>
        <v>664400</v>
      </c>
    </row>
    <row r="6449" spans="1:7">
      <c r="A6449" s="316" t="s">
        <v>7869</v>
      </c>
      <c r="B6449" s="316" t="s">
        <v>7880</v>
      </c>
      <c r="C6449" s="316" t="s">
        <v>7882</v>
      </c>
      <c r="D6449" s="308"/>
      <c r="E6449" s="317">
        <v>32960</v>
      </c>
      <c r="F6449" s="310">
        <f t="shared" si="200"/>
        <v>1648000</v>
      </c>
      <c r="G6449" s="310">
        <f t="shared" si="201"/>
        <v>659200</v>
      </c>
    </row>
    <row r="6450" spans="1:7">
      <c r="A6450" s="311" t="s">
        <v>7858</v>
      </c>
      <c r="B6450" s="311" t="s">
        <v>7880</v>
      </c>
      <c r="C6450" s="311" t="s">
        <v>7883</v>
      </c>
      <c r="D6450" s="308"/>
      <c r="E6450" s="315">
        <v>25000</v>
      </c>
      <c r="F6450" s="310">
        <f t="shared" si="200"/>
        <v>1250000</v>
      </c>
      <c r="G6450" s="310">
        <f t="shared" si="201"/>
        <v>500000</v>
      </c>
    </row>
    <row r="6451" spans="1:7">
      <c r="A6451" s="311" t="s">
        <v>7858</v>
      </c>
      <c r="B6451" s="311" t="s">
        <v>7884</v>
      </c>
      <c r="C6451" s="311" t="s">
        <v>7863</v>
      </c>
      <c r="D6451" s="308"/>
      <c r="E6451" s="315">
        <v>21280</v>
      </c>
      <c r="F6451" s="310">
        <f t="shared" si="200"/>
        <v>1064000</v>
      </c>
      <c r="G6451" s="310">
        <f t="shared" si="201"/>
        <v>425600</v>
      </c>
    </row>
    <row r="6452" spans="1:7">
      <c r="A6452" s="311" t="s">
        <v>7858</v>
      </c>
      <c r="B6452" s="311" t="s">
        <v>7885</v>
      </c>
      <c r="C6452" s="311" t="s">
        <v>7886</v>
      </c>
      <c r="D6452" s="308"/>
      <c r="E6452" s="315">
        <v>10500</v>
      </c>
      <c r="F6452" s="310">
        <f t="shared" si="200"/>
        <v>525000</v>
      </c>
      <c r="G6452" s="310">
        <f t="shared" si="201"/>
        <v>210000</v>
      </c>
    </row>
    <row r="6453" spans="1:7">
      <c r="A6453" s="311" t="s">
        <v>7887</v>
      </c>
      <c r="B6453" s="311" t="s">
        <v>7888</v>
      </c>
      <c r="C6453" s="311">
        <v>3</v>
      </c>
      <c r="D6453" s="311" t="s">
        <v>1297</v>
      </c>
      <c r="E6453" s="315">
        <v>57890</v>
      </c>
      <c r="F6453" s="310">
        <f t="shared" si="200"/>
        <v>2894500</v>
      </c>
      <c r="G6453" s="310">
        <f t="shared" si="201"/>
        <v>1157800</v>
      </c>
    </row>
    <row r="6454" spans="1:7">
      <c r="A6454" s="311" t="s">
        <v>7887</v>
      </c>
      <c r="B6454" s="311" t="s">
        <v>7889</v>
      </c>
      <c r="C6454" s="311">
        <v>3</v>
      </c>
      <c r="D6454" s="311" t="s">
        <v>1297</v>
      </c>
      <c r="E6454" s="315">
        <v>66980</v>
      </c>
      <c r="F6454" s="310">
        <f t="shared" si="200"/>
        <v>3349000</v>
      </c>
      <c r="G6454" s="310">
        <f t="shared" si="201"/>
        <v>1339600.0000000002</v>
      </c>
    </row>
    <row r="6455" spans="1:7">
      <c r="A6455" s="311" t="s">
        <v>7887</v>
      </c>
      <c r="B6455" s="311" t="s">
        <v>7890</v>
      </c>
      <c r="C6455" s="311">
        <v>3</v>
      </c>
      <c r="D6455" s="311" t="s">
        <v>1297</v>
      </c>
      <c r="E6455" s="315">
        <v>48130</v>
      </c>
      <c r="F6455" s="310">
        <f t="shared" si="200"/>
        <v>2406500</v>
      </c>
      <c r="G6455" s="310">
        <f t="shared" si="201"/>
        <v>962600</v>
      </c>
    </row>
    <row r="6456" spans="1:7">
      <c r="A6456" s="311" t="s">
        <v>7891</v>
      </c>
      <c r="B6456" s="311" t="s">
        <v>7892</v>
      </c>
      <c r="C6456" s="311" t="s">
        <v>7893</v>
      </c>
      <c r="D6456" s="311" t="s">
        <v>1297</v>
      </c>
      <c r="E6456" s="315">
        <v>103870</v>
      </c>
      <c r="F6456" s="310">
        <f t="shared" si="200"/>
        <v>5193500</v>
      </c>
      <c r="G6456" s="310">
        <f t="shared" si="201"/>
        <v>2077400</v>
      </c>
    </row>
    <row r="6457" spans="1:7">
      <c r="A6457" s="311" t="s">
        <v>7891</v>
      </c>
      <c r="B6457" s="311" t="s">
        <v>7894</v>
      </c>
      <c r="C6457" s="311" t="s">
        <v>7893</v>
      </c>
      <c r="D6457" s="311" t="s">
        <v>1297</v>
      </c>
      <c r="E6457" s="315">
        <v>88400</v>
      </c>
      <c r="F6457" s="310">
        <f t="shared" si="200"/>
        <v>4420000</v>
      </c>
      <c r="G6457" s="310">
        <f t="shared" si="201"/>
        <v>1768000</v>
      </c>
    </row>
    <row r="6458" spans="1:7">
      <c r="A6458" s="311" t="s">
        <v>7891</v>
      </c>
      <c r="B6458" s="311" t="s">
        <v>7895</v>
      </c>
      <c r="C6458" s="311" t="s">
        <v>7893</v>
      </c>
      <c r="D6458" s="311" t="s">
        <v>1297</v>
      </c>
      <c r="E6458" s="315">
        <v>105000</v>
      </c>
      <c r="F6458" s="310">
        <f t="shared" si="200"/>
        <v>5250000</v>
      </c>
      <c r="G6458" s="310">
        <f t="shared" si="201"/>
        <v>2100000</v>
      </c>
    </row>
    <row r="6459" spans="1:7">
      <c r="A6459" s="311" t="s">
        <v>7887</v>
      </c>
      <c r="B6459" s="311" t="s">
        <v>7896</v>
      </c>
      <c r="C6459" s="311">
        <v>2</v>
      </c>
      <c r="D6459" s="311" t="s">
        <v>1297</v>
      </c>
      <c r="E6459" s="315">
        <v>103260</v>
      </c>
      <c r="F6459" s="310">
        <f t="shared" si="200"/>
        <v>5163000</v>
      </c>
      <c r="G6459" s="310">
        <f t="shared" si="201"/>
        <v>2065199.9999999998</v>
      </c>
    </row>
    <row r="6460" spans="1:7">
      <c r="A6460" s="311" t="s">
        <v>7891</v>
      </c>
      <c r="B6460" s="311" t="s">
        <v>7897</v>
      </c>
      <c r="C6460" s="311" t="s">
        <v>7893</v>
      </c>
      <c r="D6460" s="311" t="s">
        <v>1297</v>
      </c>
      <c r="E6460" s="315">
        <v>111130</v>
      </c>
      <c r="F6460" s="310">
        <f t="shared" si="200"/>
        <v>5556500</v>
      </c>
      <c r="G6460" s="310">
        <f t="shared" si="201"/>
        <v>2222600</v>
      </c>
    </row>
    <row r="6461" spans="1:7">
      <c r="A6461" s="311" t="s">
        <v>7887</v>
      </c>
      <c r="B6461" s="311" t="s">
        <v>7898</v>
      </c>
      <c r="C6461" s="311">
        <v>2</v>
      </c>
      <c r="D6461" s="311" t="s">
        <v>1297</v>
      </c>
      <c r="E6461" s="315">
        <v>125980</v>
      </c>
      <c r="F6461" s="310">
        <f t="shared" si="200"/>
        <v>6299000</v>
      </c>
      <c r="G6461" s="310">
        <f t="shared" si="201"/>
        <v>2519600</v>
      </c>
    </row>
    <row r="6462" spans="1:7">
      <c r="A6462" s="311" t="s">
        <v>7887</v>
      </c>
      <c r="B6462" s="311" t="s">
        <v>7899</v>
      </c>
      <c r="C6462" s="311">
        <v>2</v>
      </c>
      <c r="D6462" s="311" t="s">
        <v>1297</v>
      </c>
      <c r="E6462" s="315">
        <v>91070</v>
      </c>
      <c r="F6462" s="310">
        <f t="shared" si="200"/>
        <v>4553500</v>
      </c>
      <c r="G6462" s="310">
        <f t="shared" si="201"/>
        <v>1821400</v>
      </c>
    </row>
    <row r="6463" spans="1:7">
      <c r="A6463" s="311" t="s">
        <v>7891</v>
      </c>
      <c r="B6463" s="311" t="s">
        <v>7900</v>
      </c>
      <c r="C6463" s="311" t="s">
        <v>7893</v>
      </c>
      <c r="D6463" s="311" t="s">
        <v>1297</v>
      </c>
      <c r="E6463" s="315">
        <v>107530</v>
      </c>
      <c r="F6463" s="310">
        <f t="shared" si="200"/>
        <v>5376500</v>
      </c>
      <c r="G6463" s="310">
        <f t="shared" si="201"/>
        <v>2150600</v>
      </c>
    </row>
    <row r="6464" spans="1:7">
      <c r="A6464" s="311" t="s">
        <v>7891</v>
      </c>
      <c r="B6464" s="311" t="s">
        <v>7901</v>
      </c>
      <c r="C6464" s="311" t="s">
        <v>7893</v>
      </c>
      <c r="D6464" s="311" t="s">
        <v>1297</v>
      </c>
      <c r="E6464" s="315">
        <v>89150</v>
      </c>
      <c r="F6464" s="310">
        <f t="shared" si="200"/>
        <v>4457500</v>
      </c>
      <c r="G6464" s="310">
        <f t="shared" si="201"/>
        <v>1783000</v>
      </c>
    </row>
    <row r="6465" spans="1:7">
      <c r="A6465" s="311" t="s">
        <v>7887</v>
      </c>
      <c r="B6465" s="311" t="s">
        <v>7902</v>
      </c>
      <c r="C6465" s="311">
        <v>2</v>
      </c>
      <c r="D6465" s="311" t="s">
        <v>1297</v>
      </c>
      <c r="E6465" s="315">
        <v>110530</v>
      </c>
      <c r="F6465" s="310">
        <f t="shared" si="200"/>
        <v>5526500</v>
      </c>
      <c r="G6465" s="310">
        <f t="shared" si="201"/>
        <v>2210600</v>
      </c>
    </row>
    <row r="6466" spans="1:7">
      <c r="A6466" s="311" t="s">
        <v>7891</v>
      </c>
      <c r="B6466" s="311" t="s">
        <v>7903</v>
      </c>
      <c r="C6466" s="311" t="s">
        <v>7893</v>
      </c>
      <c r="D6466" s="311" t="s">
        <v>1297</v>
      </c>
      <c r="E6466" s="315">
        <v>125170</v>
      </c>
      <c r="F6466" s="310">
        <f t="shared" si="200"/>
        <v>6258500</v>
      </c>
      <c r="G6466" s="310">
        <f t="shared" si="201"/>
        <v>2503400</v>
      </c>
    </row>
    <row r="6467" spans="1:7">
      <c r="A6467" s="311" t="s">
        <v>7887</v>
      </c>
      <c r="B6467" s="311" t="s">
        <v>7904</v>
      </c>
      <c r="C6467" s="311">
        <v>2</v>
      </c>
      <c r="D6467" s="311" t="s">
        <v>1297</v>
      </c>
      <c r="E6467" s="315">
        <v>128710</v>
      </c>
      <c r="F6467" s="310">
        <f t="shared" si="200"/>
        <v>6435500</v>
      </c>
      <c r="G6467" s="310">
        <f t="shared" si="201"/>
        <v>2574200.0000000005</v>
      </c>
    </row>
    <row r="6468" spans="1:7">
      <c r="A6468" s="311" t="s">
        <v>7887</v>
      </c>
      <c r="B6468" s="311" t="s">
        <v>7905</v>
      </c>
      <c r="C6468" s="311">
        <v>2</v>
      </c>
      <c r="D6468" s="311" t="s">
        <v>1297</v>
      </c>
      <c r="E6468" s="315">
        <v>98260</v>
      </c>
      <c r="F6468" s="310">
        <f t="shared" ref="F6468:F6531" si="202">+E6468*5%*1000</f>
        <v>4913000</v>
      </c>
      <c r="G6468" s="310">
        <f t="shared" ref="G6468:G6531" si="203">+E6468*2%*1000</f>
        <v>1965200</v>
      </c>
    </row>
    <row r="6469" spans="1:7">
      <c r="A6469" s="311" t="s">
        <v>7887</v>
      </c>
      <c r="B6469" s="311" t="s">
        <v>7888</v>
      </c>
      <c r="C6469" s="308"/>
      <c r="D6469" s="308"/>
      <c r="E6469" s="309">
        <v>57890</v>
      </c>
      <c r="F6469" s="310">
        <f t="shared" si="202"/>
        <v>2894500</v>
      </c>
      <c r="G6469" s="310">
        <f t="shared" si="203"/>
        <v>1157800</v>
      </c>
    </row>
    <row r="6470" spans="1:7">
      <c r="A6470" s="311" t="s">
        <v>7887</v>
      </c>
      <c r="B6470" s="311" t="s">
        <v>7889</v>
      </c>
      <c r="C6470" s="308"/>
      <c r="D6470" s="308"/>
      <c r="E6470" s="309">
        <v>66980</v>
      </c>
      <c r="F6470" s="310">
        <f t="shared" si="202"/>
        <v>3349000</v>
      </c>
      <c r="G6470" s="310">
        <f t="shared" si="203"/>
        <v>1339600.0000000002</v>
      </c>
    </row>
    <row r="6471" spans="1:7">
      <c r="A6471" s="311" t="s">
        <v>7887</v>
      </c>
      <c r="B6471" s="311" t="s">
        <v>7890</v>
      </c>
      <c r="C6471" s="308"/>
      <c r="D6471" s="308"/>
      <c r="E6471" s="309">
        <v>48800</v>
      </c>
      <c r="F6471" s="310">
        <f t="shared" si="202"/>
        <v>2440000</v>
      </c>
      <c r="G6471" s="310">
        <f t="shared" si="203"/>
        <v>976000</v>
      </c>
    </row>
    <row r="6472" spans="1:7">
      <c r="A6472" s="311" t="s">
        <v>7887</v>
      </c>
      <c r="B6472" s="311" t="s">
        <v>7896</v>
      </c>
      <c r="C6472" s="308"/>
      <c r="D6472" s="308"/>
      <c r="E6472" s="309">
        <v>103260</v>
      </c>
      <c r="F6472" s="310">
        <f t="shared" si="202"/>
        <v>5163000</v>
      </c>
      <c r="G6472" s="310">
        <f t="shared" si="203"/>
        <v>2065199.9999999998</v>
      </c>
    </row>
    <row r="6473" spans="1:7">
      <c r="A6473" s="311" t="s">
        <v>7887</v>
      </c>
      <c r="B6473" s="311" t="s">
        <v>7898</v>
      </c>
      <c r="C6473" s="308"/>
      <c r="D6473" s="308"/>
      <c r="E6473" s="309">
        <v>125980</v>
      </c>
      <c r="F6473" s="310">
        <f t="shared" si="202"/>
        <v>6299000</v>
      </c>
      <c r="G6473" s="310">
        <f t="shared" si="203"/>
        <v>2519600</v>
      </c>
    </row>
    <row r="6474" spans="1:7">
      <c r="A6474" s="311" t="s">
        <v>7887</v>
      </c>
      <c r="B6474" s="311" t="s">
        <v>7902</v>
      </c>
      <c r="C6474" s="308"/>
      <c r="D6474" s="308"/>
      <c r="E6474" s="309">
        <v>110530</v>
      </c>
      <c r="F6474" s="310">
        <f t="shared" si="202"/>
        <v>5526500</v>
      </c>
      <c r="G6474" s="310">
        <f t="shared" si="203"/>
        <v>2210600</v>
      </c>
    </row>
    <row r="6475" spans="1:7">
      <c r="A6475" s="311" t="s">
        <v>7887</v>
      </c>
      <c r="B6475" s="311" t="s">
        <v>7904</v>
      </c>
      <c r="C6475" s="308"/>
      <c r="D6475" s="308"/>
      <c r="E6475" s="309">
        <v>128710</v>
      </c>
      <c r="F6475" s="310">
        <f t="shared" si="202"/>
        <v>6435500</v>
      </c>
      <c r="G6475" s="310">
        <f t="shared" si="203"/>
        <v>2574200.0000000005</v>
      </c>
    </row>
    <row r="6476" spans="1:7">
      <c r="A6476" s="307" t="s">
        <v>7891</v>
      </c>
      <c r="B6476" s="307" t="s">
        <v>7906</v>
      </c>
      <c r="C6476" s="308"/>
      <c r="D6476" s="308"/>
      <c r="E6476" s="309">
        <v>110360</v>
      </c>
      <c r="F6476" s="310">
        <f t="shared" si="202"/>
        <v>5518000</v>
      </c>
      <c r="G6476" s="310">
        <f t="shared" si="203"/>
        <v>2207200.0000000005</v>
      </c>
    </row>
    <row r="6477" spans="1:7">
      <c r="A6477" s="307" t="s">
        <v>7891</v>
      </c>
      <c r="B6477" s="307" t="s">
        <v>7907</v>
      </c>
      <c r="C6477" s="308"/>
      <c r="D6477" s="308"/>
      <c r="E6477" s="309">
        <v>90400</v>
      </c>
      <c r="F6477" s="310">
        <f t="shared" si="202"/>
        <v>4520000</v>
      </c>
      <c r="G6477" s="310">
        <f t="shared" si="203"/>
        <v>1808000</v>
      </c>
    </row>
    <row r="6478" spans="1:7">
      <c r="A6478" s="307" t="s">
        <v>7891</v>
      </c>
      <c r="B6478" s="307" t="s">
        <v>7908</v>
      </c>
      <c r="C6478" s="308"/>
      <c r="D6478" s="308"/>
      <c r="E6478" s="309">
        <v>102810</v>
      </c>
      <c r="F6478" s="310">
        <f t="shared" si="202"/>
        <v>5140500</v>
      </c>
      <c r="G6478" s="310">
        <f t="shared" si="203"/>
        <v>2056199.9999999998</v>
      </c>
    </row>
    <row r="6479" spans="1:7">
      <c r="A6479" s="318" t="s">
        <v>7909</v>
      </c>
      <c r="B6479" s="318" t="s">
        <v>7910</v>
      </c>
      <c r="C6479" s="318" t="s">
        <v>7911</v>
      </c>
      <c r="D6479" s="318" t="s">
        <v>747</v>
      </c>
      <c r="E6479" s="319">
        <v>56240</v>
      </c>
      <c r="F6479" s="310">
        <f t="shared" si="202"/>
        <v>2812000</v>
      </c>
      <c r="G6479" s="310">
        <f t="shared" si="203"/>
        <v>1124800</v>
      </c>
    </row>
    <row r="6480" spans="1:7">
      <c r="A6480" s="311" t="s">
        <v>7912</v>
      </c>
      <c r="B6480" s="311" t="s">
        <v>7913</v>
      </c>
      <c r="C6480" s="311" t="s">
        <v>7914</v>
      </c>
      <c r="D6480" s="311" t="s">
        <v>747</v>
      </c>
      <c r="E6480" s="315">
        <v>37180</v>
      </c>
      <c r="F6480" s="310">
        <f t="shared" si="202"/>
        <v>1859000</v>
      </c>
      <c r="G6480" s="310">
        <f t="shared" si="203"/>
        <v>743600</v>
      </c>
    </row>
    <row r="6481" spans="1:7">
      <c r="A6481" s="318" t="s">
        <v>7909</v>
      </c>
      <c r="B6481" s="318" t="s">
        <v>7915</v>
      </c>
      <c r="C6481" s="318" t="s">
        <v>7916</v>
      </c>
      <c r="D6481" s="318" t="s">
        <v>747</v>
      </c>
      <c r="E6481" s="319">
        <v>41080</v>
      </c>
      <c r="F6481" s="310">
        <f t="shared" si="202"/>
        <v>2054000</v>
      </c>
      <c r="G6481" s="310">
        <f t="shared" si="203"/>
        <v>821600</v>
      </c>
    </row>
    <row r="6482" spans="1:7">
      <c r="A6482" s="311" t="s">
        <v>7912</v>
      </c>
      <c r="B6482" s="311" t="s">
        <v>7917</v>
      </c>
      <c r="C6482" s="311" t="s">
        <v>7918</v>
      </c>
      <c r="D6482" s="311" t="s">
        <v>747</v>
      </c>
      <c r="E6482" s="315">
        <v>65650</v>
      </c>
      <c r="F6482" s="310">
        <f t="shared" si="202"/>
        <v>3282500</v>
      </c>
      <c r="G6482" s="310">
        <f t="shared" si="203"/>
        <v>1313000</v>
      </c>
    </row>
    <row r="6483" spans="1:7">
      <c r="A6483" s="311" t="s">
        <v>7909</v>
      </c>
      <c r="B6483" s="311" t="s">
        <v>7919</v>
      </c>
      <c r="C6483" s="311" t="s">
        <v>7920</v>
      </c>
      <c r="D6483" s="311" t="s">
        <v>747</v>
      </c>
      <c r="E6483" s="315">
        <v>25700</v>
      </c>
      <c r="F6483" s="310">
        <f t="shared" si="202"/>
        <v>1285000</v>
      </c>
      <c r="G6483" s="310">
        <f t="shared" si="203"/>
        <v>514000</v>
      </c>
    </row>
    <row r="6484" spans="1:7">
      <c r="A6484" s="311" t="s">
        <v>7909</v>
      </c>
      <c r="B6484" s="311" t="s">
        <v>7921</v>
      </c>
      <c r="C6484" s="311" t="s">
        <v>7922</v>
      </c>
      <c r="D6484" s="311" t="s">
        <v>747</v>
      </c>
      <c r="E6484" s="315">
        <v>28540</v>
      </c>
      <c r="F6484" s="310">
        <f t="shared" si="202"/>
        <v>1427000</v>
      </c>
      <c r="G6484" s="310">
        <f t="shared" si="203"/>
        <v>570800.00000000012</v>
      </c>
    </row>
    <row r="6485" spans="1:7">
      <c r="A6485" s="311" t="s">
        <v>7909</v>
      </c>
      <c r="B6485" s="311" t="s">
        <v>7921</v>
      </c>
      <c r="C6485" s="311" t="s">
        <v>7923</v>
      </c>
      <c r="D6485" s="311" t="s">
        <v>747</v>
      </c>
      <c r="E6485" s="315">
        <v>30830</v>
      </c>
      <c r="F6485" s="310">
        <f t="shared" si="202"/>
        <v>1541500</v>
      </c>
      <c r="G6485" s="310">
        <f t="shared" si="203"/>
        <v>616600</v>
      </c>
    </row>
    <row r="6486" spans="1:7">
      <c r="A6486" s="311" t="s">
        <v>7909</v>
      </c>
      <c r="B6486" s="311" t="s">
        <v>7921</v>
      </c>
      <c r="C6486" s="311" t="s">
        <v>7924</v>
      </c>
      <c r="D6486" s="311" t="s">
        <v>747</v>
      </c>
      <c r="E6486" s="315">
        <v>37900</v>
      </c>
      <c r="F6486" s="310">
        <f t="shared" si="202"/>
        <v>1895000</v>
      </c>
      <c r="G6486" s="310">
        <f t="shared" si="203"/>
        <v>758000</v>
      </c>
    </row>
    <row r="6487" spans="1:7">
      <c r="A6487" s="311" t="s">
        <v>7909</v>
      </c>
      <c r="B6487" s="311" t="s">
        <v>7921</v>
      </c>
      <c r="C6487" s="311" t="s">
        <v>7925</v>
      </c>
      <c r="D6487" s="311" t="s">
        <v>747</v>
      </c>
      <c r="E6487" s="315">
        <v>38500</v>
      </c>
      <c r="F6487" s="310">
        <f t="shared" si="202"/>
        <v>1925000</v>
      </c>
      <c r="G6487" s="310">
        <f t="shared" si="203"/>
        <v>770000</v>
      </c>
    </row>
    <row r="6488" spans="1:7">
      <c r="A6488" s="311" t="s">
        <v>7909</v>
      </c>
      <c r="B6488" s="311" t="s">
        <v>7926</v>
      </c>
      <c r="C6488" s="311" t="s">
        <v>7927</v>
      </c>
      <c r="D6488" s="311" t="s">
        <v>747</v>
      </c>
      <c r="E6488" s="315">
        <v>47000</v>
      </c>
      <c r="F6488" s="310">
        <f t="shared" si="202"/>
        <v>2350000</v>
      </c>
      <c r="G6488" s="310">
        <f t="shared" si="203"/>
        <v>940000</v>
      </c>
    </row>
    <row r="6489" spans="1:7">
      <c r="A6489" s="311" t="s">
        <v>7909</v>
      </c>
      <c r="B6489" s="311" t="s">
        <v>7928</v>
      </c>
      <c r="C6489" s="311" t="s">
        <v>7929</v>
      </c>
      <c r="D6489" s="311" t="s">
        <v>747</v>
      </c>
      <c r="E6489" s="315">
        <v>60900</v>
      </c>
      <c r="F6489" s="310">
        <f t="shared" si="202"/>
        <v>3045000</v>
      </c>
      <c r="G6489" s="310">
        <f t="shared" si="203"/>
        <v>1218000</v>
      </c>
    </row>
    <row r="6490" spans="1:7">
      <c r="A6490" s="311" t="s">
        <v>7909</v>
      </c>
      <c r="B6490" s="311" t="s">
        <v>7928</v>
      </c>
      <c r="C6490" s="311" t="s">
        <v>7930</v>
      </c>
      <c r="D6490" s="311" t="s">
        <v>747</v>
      </c>
      <c r="E6490" s="315">
        <v>52000</v>
      </c>
      <c r="F6490" s="310">
        <f t="shared" si="202"/>
        <v>2600000</v>
      </c>
      <c r="G6490" s="310">
        <f t="shared" si="203"/>
        <v>1040000</v>
      </c>
    </row>
    <row r="6491" spans="1:7">
      <c r="A6491" s="318" t="s">
        <v>7909</v>
      </c>
      <c r="B6491" s="318" t="s">
        <v>7931</v>
      </c>
      <c r="C6491" s="318" t="s">
        <v>7932</v>
      </c>
      <c r="D6491" s="318" t="s">
        <v>747</v>
      </c>
      <c r="E6491" s="319">
        <v>57950</v>
      </c>
      <c r="F6491" s="310">
        <f t="shared" si="202"/>
        <v>2897500</v>
      </c>
      <c r="G6491" s="310">
        <f t="shared" si="203"/>
        <v>1159000</v>
      </c>
    </row>
    <row r="6492" spans="1:7">
      <c r="A6492" s="311" t="s">
        <v>7909</v>
      </c>
      <c r="B6492" s="311" t="s">
        <v>7933</v>
      </c>
      <c r="C6492" s="311" t="s">
        <v>7934</v>
      </c>
      <c r="D6492" s="311" t="s">
        <v>1297</v>
      </c>
      <c r="E6492" s="315">
        <v>42630</v>
      </c>
      <c r="F6492" s="310">
        <f t="shared" si="202"/>
        <v>2131500</v>
      </c>
      <c r="G6492" s="310">
        <f t="shared" si="203"/>
        <v>852600</v>
      </c>
    </row>
    <row r="6493" spans="1:7">
      <c r="A6493" s="311" t="s">
        <v>7909</v>
      </c>
      <c r="B6493" s="311" t="s">
        <v>7935</v>
      </c>
      <c r="C6493" s="311" t="s">
        <v>7936</v>
      </c>
      <c r="D6493" s="311" t="s">
        <v>1297</v>
      </c>
      <c r="E6493" s="315">
        <v>43000</v>
      </c>
      <c r="F6493" s="310">
        <f t="shared" si="202"/>
        <v>2150000</v>
      </c>
      <c r="G6493" s="310">
        <f t="shared" si="203"/>
        <v>860000</v>
      </c>
    </row>
    <row r="6494" spans="1:7">
      <c r="A6494" s="311" t="s">
        <v>7909</v>
      </c>
      <c r="B6494" s="311" t="s">
        <v>7937</v>
      </c>
      <c r="C6494" s="308"/>
      <c r="D6494" s="311" t="s">
        <v>747</v>
      </c>
      <c r="E6494" s="320">
        <v>33540</v>
      </c>
      <c r="F6494" s="310">
        <f t="shared" si="202"/>
        <v>1677000</v>
      </c>
      <c r="G6494" s="310">
        <f t="shared" si="203"/>
        <v>670800.00000000012</v>
      </c>
    </row>
    <row r="6495" spans="1:7">
      <c r="A6495" s="311" t="s">
        <v>7909</v>
      </c>
      <c r="B6495" s="311" t="s">
        <v>7938</v>
      </c>
      <c r="C6495" s="308"/>
      <c r="D6495" s="311" t="s">
        <v>747</v>
      </c>
      <c r="E6495" s="320">
        <v>38630</v>
      </c>
      <c r="F6495" s="310">
        <f t="shared" si="202"/>
        <v>1931500</v>
      </c>
      <c r="G6495" s="310">
        <f t="shared" si="203"/>
        <v>772600</v>
      </c>
    </row>
    <row r="6496" spans="1:7">
      <c r="A6496" s="311" t="s">
        <v>7909</v>
      </c>
      <c r="B6496" s="311" t="s">
        <v>7939</v>
      </c>
      <c r="C6496" s="308"/>
      <c r="D6496" s="311" t="s">
        <v>747</v>
      </c>
      <c r="E6496" s="320">
        <v>36720</v>
      </c>
      <c r="F6496" s="310">
        <f t="shared" si="202"/>
        <v>1836000</v>
      </c>
      <c r="G6496" s="310">
        <f t="shared" si="203"/>
        <v>734400</v>
      </c>
    </row>
    <row r="6497" spans="1:7">
      <c r="A6497" s="311" t="s">
        <v>7909</v>
      </c>
      <c r="B6497" s="311" t="s">
        <v>7940</v>
      </c>
      <c r="C6497" s="308"/>
      <c r="D6497" s="311" t="s">
        <v>747</v>
      </c>
      <c r="E6497" s="320">
        <v>34000</v>
      </c>
      <c r="F6497" s="310">
        <f t="shared" si="202"/>
        <v>1700000</v>
      </c>
      <c r="G6497" s="310">
        <f t="shared" si="203"/>
        <v>680000</v>
      </c>
    </row>
    <row r="6498" spans="1:7">
      <c r="A6498" s="311" t="s">
        <v>7909</v>
      </c>
      <c r="B6498" s="311" t="s">
        <v>7941</v>
      </c>
      <c r="C6498" s="308"/>
      <c r="D6498" s="311" t="s">
        <v>747</v>
      </c>
      <c r="E6498" s="320">
        <v>46270</v>
      </c>
      <c r="F6498" s="310">
        <f t="shared" si="202"/>
        <v>2313500</v>
      </c>
      <c r="G6498" s="310">
        <f t="shared" si="203"/>
        <v>925400</v>
      </c>
    </row>
    <row r="6499" spans="1:7">
      <c r="A6499" s="311" t="s">
        <v>7909</v>
      </c>
      <c r="B6499" s="311" t="s">
        <v>7942</v>
      </c>
      <c r="C6499" s="308"/>
      <c r="D6499" s="311" t="s">
        <v>747</v>
      </c>
      <c r="E6499" s="320">
        <v>29750</v>
      </c>
      <c r="F6499" s="310">
        <f t="shared" si="202"/>
        <v>1487500</v>
      </c>
      <c r="G6499" s="310">
        <f t="shared" si="203"/>
        <v>595000</v>
      </c>
    </row>
    <row r="6500" spans="1:7">
      <c r="A6500" s="311" t="s">
        <v>7909</v>
      </c>
      <c r="B6500" s="311" t="s">
        <v>7943</v>
      </c>
      <c r="C6500" s="308"/>
      <c r="D6500" s="311" t="s">
        <v>747</v>
      </c>
      <c r="E6500" s="320">
        <v>28540</v>
      </c>
      <c r="F6500" s="310">
        <f t="shared" si="202"/>
        <v>1427000</v>
      </c>
      <c r="G6500" s="310">
        <f t="shared" si="203"/>
        <v>570800.00000000012</v>
      </c>
    </row>
    <row r="6501" spans="1:7">
      <c r="A6501" s="311" t="s">
        <v>7909</v>
      </c>
      <c r="B6501" s="311" t="s">
        <v>7944</v>
      </c>
      <c r="C6501" s="308"/>
      <c r="D6501" s="311" t="s">
        <v>747</v>
      </c>
      <c r="E6501" s="320">
        <v>22630</v>
      </c>
      <c r="F6501" s="310">
        <f t="shared" si="202"/>
        <v>1131500</v>
      </c>
      <c r="G6501" s="310">
        <f t="shared" si="203"/>
        <v>452600</v>
      </c>
    </row>
    <row r="6502" spans="1:7">
      <c r="A6502" s="311" t="s">
        <v>7909</v>
      </c>
      <c r="B6502" s="311" t="s">
        <v>7945</v>
      </c>
      <c r="C6502" s="308"/>
      <c r="D6502" s="311" t="s">
        <v>747</v>
      </c>
      <c r="E6502" s="320">
        <v>29720</v>
      </c>
      <c r="F6502" s="310">
        <f t="shared" si="202"/>
        <v>1486000</v>
      </c>
      <c r="G6502" s="310">
        <f t="shared" si="203"/>
        <v>594400</v>
      </c>
    </row>
    <row r="6503" spans="1:7">
      <c r="A6503" s="311" t="s">
        <v>7909</v>
      </c>
      <c r="B6503" s="311" t="s">
        <v>7946</v>
      </c>
      <c r="C6503" s="308"/>
      <c r="D6503" s="311" t="s">
        <v>747</v>
      </c>
      <c r="E6503" s="320">
        <v>24450</v>
      </c>
      <c r="F6503" s="310">
        <f t="shared" si="202"/>
        <v>1222500</v>
      </c>
      <c r="G6503" s="310">
        <f t="shared" si="203"/>
        <v>489000</v>
      </c>
    </row>
    <row r="6504" spans="1:7">
      <c r="A6504" s="311" t="s">
        <v>7909</v>
      </c>
      <c r="B6504" s="311" t="s">
        <v>7947</v>
      </c>
      <c r="C6504" s="308"/>
      <c r="D6504" s="311" t="s">
        <v>747</v>
      </c>
      <c r="E6504" s="320">
        <v>26270</v>
      </c>
      <c r="F6504" s="310">
        <f t="shared" si="202"/>
        <v>1313500</v>
      </c>
      <c r="G6504" s="310">
        <f t="shared" si="203"/>
        <v>525400</v>
      </c>
    </row>
    <row r="6505" spans="1:7">
      <c r="A6505" s="311" t="s">
        <v>7909</v>
      </c>
      <c r="B6505" s="311" t="s">
        <v>7948</v>
      </c>
      <c r="C6505" s="308"/>
      <c r="D6505" s="311" t="s">
        <v>747</v>
      </c>
      <c r="E6505" s="320">
        <v>34360</v>
      </c>
      <c r="F6505" s="310">
        <f t="shared" si="202"/>
        <v>1718000</v>
      </c>
      <c r="G6505" s="310">
        <f t="shared" si="203"/>
        <v>687200</v>
      </c>
    </row>
    <row r="6506" spans="1:7">
      <c r="A6506" s="311" t="s">
        <v>7909</v>
      </c>
      <c r="B6506" s="311" t="s">
        <v>7949</v>
      </c>
      <c r="C6506" s="308"/>
      <c r="D6506" s="311" t="s">
        <v>747</v>
      </c>
      <c r="E6506" s="320">
        <v>43360</v>
      </c>
      <c r="F6506" s="310">
        <f t="shared" si="202"/>
        <v>2168000</v>
      </c>
      <c r="G6506" s="310">
        <f t="shared" si="203"/>
        <v>867200</v>
      </c>
    </row>
    <row r="6507" spans="1:7">
      <c r="A6507" s="311" t="s">
        <v>7909</v>
      </c>
      <c r="B6507" s="311" t="s">
        <v>7950</v>
      </c>
      <c r="C6507" s="308"/>
      <c r="D6507" s="311" t="s">
        <v>747</v>
      </c>
      <c r="E6507" s="320">
        <v>43000</v>
      </c>
      <c r="F6507" s="310">
        <f t="shared" si="202"/>
        <v>2150000</v>
      </c>
      <c r="G6507" s="310">
        <f t="shared" si="203"/>
        <v>860000</v>
      </c>
    </row>
    <row r="6508" spans="1:7">
      <c r="A6508" s="311" t="s">
        <v>7909</v>
      </c>
      <c r="B6508" s="311" t="s">
        <v>7951</v>
      </c>
      <c r="C6508" s="308"/>
      <c r="D6508" s="311" t="s">
        <v>747</v>
      </c>
      <c r="E6508" s="320">
        <v>35360</v>
      </c>
      <c r="F6508" s="310">
        <f t="shared" si="202"/>
        <v>1768000</v>
      </c>
      <c r="G6508" s="310">
        <f t="shared" si="203"/>
        <v>707200</v>
      </c>
    </row>
    <row r="6509" spans="1:7">
      <c r="A6509" s="311" t="s">
        <v>7909</v>
      </c>
      <c r="B6509" s="311" t="s">
        <v>7952</v>
      </c>
      <c r="C6509" s="308"/>
      <c r="D6509" s="311" t="s">
        <v>747</v>
      </c>
      <c r="E6509" s="320">
        <v>35270</v>
      </c>
      <c r="F6509" s="310">
        <f t="shared" si="202"/>
        <v>1763500</v>
      </c>
      <c r="G6509" s="310">
        <f t="shared" si="203"/>
        <v>705400</v>
      </c>
    </row>
    <row r="6510" spans="1:7">
      <c r="A6510" s="311" t="s">
        <v>7909</v>
      </c>
      <c r="B6510" s="311" t="s">
        <v>7953</v>
      </c>
      <c r="C6510" s="308"/>
      <c r="D6510" s="311" t="s">
        <v>747</v>
      </c>
      <c r="E6510" s="320">
        <v>29720</v>
      </c>
      <c r="F6510" s="310">
        <f t="shared" si="202"/>
        <v>1486000</v>
      </c>
      <c r="G6510" s="310">
        <f t="shared" si="203"/>
        <v>594400</v>
      </c>
    </row>
    <row r="6511" spans="1:7">
      <c r="A6511" s="311" t="s">
        <v>7909</v>
      </c>
      <c r="B6511" s="311" t="s">
        <v>7954</v>
      </c>
      <c r="C6511" s="308"/>
      <c r="D6511" s="311" t="s">
        <v>747</v>
      </c>
      <c r="E6511" s="320">
        <v>35630</v>
      </c>
      <c r="F6511" s="310">
        <f t="shared" si="202"/>
        <v>1781500</v>
      </c>
      <c r="G6511" s="310">
        <f t="shared" si="203"/>
        <v>712600</v>
      </c>
    </row>
    <row r="6512" spans="1:7">
      <c r="A6512" s="311" t="s">
        <v>7909</v>
      </c>
      <c r="B6512" s="311" t="s">
        <v>7955</v>
      </c>
      <c r="C6512" s="308"/>
      <c r="D6512" s="311" t="s">
        <v>747</v>
      </c>
      <c r="E6512" s="320">
        <v>38720</v>
      </c>
      <c r="F6512" s="310">
        <f t="shared" si="202"/>
        <v>1936000</v>
      </c>
      <c r="G6512" s="310">
        <f t="shared" si="203"/>
        <v>774400</v>
      </c>
    </row>
    <row r="6513" spans="1:7">
      <c r="A6513" s="311" t="s">
        <v>7909</v>
      </c>
      <c r="B6513" s="311" t="s">
        <v>7956</v>
      </c>
      <c r="C6513" s="308"/>
      <c r="D6513" s="311" t="s">
        <v>747</v>
      </c>
      <c r="E6513" s="320">
        <v>39090</v>
      </c>
      <c r="F6513" s="310">
        <f t="shared" si="202"/>
        <v>1954500</v>
      </c>
      <c r="G6513" s="310">
        <f t="shared" si="203"/>
        <v>781800.00000000012</v>
      </c>
    </row>
    <row r="6514" spans="1:7">
      <c r="A6514" s="307" t="s">
        <v>7909</v>
      </c>
      <c r="B6514" s="307" t="s">
        <v>7957</v>
      </c>
      <c r="C6514" s="308"/>
      <c r="D6514" s="308"/>
      <c r="E6514" s="309">
        <v>38000</v>
      </c>
      <c r="F6514" s="310">
        <f t="shared" si="202"/>
        <v>1900000</v>
      </c>
      <c r="G6514" s="310">
        <f t="shared" si="203"/>
        <v>760000</v>
      </c>
    </row>
    <row r="6515" spans="1:7">
      <c r="A6515" s="307" t="s">
        <v>7909</v>
      </c>
      <c r="B6515" s="307" t="s">
        <v>7958</v>
      </c>
      <c r="C6515" s="308"/>
      <c r="D6515" s="308"/>
      <c r="E6515" s="309">
        <v>39270</v>
      </c>
      <c r="F6515" s="310">
        <f t="shared" si="202"/>
        <v>1963500</v>
      </c>
      <c r="G6515" s="310">
        <f t="shared" si="203"/>
        <v>785400</v>
      </c>
    </row>
    <row r="6516" spans="1:7">
      <c r="A6516" s="311" t="s">
        <v>7912</v>
      </c>
      <c r="B6516" s="311" t="s">
        <v>7959</v>
      </c>
      <c r="C6516" s="308"/>
      <c r="D6516" s="308"/>
      <c r="E6516" s="309">
        <v>43600</v>
      </c>
      <c r="F6516" s="310">
        <f t="shared" si="202"/>
        <v>2180000</v>
      </c>
      <c r="G6516" s="310">
        <f t="shared" si="203"/>
        <v>872000</v>
      </c>
    </row>
    <row r="6517" spans="1:7">
      <c r="A6517" s="311" t="s">
        <v>7912</v>
      </c>
      <c r="B6517" s="311" t="s">
        <v>7960</v>
      </c>
      <c r="C6517" s="308"/>
      <c r="D6517" s="308"/>
      <c r="E6517" s="309">
        <v>38860</v>
      </c>
      <c r="F6517" s="310">
        <f t="shared" si="202"/>
        <v>1943000</v>
      </c>
      <c r="G6517" s="310">
        <f t="shared" si="203"/>
        <v>777200</v>
      </c>
    </row>
    <row r="6518" spans="1:7">
      <c r="A6518" s="307" t="s">
        <v>7909</v>
      </c>
      <c r="B6518" s="307" t="s">
        <v>7961</v>
      </c>
      <c r="C6518" s="308"/>
      <c r="D6518" s="308"/>
      <c r="E6518" s="309">
        <v>43090</v>
      </c>
      <c r="F6518" s="310">
        <f t="shared" si="202"/>
        <v>2154500</v>
      </c>
      <c r="G6518" s="310">
        <f t="shared" si="203"/>
        <v>861800.00000000012</v>
      </c>
    </row>
    <row r="6519" spans="1:7">
      <c r="A6519" s="307" t="s">
        <v>7909</v>
      </c>
      <c r="B6519" s="307" t="s">
        <v>7962</v>
      </c>
      <c r="C6519" s="308"/>
      <c r="D6519" s="308"/>
      <c r="E6519" s="309">
        <v>54450</v>
      </c>
      <c r="F6519" s="310">
        <f t="shared" si="202"/>
        <v>2722500</v>
      </c>
      <c r="G6519" s="310">
        <f t="shared" si="203"/>
        <v>1089000</v>
      </c>
    </row>
    <row r="6520" spans="1:7">
      <c r="A6520" s="307" t="s">
        <v>7909</v>
      </c>
      <c r="B6520" s="307" t="s">
        <v>7963</v>
      </c>
      <c r="C6520" s="308"/>
      <c r="D6520" s="308"/>
      <c r="E6520" s="309">
        <v>47270</v>
      </c>
      <c r="F6520" s="310">
        <f t="shared" si="202"/>
        <v>2363500</v>
      </c>
      <c r="G6520" s="310">
        <f t="shared" si="203"/>
        <v>945400</v>
      </c>
    </row>
    <row r="6521" spans="1:7">
      <c r="A6521" s="307" t="s">
        <v>7909</v>
      </c>
      <c r="B6521" s="307" t="s">
        <v>7964</v>
      </c>
      <c r="C6521" s="308"/>
      <c r="D6521" s="308"/>
      <c r="E6521" s="309">
        <v>34720</v>
      </c>
      <c r="F6521" s="310">
        <f t="shared" si="202"/>
        <v>1736000</v>
      </c>
      <c r="G6521" s="310">
        <f t="shared" si="203"/>
        <v>694400</v>
      </c>
    </row>
    <row r="6522" spans="1:7">
      <c r="A6522" s="307" t="s">
        <v>7909</v>
      </c>
      <c r="B6522" s="307" t="s">
        <v>7965</v>
      </c>
      <c r="C6522" s="308"/>
      <c r="D6522" s="308"/>
      <c r="E6522" s="309">
        <v>34720</v>
      </c>
      <c r="F6522" s="310">
        <f t="shared" si="202"/>
        <v>1736000</v>
      </c>
      <c r="G6522" s="310">
        <f t="shared" si="203"/>
        <v>694400</v>
      </c>
    </row>
    <row r="6523" spans="1:7">
      <c r="A6523" s="307" t="s">
        <v>7909</v>
      </c>
      <c r="B6523" s="307" t="s">
        <v>7966</v>
      </c>
      <c r="C6523" s="308"/>
      <c r="D6523" s="308"/>
      <c r="E6523" s="309">
        <v>34630</v>
      </c>
      <c r="F6523" s="310">
        <f t="shared" si="202"/>
        <v>1731500</v>
      </c>
      <c r="G6523" s="310">
        <f t="shared" si="203"/>
        <v>692600</v>
      </c>
    </row>
    <row r="6524" spans="1:7">
      <c r="A6524" s="307" t="s">
        <v>7909</v>
      </c>
      <c r="B6524" s="307" t="s">
        <v>7967</v>
      </c>
      <c r="C6524" s="308"/>
      <c r="D6524" s="308"/>
      <c r="E6524" s="309">
        <v>29900</v>
      </c>
      <c r="F6524" s="310">
        <f t="shared" si="202"/>
        <v>1495000</v>
      </c>
      <c r="G6524" s="310">
        <f t="shared" si="203"/>
        <v>598000</v>
      </c>
    </row>
    <row r="6525" spans="1:7">
      <c r="A6525" s="307" t="s">
        <v>7909</v>
      </c>
      <c r="B6525" s="307" t="s">
        <v>7968</v>
      </c>
      <c r="C6525" s="308"/>
      <c r="D6525" s="308"/>
      <c r="E6525" s="309">
        <v>30380</v>
      </c>
      <c r="F6525" s="310">
        <f t="shared" si="202"/>
        <v>1519000</v>
      </c>
      <c r="G6525" s="310">
        <f t="shared" si="203"/>
        <v>607600</v>
      </c>
    </row>
    <row r="6526" spans="1:7">
      <c r="A6526" s="307" t="s">
        <v>7909</v>
      </c>
      <c r="B6526" s="307" t="s">
        <v>7969</v>
      </c>
      <c r="C6526" s="308"/>
      <c r="D6526" s="308"/>
      <c r="E6526" s="309">
        <v>39360</v>
      </c>
      <c r="F6526" s="310">
        <f t="shared" si="202"/>
        <v>1968000</v>
      </c>
      <c r="G6526" s="310">
        <f t="shared" si="203"/>
        <v>787200</v>
      </c>
    </row>
    <row r="6527" spans="1:7">
      <c r="A6527" s="307" t="s">
        <v>7909</v>
      </c>
      <c r="B6527" s="307" t="s">
        <v>7970</v>
      </c>
      <c r="C6527" s="308"/>
      <c r="D6527" s="308"/>
      <c r="E6527" s="309">
        <v>33450</v>
      </c>
      <c r="F6527" s="310">
        <f t="shared" si="202"/>
        <v>1672500</v>
      </c>
      <c r="G6527" s="310">
        <f t="shared" si="203"/>
        <v>669000</v>
      </c>
    </row>
    <row r="6528" spans="1:7">
      <c r="A6528" s="307" t="s">
        <v>7909</v>
      </c>
      <c r="B6528" s="307" t="s">
        <v>7971</v>
      </c>
      <c r="C6528" s="308"/>
      <c r="D6528" s="308"/>
      <c r="E6528" s="309">
        <v>37450</v>
      </c>
      <c r="F6528" s="310">
        <f t="shared" si="202"/>
        <v>1872500</v>
      </c>
      <c r="G6528" s="310">
        <f t="shared" si="203"/>
        <v>749000</v>
      </c>
    </row>
    <row r="6529" spans="1:7">
      <c r="A6529" s="307" t="s">
        <v>7909</v>
      </c>
      <c r="B6529" s="307" t="s">
        <v>7972</v>
      </c>
      <c r="C6529" s="308"/>
      <c r="D6529" s="308"/>
      <c r="E6529" s="309">
        <v>32810</v>
      </c>
      <c r="F6529" s="310">
        <f t="shared" si="202"/>
        <v>1640500</v>
      </c>
      <c r="G6529" s="310">
        <f t="shared" si="203"/>
        <v>656200</v>
      </c>
    </row>
    <row r="6530" spans="1:7">
      <c r="A6530" s="307" t="s">
        <v>7909</v>
      </c>
      <c r="B6530" s="307" t="s">
        <v>7973</v>
      </c>
      <c r="C6530" s="308"/>
      <c r="D6530" s="308"/>
      <c r="E6530" s="309">
        <v>21730</v>
      </c>
      <c r="F6530" s="310">
        <f t="shared" si="202"/>
        <v>1086500</v>
      </c>
      <c r="G6530" s="310">
        <f t="shared" si="203"/>
        <v>434600</v>
      </c>
    </row>
    <row r="6531" spans="1:7">
      <c r="A6531" s="307" t="s">
        <v>7909</v>
      </c>
      <c r="B6531" s="307" t="s">
        <v>7974</v>
      </c>
      <c r="C6531" s="308"/>
      <c r="D6531" s="308"/>
      <c r="E6531" s="309">
        <v>30810</v>
      </c>
      <c r="F6531" s="310">
        <f t="shared" si="202"/>
        <v>1540500</v>
      </c>
      <c r="G6531" s="310">
        <f t="shared" si="203"/>
        <v>616200</v>
      </c>
    </row>
    <row r="6532" spans="1:7">
      <c r="A6532" s="307" t="s">
        <v>7909</v>
      </c>
      <c r="B6532" s="307" t="s">
        <v>7975</v>
      </c>
      <c r="C6532" s="308"/>
      <c r="D6532" s="308"/>
      <c r="E6532" s="309">
        <v>39090</v>
      </c>
      <c r="F6532" s="310">
        <f t="shared" ref="F6532:F6595" si="204">+E6532*5%*1000</f>
        <v>1954500</v>
      </c>
      <c r="G6532" s="310">
        <f t="shared" ref="G6532:G6595" si="205">+E6532*2%*1000</f>
        <v>781800.00000000012</v>
      </c>
    </row>
    <row r="6533" spans="1:7">
      <c r="A6533" s="307" t="s">
        <v>7909</v>
      </c>
      <c r="B6533" s="307" t="s">
        <v>7976</v>
      </c>
      <c r="C6533" s="308"/>
      <c r="D6533" s="308"/>
      <c r="E6533" s="309">
        <v>30510</v>
      </c>
      <c r="F6533" s="310">
        <f t="shared" si="204"/>
        <v>1525500</v>
      </c>
      <c r="G6533" s="310">
        <f t="shared" si="205"/>
        <v>610200</v>
      </c>
    </row>
    <row r="6534" spans="1:7">
      <c r="A6534" s="307" t="s">
        <v>7909</v>
      </c>
      <c r="B6534" s="307" t="s">
        <v>7977</v>
      </c>
      <c r="C6534" s="308"/>
      <c r="D6534" s="308"/>
      <c r="E6534" s="309">
        <v>13110</v>
      </c>
      <c r="F6534" s="310">
        <f t="shared" si="204"/>
        <v>655500</v>
      </c>
      <c r="G6534" s="310">
        <f t="shared" si="205"/>
        <v>262200</v>
      </c>
    </row>
    <row r="6535" spans="1:7">
      <c r="A6535" s="307" t="s">
        <v>7909</v>
      </c>
      <c r="B6535" s="307" t="s">
        <v>7978</v>
      </c>
      <c r="C6535" s="308"/>
      <c r="D6535" s="308"/>
      <c r="E6535" s="309">
        <v>16580</v>
      </c>
      <c r="F6535" s="310">
        <f t="shared" si="204"/>
        <v>829000</v>
      </c>
      <c r="G6535" s="310">
        <f t="shared" si="205"/>
        <v>331600</v>
      </c>
    </row>
    <row r="6536" spans="1:7">
      <c r="A6536" s="307" t="s">
        <v>7909</v>
      </c>
      <c r="B6536" s="307" t="s">
        <v>7979</v>
      </c>
      <c r="C6536" s="308"/>
      <c r="D6536" s="308"/>
      <c r="E6536" s="309">
        <v>16480</v>
      </c>
      <c r="F6536" s="310">
        <f t="shared" si="204"/>
        <v>824000</v>
      </c>
      <c r="G6536" s="310">
        <f t="shared" si="205"/>
        <v>329600</v>
      </c>
    </row>
    <row r="6537" spans="1:7">
      <c r="A6537" s="307" t="s">
        <v>7909</v>
      </c>
      <c r="B6537" s="307" t="s">
        <v>7980</v>
      </c>
      <c r="C6537" s="308"/>
      <c r="D6537" s="308"/>
      <c r="E6537" s="309">
        <v>14660</v>
      </c>
      <c r="F6537" s="310">
        <f t="shared" si="204"/>
        <v>733000</v>
      </c>
      <c r="G6537" s="310">
        <f t="shared" si="205"/>
        <v>293200</v>
      </c>
    </row>
    <row r="6538" spans="1:7">
      <c r="A6538" s="307" t="s">
        <v>7909</v>
      </c>
      <c r="B6538" s="307" t="s">
        <v>7981</v>
      </c>
      <c r="C6538" s="308"/>
      <c r="D6538" s="308"/>
      <c r="E6538" s="309">
        <v>18080</v>
      </c>
      <c r="F6538" s="310">
        <f t="shared" si="204"/>
        <v>904000</v>
      </c>
      <c r="G6538" s="310">
        <f t="shared" si="205"/>
        <v>361600</v>
      </c>
    </row>
    <row r="6539" spans="1:7">
      <c r="A6539" s="307" t="s">
        <v>7909</v>
      </c>
      <c r="B6539" s="307" t="s">
        <v>7982</v>
      </c>
      <c r="C6539" s="308"/>
      <c r="D6539" s="308"/>
      <c r="E6539" s="309">
        <v>16810</v>
      </c>
      <c r="F6539" s="310">
        <f t="shared" si="204"/>
        <v>840500</v>
      </c>
      <c r="G6539" s="310">
        <f t="shared" si="205"/>
        <v>336200</v>
      </c>
    </row>
    <row r="6540" spans="1:7">
      <c r="A6540" s="307" t="s">
        <v>7909</v>
      </c>
      <c r="B6540" s="307" t="s">
        <v>7983</v>
      </c>
      <c r="C6540" s="308"/>
      <c r="D6540" s="308"/>
      <c r="E6540" s="309">
        <v>18900</v>
      </c>
      <c r="F6540" s="310">
        <f t="shared" si="204"/>
        <v>945000</v>
      </c>
      <c r="G6540" s="310">
        <f t="shared" si="205"/>
        <v>378000</v>
      </c>
    </row>
    <row r="6541" spans="1:7">
      <c r="A6541" s="307" t="s">
        <v>7909</v>
      </c>
      <c r="B6541" s="307" t="s">
        <v>7984</v>
      </c>
      <c r="C6541" s="308"/>
      <c r="D6541" s="308"/>
      <c r="E6541" s="309">
        <v>23540</v>
      </c>
      <c r="F6541" s="310">
        <f t="shared" si="204"/>
        <v>1177000</v>
      </c>
      <c r="G6541" s="310">
        <f t="shared" si="205"/>
        <v>470800</v>
      </c>
    </row>
    <row r="6542" spans="1:7">
      <c r="A6542" s="307" t="s">
        <v>7909</v>
      </c>
      <c r="B6542" s="307" t="s">
        <v>7985</v>
      </c>
      <c r="C6542" s="308"/>
      <c r="D6542" s="308"/>
      <c r="E6542" s="309">
        <v>27180</v>
      </c>
      <c r="F6542" s="310">
        <f t="shared" si="204"/>
        <v>1359000</v>
      </c>
      <c r="G6542" s="310">
        <f t="shared" si="205"/>
        <v>543600</v>
      </c>
    </row>
    <row r="6543" spans="1:7">
      <c r="A6543" s="307" t="s">
        <v>7909</v>
      </c>
      <c r="B6543" s="307" t="s">
        <v>7986</v>
      </c>
      <c r="C6543" s="308"/>
      <c r="D6543" s="308"/>
      <c r="E6543" s="309">
        <v>23540</v>
      </c>
      <c r="F6543" s="310">
        <f t="shared" si="204"/>
        <v>1177000</v>
      </c>
      <c r="G6543" s="310">
        <f t="shared" si="205"/>
        <v>470800</v>
      </c>
    </row>
    <row r="6544" spans="1:7">
      <c r="A6544" s="307" t="s">
        <v>7909</v>
      </c>
      <c r="B6544" s="307" t="s">
        <v>7987</v>
      </c>
      <c r="C6544" s="308"/>
      <c r="D6544" s="308"/>
      <c r="E6544" s="309">
        <v>9220</v>
      </c>
      <c r="F6544" s="310">
        <f t="shared" si="204"/>
        <v>461000</v>
      </c>
      <c r="G6544" s="310">
        <f t="shared" si="205"/>
        <v>184400</v>
      </c>
    </row>
    <row r="6545" spans="1:7">
      <c r="A6545" s="307" t="s">
        <v>7909</v>
      </c>
      <c r="B6545" s="307" t="s">
        <v>7988</v>
      </c>
      <c r="C6545" s="308"/>
      <c r="D6545" s="308"/>
      <c r="E6545" s="309">
        <v>12500</v>
      </c>
      <c r="F6545" s="310">
        <f t="shared" si="204"/>
        <v>625000</v>
      </c>
      <c r="G6545" s="310">
        <f t="shared" si="205"/>
        <v>250000</v>
      </c>
    </row>
    <row r="6546" spans="1:7">
      <c r="A6546" s="307" t="s">
        <v>7909</v>
      </c>
      <c r="B6546" s="307" t="s">
        <v>7989</v>
      </c>
      <c r="C6546" s="308"/>
      <c r="D6546" s="308"/>
      <c r="E6546" s="309">
        <v>13520</v>
      </c>
      <c r="F6546" s="310">
        <f t="shared" si="204"/>
        <v>676000</v>
      </c>
      <c r="G6546" s="310">
        <f t="shared" si="205"/>
        <v>270400</v>
      </c>
    </row>
    <row r="6547" spans="1:7">
      <c r="A6547" s="307" t="s">
        <v>7909</v>
      </c>
      <c r="B6547" s="307" t="s">
        <v>7990</v>
      </c>
      <c r="C6547" s="308"/>
      <c r="D6547" s="308"/>
      <c r="E6547" s="309">
        <v>13590</v>
      </c>
      <c r="F6547" s="310">
        <f t="shared" si="204"/>
        <v>679500</v>
      </c>
      <c r="G6547" s="310">
        <f t="shared" si="205"/>
        <v>271800</v>
      </c>
    </row>
    <row r="6548" spans="1:7">
      <c r="A6548" s="307" t="s">
        <v>7909</v>
      </c>
      <c r="B6548" s="307" t="s">
        <v>7991</v>
      </c>
      <c r="C6548" s="308"/>
      <c r="D6548" s="308"/>
      <c r="E6548" s="309">
        <v>16370</v>
      </c>
      <c r="F6548" s="310">
        <f t="shared" si="204"/>
        <v>818500</v>
      </c>
      <c r="G6548" s="310">
        <f t="shared" si="205"/>
        <v>327400.00000000006</v>
      </c>
    </row>
    <row r="6549" spans="1:7">
      <c r="A6549" s="307" t="s">
        <v>7909</v>
      </c>
      <c r="B6549" s="307" t="s">
        <v>7992</v>
      </c>
      <c r="C6549" s="308"/>
      <c r="D6549" s="308"/>
      <c r="E6549" s="309">
        <v>11130</v>
      </c>
      <c r="F6549" s="310">
        <f t="shared" si="204"/>
        <v>556500</v>
      </c>
      <c r="G6549" s="310">
        <f t="shared" si="205"/>
        <v>222600</v>
      </c>
    </row>
    <row r="6550" spans="1:7">
      <c r="A6550" s="307" t="s">
        <v>7909</v>
      </c>
      <c r="B6550" s="307" t="s">
        <v>7993</v>
      </c>
      <c r="C6550" s="308"/>
      <c r="D6550" s="308"/>
      <c r="E6550" s="309">
        <v>11510</v>
      </c>
      <c r="F6550" s="310">
        <f t="shared" si="204"/>
        <v>575500</v>
      </c>
      <c r="G6550" s="310">
        <f t="shared" si="205"/>
        <v>230200.00000000003</v>
      </c>
    </row>
    <row r="6551" spans="1:7">
      <c r="A6551" s="307" t="s">
        <v>7909</v>
      </c>
      <c r="B6551" s="307" t="s">
        <v>7994</v>
      </c>
      <c r="C6551" s="308"/>
      <c r="D6551" s="308"/>
      <c r="E6551" s="309">
        <v>10530</v>
      </c>
      <c r="F6551" s="310">
        <f t="shared" si="204"/>
        <v>526500</v>
      </c>
      <c r="G6551" s="310">
        <f t="shared" si="205"/>
        <v>210600</v>
      </c>
    </row>
    <row r="6552" spans="1:7">
      <c r="A6552" s="307" t="s">
        <v>7909</v>
      </c>
      <c r="B6552" s="307" t="s">
        <v>7995</v>
      </c>
      <c r="C6552" s="308"/>
      <c r="D6552" s="308"/>
      <c r="E6552" s="309">
        <v>11260</v>
      </c>
      <c r="F6552" s="310">
        <f t="shared" si="204"/>
        <v>563000</v>
      </c>
      <c r="G6552" s="310">
        <f t="shared" si="205"/>
        <v>225200.00000000003</v>
      </c>
    </row>
    <row r="6553" spans="1:7">
      <c r="A6553" s="307" t="s">
        <v>7909</v>
      </c>
      <c r="B6553" s="307" t="s">
        <v>7996</v>
      </c>
      <c r="C6553" s="308"/>
      <c r="D6553" s="308"/>
      <c r="E6553" s="309">
        <v>10080</v>
      </c>
      <c r="F6553" s="310">
        <f t="shared" si="204"/>
        <v>504000</v>
      </c>
      <c r="G6553" s="310">
        <f t="shared" si="205"/>
        <v>201600</v>
      </c>
    </row>
    <row r="6554" spans="1:7">
      <c r="A6554" s="307" t="s">
        <v>7909</v>
      </c>
      <c r="B6554" s="307" t="s">
        <v>7997</v>
      </c>
      <c r="C6554" s="308"/>
      <c r="D6554" s="308"/>
      <c r="E6554" s="309">
        <v>16350</v>
      </c>
      <c r="F6554" s="310">
        <f t="shared" si="204"/>
        <v>817500</v>
      </c>
      <c r="G6554" s="310">
        <f t="shared" si="205"/>
        <v>327000</v>
      </c>
    </row>
    <row r="6555" spans="1:7">
      <c r="A6555" s="307" t="s">
        <v>7909</v>
      </c>
      <c r="B6555" s="307" t="s">
        <v>7998</v>
      </c>
      <c r="C6555" s="308"/>
      <c r="D6555" s="308"/>
      <c r="E6555" s="309">
        <v>24460</v>
      </c>
      <c r="F6555" s="310">
        <f t="shared" si="204"/>
        <v>1223000</v>
      </c>
      <c r="G6555" s="310">
        <f t="shared" si="205"/>
        <v>489200</v>
      </c>
    </row>
    <row r="6556" spans="1:7">
      <c r="A6556" s="307" t="s">
        <v>7909</v>
      </c>
      <c r="B6556" s="307" t="s">
        <v>7999</v>
      </c>
      <c r="C6556" s="308"/>
      <c r="D6556" s="308"/>
      <c r="E6556" s="309">
        <v>24790</v>
      </c>
      <c r="F6556" s="310">
        <f t="shared" si="204"/>
        <v>1239500</v>
      </c>
      <c r="G6556" s="310">
        <f t="shared" si="205"/>
        <v>495800</v>
      </c>
    </row>
    <row r="6557" spans="1:7">
      <c r="A6557" s="307" t="s">
        <v>7909</v>
      </c>
      <c r="B6557" s="307" t="s">
        <v>8000</v>
      </c>
      <c r="C6557" s="308"/>
      <c r="D6557" s="308"/>
      <c r="E6557" s="309">
        <v>34850</v>
      </c>
      <c r="F6557" s="310">
        <f t="shared" si="204"/>
        <v>1742500</v>
      </c>
      <c r="G6557" s="310">
        <f t="shared" si="205"/>
        <v>697000</v>
      </c>
    </row>
    <row r="6558" spans="1:7">
      <c r="A6558" s="307" t="s">
        <v>7909</v>
      </c>
      <c r="B6558" s="307" t="s">
        <v>8001</v>
      </c>
      <c r="C6558" s="308"/>
      <c r="D6558" s="308"/>
      <c r="E6558" s="309">
        <v>43190</v>
      </c>
      <c r="F6558" s="310">
        <f t="shared" si="204"/>
        <v>2159500</v>
      </c>
      <c r="G6558" s="310">
        <f t="shared" si="205"/>
        <v>863800.00000000012</v>
      </c>
    </row>
    <row r="6559" spans="1:7">
      <c r="A6559" s="307" t="s">
        <v>7909</v>
      </c>
      <c r="B6559" s="307" t="s">
        <v>8002</v>
      </c>
      <c r="C6559" s="308"/>
      <c r="D6559" s="308"/>
      <c r="E6559" s="309">
        <v>25180</v>
      </c>
      <c r="F6559" s="310">
        <f t="shared" si="204"/>
        <v>1259000</v>
      </c>
      <c r="G6559" s="310">
        <f t="shared" si="205"/>
        <v>503600</v>
      </c>
    </row>
    <row r="6560" spans="1:7">
      <c r="A6560" s="307" t="s">
        <v>7909</v>
      </c>
      <c r="B6560" s="307" t="s">
        <v>8003</v>
      </c>
      <c r="C6560" s="308"/>
      <c r="D6560" s="308"/>
      <c r="E6560" s="309">
        <v>24780</v>
      </c>
      <c r="F6560" s="310">
        <f t="shared" si="204"/>
        <v>1239000</v>
      </c>
      <c r="G6560" s="310">
        <f t="shared" si="205"/>
        <v>495600</v>
      </c>
    </row>
    <row r="6561" spans="1:7">
      <c r="A6561" s="307" t="s">
        <v>7909</v>
      </c>
      <c r="B6561" s="307" t="s">
        <v>8004</v>
      </c>
      <c r="C6561" s="308"/>
      <c r="D6561" s="308"/>
      <c r="E6561" s="309">
        <v>28140</v>
      </c>
      <c r="F6561" s="310">
        <f t="shared" si="204"/>
        <v>1407000</v>
      </c>
      <c r="G6561" s="310">
        <f t="shared" si="205"/>
        <v>562800.00000000012</v>
      </c>
    </row>
    <row r="6562" spans="1:7">
      <c r="A6562" s="307" t="s">
        <v>7909</v>
      </c>
      <c r="B6562" s="307" t="s">
        <v>8005</v>
      </c>
      <c r="C6562" s="308"/>
      <c r="D6562" s="308"/>
      <c r="E6562" s="309">
        <v>35770</v>
      </c>
      <c r="F6562" s="310">
        <f t="shared" si="204"/>
        <v>1788500</v>
      </c>
      <c r="G6562" s="310">
        <f t="shared" si="205"/>
        <v>715400</v>
      </c>
    </row>
    <row r="6563" spans="1:7">
      <c r="A6563" s="307" t="s">
        <v>7909</v>
      </c>
      <c r="B6563" s="307" t="s">
        <v>8006</v>
      </c>
      <c r="C6563" s="308"/>
      <c r="D6563" s="308"/>
      <c r="E6563" s="309">
        <v>24050</v>
      </c>
      <c r="F6563" s="310">
        <f t="shared" si="204"/>
        <v>1202500</v>
      </c>
      <c r="G6563" s="310">
        <f t="shared" si="205"/>
        <v>481000</v>
      </c>
    </row>
    <row r="6564" spans="1:7">
      <c r="A6564" s="307" t="s">
        <v>7909</v>
      </c>
      <c r="B6564" s="307" t="s">
        <v>8007</v>
      </c>
      <c r="C6564" s="308"/>
      <c r="D6564" s="308"/>
      <c r="E6564" s="309">
        <v>31870</v>
      </c>
      <c r="F6564" s="310">
        <f t="shared" si="204"/>
        <v>1593500</v>
      </c>
      <c r="G6564" s="310">
        <f t="shared" si="205"/>
        <v>637400</v>
      </c>
    </row>
    <row r="6565" spans="1:7">
      <c r="A6565" s="307" t="s">
        <v>7909</v>
      </c>
      <c r="B6565" s="307" t="s">
        <v>8008</v>
      </c>
      <c r="C6565" s="308"/>
      <c r="D6565" s="308"/>
      <c r="E6565" s="309">
        <v>24150</v>
      </c>
      <c r="F6565" s="310">
        <f t="shared" si="204"/>
        <v>1207500</v>
      </c>
      <c r="G6565" s="310">
        <f t="shared" si="205"/>
        <v>483000</v>
      </c>
    </row>
    <row r="6566" spans="1:7">
      <c r="A6566" s="307" t="s">
        <v>7909</v>
      </c>
      <c r="B6566" s="307" t="s">
        <v>8009</v>
      </c>
      <c r="C6566" s="308"/>
      <c r="D6566" s="308"/>
      <c r="E6566" s="309">
        <v>49900</v>
      </c>
      <c r="F6566" s="310">
        <f t="shared" si="204"/>
        <v>2495000</v>
      </c>
      <c r="G6566" s="310">
        <f t="shared" si="205"/>
        <v>998000</v>
      </c>
    </row>
    <row r="6567" spans="1:7">
      <c r="A6567" s="311" t="s">
        <v>7912</v>
      </c>
      <c r="B6567" s="311" t="s">
        <v>7917</v>
      </c>
      <c r="C6567" s="308"/>
      <c r="D6567" s="308"/>
      <c r="E6567" s="309">
        <v>65780</v>
      </c>
      <c r="F6567" s="310">
        <f t="shared" si="204"/>
        <v>3289000</v>
      </c>
      <c r="G6567" s="310">
        <f t="shared" si="205"/>
        <v>1315600.0000000002</v>
      </c>
    </row>
    <row r="6568" spans="1:7">
      <c r="A6568" s="307" t="s">
        <v>7909</v>
      </c>
      <c r="B6568" s="307" t="s">
        <v>8010</v>
      </c>
      <c r="C6568" s="308"/>
      <c r="D6568" s="308"/>
      <c r="E6568" s="309">
        <v>17370</v>
      </c>
      <c r="F6568" s="310">
        <f t="shared" si="204"/>
        <v>868500</v>
      </c>
      <c r="G6568" s="310">
        <f t="shared" si="205"/>
        <v>347400.00000000006</v>
      </c>
    </row>
    <row r="6569" spans="1:7">
      <c r="A6569" s="307" t="s">
        <v>7909</v>
      </c>
      <c r="B6569" s="307" t="s">
        <v>8011</v>
      </c>
      <c r="C6569" s="308"/>
      <c r="D6569" s="308"/>
      <c r="E6569" s="309">
        <v>36650</v>
      </c>
      <c r="F6569" s="310">
        <f t="shared" si="204"/>
        <v>1832500</v>
      </c>
      <c r="G6569" s="310">
        <f t="shared" si="205"/>
        <v>733000</v>
      </c>
    </row>
    <row r="6570" spans="1:7">
      <c r="A6570" s="307" t="s">
        <v>7909</v>
      </c>
      <c r="B6570" s="307" t="s">
        <v>7077</v>
      </c>
      <c r="C6570" s="308"/>
      <c r="D6570" s="308"/>
      <c r="E6570" s="309">
        <v>66900</v>
      </c>
      <c r="F6570" s="310">
        <f t="shared" si="204"/>
        <v>3345000</v>
      </c>
      <c r="G6570" s="310">
        <f t="shared" si="205"/>
        <v>1338000</v>
      </c>
    </row>
    <row r="6571" spans="1:7">
      <c r="A6571" s="311" t="s">
        <v>7912</v>
      </c>
      <c r="B6571" s="311" t="s">
        <v>8012</v>
      </c>
      <c r="C6571" s="308"/>
      <c r="D6571" s="308"/>
      <c r="E6571" s="309">
        <v>33560</v>
      </c>
      <c r="F6571" s="310">
        <f t="shared" si="204"/>
        <v>1678000</v>
      </c>
      <c r="G6571" s="310">
        <f t="shared" si="205"/>
        <v>671200</v>
      </c>
    </row>
    <row r="6572" spans="1:7">
      <c r="A6572" s="307" t="s">
        <v>7909</v>
      </c>
      <c r="B6572" s="307" t="s">
        <v>8013</v>
      </c>
      <c r="C6572" s="308"/>
      <c r="D6572" s="308"/>
      <c r="E6572" s="309">
        <v>6330</v>
      </c>
      <c r="F6572" s="310">
        <f t="shared" si="204"/>
        <v>316500</v>
      </c>
      <c r="G6572" s="310">
        <f t="shared" si="205"/>
        <v>126600.00000000001</v>
      </c>
    </row>
    <row r="6573" spans="1:7">
      <c r="A6573" s="307" t="s">
        <v>7909</v>
      </c>
      <c r="B6573" s="307" t="s">
        <v>8014</v>
      </c>
      <c r="C6573" s="308"/>
      <c r="D6573" s="308"/>
      <c r="E6573" s="309">
        <v>29180</v>
      </c>
      <c r="F6573" s="310">
        <f t="shared" si="204"/>
        <v>1459000</v>
      </c>
      <c r="G6573" s="310">
        <f t="shared" si="205"/>
        <v>583600</v>
      </c>
    </row>
    <row r="6574" spans="1:7">
      <c r="A6574" s="307" t="s">
        <v>7909</v>
      </c>
      <c r="B6574" s="307" t="s">
        <v>8015</v>
      </c>
      <c r="C6574" s="308"/>
      <c r="D6574" s="308"/>
      <c r="E6574" s="309">
        <v>31450</v>
      </c>
      <c r="F6574" s="310">
        <f t="shared" si="204"/>
        <v>1572500</v>
      </c>
      <c r="G6574" s="310">
        <f t="shared" si="205"/>
        <v>629000</v>
      </c>
    </row>
    <row r="6575" spans="1:7">
      <c r="A6575" s="307" t="s">
        <v>7909</v>
      </c>
      <c r="B6575" s="307" t="s">
        <v>8016</v>
      </c>
      <c r="C6575" s="308"/>
      <c r="D6575" s="308"/>
      <c r="E6575" s="309">
        <v>35900</v>
      </c>
      <c r="F6575" s="310">
        <f t="shared" si="204"/>
        <v>1795000</v>
      </c>
      <c r="G6575" s="310">
        <f t="shared" si="205"/>
        <v>718000</v>
      </c>
    </row>
    <row r="6576" spans="1:7">
      <c r="A6576" s="307" t="s">
        <v>7909</v>
      </c>
      <c r="B6576" s="307" t="s">
        <v>8017</v>
      </c>
      <c r="C6576" s="308"/>
      <c r="D6576" s="308"/>
      <c r="E6576" s="309">
        <v>34090</v>
      </c>
      <c r="F6576" s="310">
        <f t="shared" si="204"/>
        <v>1704500</v>
      </c>
      <c r="G6576" s="310">
        <f t="shared" si="205"/>
        <v>681800.00000000012</v>
      </c>
    </row>
    <row r="6577" spans="1:7">
      <c r="A6577" s="307" t="s">
        <v>7909</v>
      </c>
      <c r="B6577" s="307" t="s">
        <v>8018</v>
      </c>
      <c r="C6577" s="308"/>
      <c r="D6577" s="308"/>
      <c r="E6577" s="309">
        <v>39000</v>
      </c>
      <c r="F6577" s="310">
        <f t="shared" si="204"/>
        <v>1950000</v>
      </c>
      <c r="G6577" s="310">
        <f t="shared" si="205"/>
        <v>780000</v>
      </c>
    </row>
    <row r="6578" spans="1:7">
      <c r="A6578" s="307" t="s">
        <v>7909</v>
      </c>
      <c r="B6578" s="307" t="s">
        <v>8019</v>
      </c>
      <c r="C6578" s="308"/>
      <c r="D6578" s="308"/>
      <c r="E6578" s="309">
        <v>48810</v>
      </c>
      <c r="F6578" s="310">
        <f t="shared" si="204"/>
        <v>2440500</v>
      </c>
      <c r="G6578" s="310">
        <f t="shared" si="205"/>
        <v>976200</v>
      </c>
    </row>
    <row r="6579" spans="1:7">
      <c r="A6579" s="307" t="s">
        <v>7909</v>
      </c>
      <c r="B6579" s="307" t="s">
        <v>8020</v>
      </c>
      <c r="C6579" s="308"/>
      <c r="D6579" s="308"/>
      <c r="E6579" s="309">
        <v>51270</v>
      </c>
      <c r="F6579" s="310">
        <f t="shared" si="204"/>
        <v>2563500</v>
      </c>
      <c r="G6579" s="310">
        <f t="shared" si="205"/>
        <v>1025400.0000000001</v>
      </c>
    </row>
    <row r="6580" spans="1:7">
      <c r="A6580" s="307" t="s">
        <v>7909</v>
      </c>
      <c r="B6580" s="307" t="s">
        <v>8021</v>
      </c>
      <c r="C6580" s="308"/>
      <c r="D6580" s="308"/>
      <c r="E6580" s="309">
        <v>49810</v>
      </c>
      <c r="F6580" s="310">
        <f t="shared" si="204"/>
        <v>2490500</v>
      </c>
      <c r="G6580" s="310">
        <f t="shared" si="205"/>
        <v>996200</v>
      </c>
    </row>
    <row r="6581" spans="1:7">
      <c r="A6581" s="307" t="s">
        <v>7909</v>
      </c>
      <c r="B6581" s="307" t="s">
        <v>8022</v>
      </c>
      <c r="C6581" s="308"/>
      <c r="D6581" s="308"/>
      <c r="E6581" s="309">
        <v>48810</v>
      </c>
      <c r="F6581" s="310">
        <f t="shared" si="204"/>
        <v>2440500</v>
      </c>
      <c r="G6581" s="310">
        <f t="shared" si="205"/>
        <v>976200</v>
      </c>
    </row>
    <row r="6582" spans="1:7">
      <c r="A6582" s="307" t="s">
        <v>7909</v>
      </c>
      <c r="B6582" s="307" t="s">
        <v>8023</v>
      </c>
      <c r="C6582" s="308"/>
      <c r="D6582" s="308"/>
      <c r="E6582" s="309">
        <v>51270</v>
      </c>
      <c r="F6582" s="310">
        <f t="shared" si="204"/>
        <v>2563500</v>
      </c>
      <c r="G6582" s="310">
        <f t="shared" si="205"/>
        <v>1025400.0000000001</v>
      </c>
    </row>
    <row r="6583" spans="1:7">
      <c r="A6583" s="307" t="s">
        <v>7909</v>
      </c>
      <c r="B6583" s="307" t="s">
        <v>8024</v>
      </c>
      <c r="C6583" s="308"/>
      <c r="D6583" s="308"/>
      <c r="E6583" s="309">
        <v>46810</v>
      </c>
      <c r="F6583" s="310">
        <f t="shared" si="204"/>
        <v>2340500</v>
      </c>
      <c r="G6583" s="310">
        <f t="shared" si="205"/>
        <v>936200</v>
      </c>
    </row>
    <row r="6584" spans="1:7">
      <c r="A6584" s="307" t="s">
        <v>7909</v>
      </c>
      <c r="B6584" s="307" t="s">
        <v>8025</v>
      </c>
      <c r="C6584" s="308"/>
      <c r="D6584" s="308"/>
      <c r="E6584" s="309">
        <v>60830</v>
      </c>
      <c r="F6584" s="310">
        <f t="shared" si="204"/>
        <v>3041500</v>
      </c>
      <c r="G6584" s="310">
        <f t="shared" si="205"/>
        <v>1216600.0000000002</v>
      </c>
    </row>
    <row r="6585" spans="1:7">
      <c r="A6585" s="307" t="s">
        <v>7909</v>
      </c>
      <c r="B6585" s="307" t="s">
        <v>8026</v>
      </c>
      <c r="C6585" s="308"/>
      <c r="D6585" s="308"/>
      <c r="E6585" s="309">
        <v>43630</v>
      </c>
      <c r="F6585" s="310">
        <f t="shared" si="204"/>
        <v>2181500</v>
      </c>
      <c r="G6585" s="310">
        <f t="shared" si="205"/>
        <v>872600</v>
      </c>
    </row>
    <row r="6586" spans="1:7">
      <c r="A6586" s="307" t="s">
        <v>7909</v>
      </c>
      <c r="B6586" s="307" t="s">
        <v>8027</v>
      </c>
      <c r="C6586" s="308"/>
      <c r="D6586" s="308"/>
      <c r="E6586" s="309">
        <v>38720</v>
      </c>
      <c r="F6586" s="310">
        <f t="shared" si="204"/>
        <v>1936000</v>
      </c>
      <c r="G6586" s="310">
        <f t="shared" si="205"/>
        <v>774400</v>
      </c>
    </row>
    <row r="6587" spans="1:7">
      <c r="A6587" s="307" t="s">
        <v>7909</v>
      </c>
      <c r="B6587" s="307" t="s">
        <v>8028</v>
      </c>
      <c r="C6587" s="308"/>
      <c r="D6587" s="308"/>
      <c r="E6587" s="309">
        <v>47180</v>
      </c>
      <c r="F6587" s="310">
        <f t="shared" si="204"/>
        <v>2359000</v>
      </c>
      <c r="G6587" s="310">
        <f t="shared" si="205"/>
        <v>943600</v>
      </c>
    </row>
    <row r="6588" spans="1:7">
      <c r="A6588" s="307" t="s">
        <v>7909</v>
      </c>
      <c r="B6588" s="307" t="s">
        <v>8029</v>
      </c>
      <c r="C6588" s="308"/>
      <c r="D6588" s="308"/>
      <c r="E6588" s="309">
        <v>43000</v>
      </c>
      <c r="F6588" s="310">
        <f t="shared" si="204"/>
        <v>2150000</v>
      </c>
      <c r="G6588" s="310">
        <f t="shared" si="205"/>
        <v>860000</v>
      </c>
    </row>
    <row r="6589" spans="1:7">
      <c r="A6589" s="307" t="s">
        <v>7909</v>
      </c>
      <c r="B6589" s="307" t="s">
        <v>8030</v>
      </c>
      <c r="C6589" s="308"/>
      <c r="D6589" s="308"/>
      <c r="E6589" s="309">
        <v>23820</v>
      </c>
      <c r="F6589" s="310">
        <f t="shared" si="204"/>
        <v>1191000</v>
      </c>
      <c r="G6589" s="310">
        <f t="shared" si="205"/>
        <v>476400.00000000006</v>
      </c>
    </row>
    <row r="6590" spans="1:7">
      <c r="A6590" s="307" t="s">
        <v>7909</v>
      </c>
      <c r="B6590" s="307" t="s">
        <v>8031</v>
      </c>
      <c r="C6590" s="308"/>
      <c r="D6590" s="308"/>
      <c r="E6590" s="309">
        <v>27000</v>
      </c>
      <c r="F6590" s="310">
        <f t="shared" si="204"/>
        <v>1350000</v>
      </c>
      <c r="G6590" s="310">
        <f t="shared" si="205"/>
        <v>540000</v>
      </c>
    </row>
    <row r="6591" spans="1:7">
      <c r="A6591" s="318" t="s">
        <v>8032</v>
      </c>
      <c r="B6591" s="318" t="s">
        <v>8033</v>
      </c>
      <c r="C6591" s="318" t="s">
        <v>8034</v>
      </c>
      <c r="D6591" s="308"/>
      <c r="E6591" s="319">
        <v>42630</v>
      </c>
      <c r="F6591" s="310">
        <f t="shared" si="204"/>
        <v>2131500</v>
      </c>
      <c r="G6591" s="310">
        <f t="shared" si="205"/>
        <v>852600</v>
      </c>
    </row>
    <row r="6592" spans="1:7">
      <c r="A6592" s="311" t="s">
        <v>7909</v>
      </c>
      <c r="B6592" s="311" t="s">
        <v>8035</v>
      </c>
      <c r="C6592" s="311" t="s">
        <v>8036</v>
      </c>
      <c r="D6592" s="308"/>
      <c r="E6592" s="315">
        <v>42900</v>
      </c>
      <c r="F6592" s="310">
        <f t="shared" si="204"/>
        <v>2145000</v>
      </c>
      <c r="G6592" s="310">
        <f t="shared" si="205"/>
        <v>858000</v>
      </c>
    </row>
    <row r="6593" spans="1:7">
      <c r="A6593" s="311" t="s">
        <v>7909</v>
      </c>
      <c r="B6593" s="311" t="s">
        <v>8035</v>
      </c>
      <c r="C6593" s="311" t="s">
        <v>8037</v>
      </c>
      <c r="D6593" s="308"/>
      <c r="E6593" s="315">
        <v>42450</v>
      </c>
      <c r="F6593" s="310">
        <f t="shared" si="204"/>
        <v>2122500</v>
      </c>
      <c r="G6593" s="310">
        <f t="shared" si="205"/>
        <v>849000</v>
      </c>
    </row>
    <row r="6594" spans="1:7">
      <c r="A6594" s="311" t="s">
        <v>7909</v>
      </c>
      <c r="B6594" s="311" t="s">
        <v>8035</v>
      </c>
      <c r="C6594" s="311" t="s">
        <v>8038</v>
      </c>
      <c r="D6594" s="308"/>
      <c r="E6594" s="315">
        <v>44180</v>
      </c>
      <c r="F6594" s="310">
        <f t="shared" si="204"/>
        <v>2209000</v>
      </c>
      <c r="G6594" s="310">
        <f t="shared" si="205"/>
        <v>883600</v>
      </c>
    </row>
    <row r="6595" spans="1:7">
      <c r="A6595" s="311" t="s">
        <v>7912</v>
      </c>
      <c r="B6595" s="311" t="s">
        <v>7959</v>
      </c>
      <c r="C6595" s="311" t="s">
        <v>8039</v>
      </c>
      <c r="D6595" s="308"/>
      <c r="E6595" s="315">
        <v>36540</v>
      </c>
      <c r="F6595" s="310">
        <f t="shared" si="204"/>
        <v>1827000</v>
      </c>
      <c r="G6595" s="310">
        <f t="shared" si="205"/>
        <v>730800.00000000012</v>
      </c>
    </row>
    <row r="6596" spans="1:7">
      <c r="A6596" s="311" t="s">
        <v>7912</v>
      </c>
      <c r="B6596" s="311" t="s">
        <v>8040</v>
      </c>
      <c r="C6596" s="311" t="s">
        <v>8041</v>
      </c>
      <c r="D6596" s="308"/>
      <c r="E6596" s="315">
        <v>44270</v>
      </c>
      <c r="F6596" s="310">
        <f t="shared" ref="F6596:F6659" si="206">+E6596*5%*1000</f>
        <v>2213500</v>
      </c>
      <c r="G6596" s="310">
        <f t="shared" ref="G6596:G6659" si="207">+E6596*2%*1000</f>
        <v>885400</v>
      </c>
    </row>
    <row r="6597" spans="1:7">
      <c r="A6597" s="311" t="s">
        <v>7909</v>
      </c>
      <c r="B6597" s="311" t="s">
        <v>8042</v>
      </c>
      <c r="C6597" s="311" t="s">
        <v>8043</v>
      </c>
      <c r="D6597" s="308"/>
      <c r="E6597" s="315">
        <v>35360</v>
      </c>
      <c r="F6597" s="310">
        <f t="shared" si="206"/>
        <v>1768000</v>
      </c>
      <c r="G6597" s="310">
        <f t="shared" si="207"/>
        <v>707200</v>
      </c>
    </row>
    <row r="6598" spans="1:7">
      <c r="A6598" s="311" t="s">
        <v>7909</v>
      </c>
      <c r="B6598" s="311" t="s">
        <v>8042</v>
      </c>
      <c r="C6598" s="311" t="s">
        <v>8044</v>
      </c>
      <c r="D6598" s="308"/>
      <c r="E6598" s="315">
        <v>38000</v>
      </c>
      <c r="F6598" s="310">
        <f t="shared" si="206"/>
        <v>1900000</v>
      </c>
      <c r="G6598" s="310">
        <f t="shared" si="207"/>
        <v>760000</v>
      </c>
    </row>
    <row r="6599" spans="1:7">
      <c r="A6599" s="311" t="s">
        <v>7909</v>
      </c>
      <c r="B6599" s="311" t="s">
        <v>8042</v>
      </c>
      <c r="C6599" s="311" t="s">
        <v>8045</v>
      </c>
      <c r="D6599" s="308"/>
      <c r="E6599" s="315">
        <v>38000</v>
      </c>
      <c r="F6599" s="310">
        <f t="shared" si="206"/>
        <v>1900000</v>
      </c>
      <c r="G6599" s="310">
        <f t="shared" si="207"/>
        <v>760000</v>
      </c>
    </row>
    <row r="6600" spans="1:7">
      <c r="A6600" s="311" t="s">
        <v>7909</v>
      </c>
      <c r="B6600" s="311" t="s">
        <v>8042</v>
      </c>
      <c r="C6600" s="311" t="s">
        <v>8046</v>
      </c>
      <c r="D6600" s="308"/>
      <c r="E6600" s="315">
        <v>39270</v>
      </c>
      <c r="F6600" s="310">
        <f t="shared" si="206"/>
        <v>1963500</v>
      </c>
      <c r="G6600" s="310">
        <f t="shared" si="207"/>
        <v>785400</v>
      </c>
    </row>
    <row r="6601" spans="1:7">
      <c r="A6601" s="311" t="s">
        <v>7909</v>
      </c>
      <c r="B6601" s="311" t="s">
        <v>8042</v>
      </c>
      <c r="C6601" s="311" t="s">
        <v>8047</v>
      </c>
      <c r="D6601" s="308"/>
      <c r="E6601" s="315">
        <v>39270</v>
      </c>
      <c r="F6601" s="310">
        <f t="shared" si="206"/>
        <v>1963500</v>
      </c>
      <c r="G6601" s="310">
        <f t="shared" si="207"/>
        <v>785400</v>
      </c>
    </row>
    <row r="6602" spans="1:7">
      <c r="A6602" s="311" t="s">
        <v>7909</v>
      </c>
      <c r="B6602" s="311" t="s">
        <v>8042</v>
      </c>
      <c r="C6602" s="311" t="s">
        <v>8048</v>
      </c>
      <c r="D6602" s="308"/>
      <c r="E6602" s="315">
        <v>38000</v>
      </c>
      <c r="F6602" s="310">
        <f t="shared" si="206"/>
        <v>1900000</v>
      </c>
      <c r="G6602" s="310">
        <f t="shared" si="207"/>
        <v>760000</v>
      </c>
    </row>
    <row r="6603" spans="1:7">
      <c r="A6603" s="311" t="s">
        <v>7912</v>
      </c>
      <c r="B6603" s="311" t="s">
        <v>7960</v>
      </c>
      <c r="C6603" s="311" t="s">
        <v>8049</v>
      </c>
      <c r="D6603" s="308"/>
      <c r="E6603" s="315">
        <v>38640</v>
      </c>
      <c r="F6603" s="310">
        <f t="shared" si="206"/>
        <v>1932000</v>
      </c>
      <c r="G6603" s="310">
        <f t="shared" si="207"/>
        <v>772800.00000000012</v>
      </c>
    </row>
    <row r="6604" spans="1:7">
      <c r="A6604" s="311" t="s">
        <v>7909</v>
      </c>
      <c r="B6604" s="311" t="s">
        <v>8050</v>
      </c>
      <c r="C6604" s="311" t="s">
        <v>8051</v>
      </c>
      <c r="D6604" s="308"/>
      <c r="E6604" s="315">
        <v>38000</v>
      </c>
      <c r="F6604" s="310">
        <f t="shared" si="206"/>
        <v>1900000</v>
      </c>
      <c r="G6604" s="310">
        <f t="shared" si="207"/>
        <v>760000</v>
      </c>
    </row>
    <row r="6605" spans="1:7">
      <c r="A6605" s="311" t="s">
        <v>7909</v>
      </c>
      <c r="B6605" s="311" t="s">
        <v>8050</v>
      </c>
      <c r="C6605" s="311" t="s">
        <v>8052</v>
      </c>
      <c r="D6605" s="308"/>
      <c r="E6605" s="315">
        <v>38000</v>
      </c>
      <c r="F6605" s="310">
        <f t="shared" si="206"/>
        <v>1900000</v>
      </c>
      <c r="G6605" s="310">
        <f t="shared" si="207"/>
        <v>760000</v>
      </c>
    </row>
    <row r="6606" spans="1:7">
      <c r="A6606" s="311" t="s">
        <v>7909</v>
      </c>
      <c r="B6606" s="311" t="s">
        <v>8053</v>
      </c>
      <c r="C6606" s="311" t="s">
        <v>8054</v>
      </c>
      <c r="D6606" s="308"/>
      <c r="E6606" s="315">
        <v>136360</v>
      </c>
      <c r="F6606" s="310">
        <f t="shared" si="206"/>
        <v>6818000</v>
      </c>
      <c r="G6606" s="310">
        <f t="shared" si="207"/>
        <v>2727200.0000000005</v>
      </c>
    </row>
    <row r="6607" spans="1:7">
      <c r="A6607" s="311" t="s">
        <v>7909</v>
      </c>
      <c r="B6607" s="311" t="s">
        <v>8053</v>
      </c>
      <c r="C6607" s="311" t="s">
        <v>8055</v>
      </c>
      <c r="D6607" s="308"/>
      <c r="E6607" s="315">
        <v>148180</v>
      </c>
      <c r="F6607" s="310">
        <f t="shared" si="206"/>
        <v>7409000</v>
      </c>
      <c r="G6607" s="310">
        <f t="shared" si="207"/>
        <v>2963600</v>
      </c>
    </row>
    <row r="6608" spans="1:7">
      <c r="A6608" s="311" t="s">
        <v>7909</v>
      </c>
      <c r="B6608" s="311" t="s">
        <v>8056</v>
      </c>
      <c r="C6608" s="311" t="s">
        <v>8057</v>
      </c>
      <c r="D6608" s="308"/>
      <c r="E6608" s="315">
        <v>13000</v>
      </c>
      <c r="F6608" s="310">
        <f t="shared" si="206"/>
        <v>650000</v>
      </c>
      <c r="G6608" s="310">
        <f t="shared" si="207"/>
        <v>260000</v>
      </c>
    </row>
    <row r="6609" spans="1:7">
      <c r="A6609" s="311" t="s">
        <v>7909</v>
      </c>
      <c r="B6609" s="311" t="s">
        <v>7961</v>
      </c>
      <c r="C6609" s="311" t="s">
        <v>8058</v>
      </c>
      <c r="D6609" s="308"/>
      <c r="E6609" s="315">
        <v>53630</v>
      </c>
      <c r="F6609" s="310">
        <f t="shared" si="206"/>
        <v>2681500</v>
      </c>
      <c r="G6609" s="310">
        <f t="shared" si="207"/>
        <v>1072600</v>
      </c>
    </row>
    <row r="6610" spans="1:7">
      <c r="A6610" s="311" t="s">
        <v>7909</v>
      </c>
      <c r="B6610" s="311" t="s">
        <v>7961</v>
      </c>
      <c r="C6610" s="311" t="s">
        <v>8059</v>
      </c>
      <c r="D6610" s="308"/>
      <c r="E6610" s="315">
        <v>48180</v>
      </c>
      <c r="F6610" s="310">
        <f t="shared" si="206"/>
        <v>2409000</v>
      </c>
      <c r="G6610" s="310">
        <f t="shared" si="207"/>
        <v>963600</v>
      </c>
    </row>
    <row r="6611" spans="1:7">
      <c r="A6611" s="311" t="s">
        <v>7909</v>
      </c>
      <c r="B6611" s="311" t="s">
        <v>7961</v>
      </c>
      <c r="C6611" s="311" t="s">
        <v>8060</v>
      </c>
      <c r="D6611" s="308"/>
      <c r="E6611" s="315">
        <v>43630</v>
      </c>
      <c r="F6611" s="310">
        <f t="shared" si="206"/>
        <v>2181500</v>
      </c>
      <c r="G6611" s="310">
        <f t="shared" si="207"/>
        <v>872600</v>
      </c>
    </row>
    <row r="6612" spans="1:7">
      <c r="A6612" s="311" t="s">
        <v>7909</v>
      </c>
      <c r="B6612" s="311" t="s">
        <v>7961</v>
      </c>
      <c r="C6612" s="311" t="s">
        <v>8061</v>
      </c>
      <c r="D6612" s="308"/>
      <c r="E6612" s="315">
        <v>52650</v>
      </c>
      <c r="F6612" s="310">
        <f t="shared" si="206"/>
        <v>2632500</v>
      </c>
      <c r="G6612" s="310">
        <f t="shared" si="207"/>
        <v>1053000</v>
      </c>
    </row>
    <row r="6613" spans="1:7">
      <c r="A6613" s="311" t="s">
        <v>7909</v>
      </c>
      <c r="B6613" s="311" t="s">
        <v>7961</v>
      </c>
      <c r="C6613" s="311" t="s">
        <v>8062</v>
      </c>
      <c r="D6613" s="308"/>
      <c r="E6613" s="315">
        <v>41680</v>
      </c>
      <c r="F6613" s="310">
        <f t="shared" si="206"/>
        <v>2084000</v>
      </c>
      <c r="G6613" s="310">
        <f t="shared" si="207"/>
        <v>833600</v>
      </c>
    </row>
    <row r="6614" spans="1:7">
      <c r="A6614" s="311" t="s">
        <v>7909</v>
      </c>
      <c r="B6614" s="311" t="s">
        <v>7961</v>
      </c>
      <c r="C6614" s="311" t="s">
        <v>3949</v>
      </c>
      <c r="D6614" s="308"/>
      <c r="E6614" s="315">
        <v>34100</v>
      </c>
      <c r="F6614" s="310">
        <f t="shared" si="206"/>
        <v>1705000</v>
      </c>
      <c r="G6614" s="310">
        <f t="shared" si="207"/>
        <v>682000</v>
      </c>
    </row>
    <row r="6615" spans="1:7">
      <c r="A6615" s="311" t="s">
        <v>7909</v>
      </c>
      <c r="B6615" s="311" t="s">
        <v>8063</v>
      </c>
      <c r="C6615" s="311" t="s">
        <v>8064</v>
      </c>
      <c r="D6615" s="308"/>
      <c r="E6615" s="315">
        <v>42300</v>
      </c>
      <c r="F6615" s="310">
        <f t="shared" si="206"/>
        <v>2115000</v>
      </c>
      <c r="G6615" s="310">
        <f t="shared" si="207"/>
        <v>846000</v>
      </c>
    </row>
    <row r="6616" spans="1:7">
      <c r="A6616" s="311" t="s">
        <v>7909</v>
      </c>
      <c r="B6616" s="311" t="s">
        <v>8065</v>
      </c>
      <c r="C6616" s="311" t="s">
        <v>8066</v>
      </c>
      <c r="D6616" s="308"/>
      <c r="E6616" s="315">
        <v>29000</v>
      </c>
      <c r="F6616" s="310">
        <f t="shared" si="206"/>
        <v>1450000</v>
      </c>
      <c r="G6616" s="310">
        <f t="shared" si="207"/>
        <v>580000</v>
      </c>
    </row>
    <row r="6617" spans="1:7">
      <c r="A6617" s="311" t="s">
        <v>7909</v>
      </c>
      <c r="B6617" s="311" t="s">
        <v>8065</v>
      </c>
      <c r="C6617" s="311" t="s">
        <v>8067</v>
      </c>
      <c r="D6617" s="308"/>
      <c r="E6617" s="315">
        <v>10000</v>
      </c>
      <c r="F6617" s="310">
        <f t="shared" si="206"/>
        <v>500000</v>
      </c>
      <c r="G6617" s="310">
        <f t="shared" si="207"/>
        <v>200000</v>
      </c>
    </row>
    <row r="6618" spans="1:7">
      <c r="A6618" s="311" t="s">
        <v>7909</v>
      </c>
      <c r="B6618" s="311" t="s">
        <v>8065</v>
      </c>
      <c r="C6618" s="311" t="s">
        <v>8068</v>
      </c>
      <c r="D6618" s="308"/>
      <c r="E6618" s="315">
        <v>29000</v>
      </c>
      <c r="F6618" s="310">
        <f t="shared" si="206"/>
        <v>1450000</v>
      </c>
      <c r="G6618" s="310">
        <f t="shared" si="207"/>
        <v>580000</v>
      </c>
    </row>
    <row r="6619" spans="1:7">
      <c r="A6619" s="311" t="s">
        <v>7909</v>
      </c>
      <c r="B6619" s="311" t="s">
        <v>8065</v>
      </c>
      <c r="C6619" s="311" t="s">
        <v>8069</v>
      </c>
      <c r="D6619" s="308"/>
      <c r="E6619" s="315">
        <v>11000</v>
      </c>
      <c r="F6619" s="310">
        <f t="shared" si="206"/>
        <v>550000</v>
      </c>
      <c r="G6619" s="310">
        <f t="shared" si="207"/>
        <v>220000</v>
      </c>
    </row>
    <row r="6620" spans="1:7">
      <c r="A6620" s="311" t="s">
        <v>7909</v>
      </c>
      <c r="B6620" s="311" t="s">
        <v>7966</v>
      </c>
      <c r="C6620" s="311" t="s">
        <v>8070</v>
      </c>
      <c r="D6620" s="308"/>
      <c r="E6620" s="315">
        <v>31720</v>
      </c>
      <c r="F6620" s="310">
        <f t="shared" si="206"/>
        <v>1586000</v>
      </c>
      <c r="G6620" s="310">
        <f t="shared" si="207"/>
        <v>634400</v>
      </c>
    </row>
    <row r="6621" spans="1:7">
      <c r="A6621" s="311" t="s">
        <v>7909</v>
      </c>
      <c r="B6621" s="311" t="s">
        <v>7966</v>
      </c>
      <c r="C6621" s="311" t="s">
        <v>8071</v>
      </c>
      <c r="D6621" s="308"/>
      <c r="E6621" s="315">
        <v>31810</v>
      </c>
      <c r="F6621" s="310">
        <f t="shared" si="206"/>
        <v>1590500</v>
      </c>
      <c r="G6621" s="310">
        <f t="shared" si="207"/>
        <v>636200</v>
      </c>
    </row>
    <row r="6622" spans="1:7">
      <c r="A6622" s="311" t="s">
        <v>7909</v>
      </c>
      <c r="B6622" s="311" t="s">
        <v>7966</v>
      </c>
      <c r="C6622" s="311" t="s">
        <v>8072</v>
      </c>
      <c r="D6622" s="308"/>
      <c r="E6622" s="315">
        <v>30600</v>
      </c>
      <c r="F6622" s="310">
        <f t="shared" si="206"/>
        <v>1530000</v>
      </c>
      <c r="G6622" s="310">
        <f t="shared" si="207"/>
        <v>612000</v>
      </c>
    </row>
    <row r="6623" spans="1:7">
      <c r="A6623" s="311" t="s">
        <v>7909</v>
      </c>
      <c r="B6623" s="311" t="s">
        <v>7966</v>
      </c>
      <c r="C6623" s="311" t="s">
        <v>8073</v>
      </c>
      <c r="D6623" s="308"/>
      <c r="E6623" s="315">
        <v>30600</v>
      </c>
      <c r="F6623" s="310">
        <f t="shared" si="206"/>
        <v>1530000</v>
      </c>
      <c r="G6623" s="310">
        <f t="shared" si="207"/>
        <v>612000</v>
      </c>
    </row>
    <row r="6624" spans="1:7">
      <c r="A6624" s="311" t="s">
        <v>7909</v>
      </c>
      <c r="B6624" s="311" t="s">
        <v>7966</v>
      </c>
      <c r="C6624" s="311" t="s">
        <v>8074</v>
      </c>
      <c r="D6624" s="308"/>
      <c r="E6624" s="315">
        <v>32630</v>
      </c>
      <c r="F6624" s="310">
        <f t="shared" si="206"/>
        <v>1631500</v>
      </c>
      <c r="G6624" s="310">
        <f t="shared" si="207"/>
        <v>652600</v>
      </c>
    </row>
    <row r="6625" spans="1:7">
      <c r="A6625" s="311" t="s">
        <v>7909</v>
      </c>
      <c r="B6625" s="311" t="s">
        <v>7966</v>
      </c>
      <c r="C6625" s="311" t="s">
        <v>8075</v>
      </c>
      <c r="D6625" s="308"/>
      <c r="E6625" s="315">
        <v>30630</v>
      </c>
      <c r="F6625" s="310">
        <f t="shared" si="206"/>
        <v>1531500</v>
      </c>
      <c r="G6625" s="310">
        <f t="shared" si="207"/>
        <v>612600</v>
      </c>
    </row>
    <row r="6626" spans="1:7">
      <c r="A6626" s="311" t="s">
        <v>7909</v>
      </c>
      <c r="B6626" s="311" t="s">
        <v>7966</v>
      </c>
      <c r="C6626" s="311" t="s">
        <v>8076</v>
      </c>
      <c r="D6626" s="308"/>
      <c r="E6626" s="315">
        <v>30630</v>
      </c>
      <c r="F6626" s="310">
        <f t="shared" si="206"/>
        <v>1531500</v>
      </c>
      <c r="G6626" s="310">
        <f t="shared" si="207"/>
        <v>612600</v>
      </c>
    </row>
    <row r="6627" spans="1:7">
      <c r="A6627" s="311" t="s">
        <v>7909</v>
      </c>
      <c r="B6627" s="311" t="s">
        <v>7966</v>
      </c>
      <c r="C6627" s="311" t="s">
        <v>8077</v>
      </c>
      <c r="D6627" s="308"/>
      <c r="E6627" s="315">
        <v>39320</v>
      </c>
      <c r="F6627" s="310">
        <f t="shared" si="206"/>
        <v>1966000</v>
      </c>
      <c r="G6627" s="310">
        <f t="shared" si="207"/>
        <v>786400</v>
      </c>
    </row>
    <row r="6628" spans="1:7">
      <c r="A6628" s="311" t="s">
        <v>7909</v>
      </c>
      <c r="B6628" s="311" t="s">
        <v>7966</v>
      </c>
      <c r="C6628" s="311" t="s">
        <v>8078</v>
      </c>
      <c r="D6628" s="308"/>
      <c r="E6628" s="315">
        <v>42070</v>
      </c>
      <c r="F6628" s="310">
        <f t="shared" si="206"/>
        <v>2103500</v>
      </c>
      <c r="G6628" s="310">
        <f t="shared" si="207"/>
        <v>841400</v>
      </c>
    </row>
    <row r="6629" spans="1:7">
      <c r="A6629" s="311" t="s">
        <v>7909</v>
      </c>
      <c r="B6629" s="311" t="s">
        <v>7966</v>
      </c>
      <c r="C6629" s="311" t="s">
        <v>8079</v>
      </c>
      <c r="D6629" s="308"/>
      <c r="E6629" s="315">
        <v>29970</v>
      </c>
      <c r="F6629" s="310">
        <f t="shared" si="206"/>
        <v>1498500</v>
      </c>
      <c r="G6629" s="310">
        <f t="shared" si="207"/>
        <v>599400</v>
      </c>
    </row>
    <row r="6630" spans="1:7">
      <c r="A6630" s="311" t="s">
        <v>7909</v>
      </c>
      <c r="B6630" s="311" t="s">
        <v>8080</v>
      </c>
      <c r="C6630" s="311" t="s">
        <v>8081</v>
      </c>
      <c r="D6630" s="308"/>
      <c r="E6630" s="315">
        <v>32140</v>
      </c>
      <c r="F6630" s="310">
        <f t="shared" si="206"/>
        <v>1607000</v>
      </c>
      <c r="G6630" s="310">
        <f t="shared" si="207"/>
        <v>642800.00000000012</v>
      </c>
    </row>
    <row r="6631" spans="1:7">
      <c r="A6631" s="311" t="s">
        <v>7909</v>
      </c>
      <c r="B6631" s="311" t="s">
        <v>7969</v>
      </c>
      <c r="C6631" s="311" t="s">
        <v>8082</v>
      </c>
      <c r="D6631" s="308"/>
      <c r="E6631" s="315">
        <v>38630</v>
      </c>
      <c r="F6631" s="310">
        <f t="shared" si="206"/>
        <v>1931500</v>
      </c>
      <c r="G6631" s="310">
        <f t="shared" si="207"/>
        <v>772600</v>
      </c>
    </row>
    <row r="6632" spans="1:7">
      <c r="A6632" s="311" t="s">
        <v>7909</v>
      </c>
      <c r="B6632" s="311" t="s">
        <v>7939</v>
      </c>
      <c r="C6632" s="311" t="s">
        <v>8083</v>
      </c>
      <c r="D6632" s="308"/>
      <c r="E6632" s="315">
        <v>41720</v>
      </c>
      <c r="F6632" s="310">
        <f t="shared" si="206"/>
        <v>2086000</v>
      </c>
      <c r="G6632" s="310">
        <f t="shared" si="207"/>
        <v>834400</v>
      </c>
    </row>
    <row r="6633" spans="1:7">
      <c r="A6633" s="311" t="s">
        <v>7909</v>
      </c>
      <c r="B6633" s="311" t="s">
        <v>7939</v>
      </c>
      <c r="C6633" s="311" t="s">
        <v>8084</v>
      </c>
      <c r="D6633" s="308"/>
      <c r="E6633" s="315">
        <v>38450</v>
      </c>
      <c r="F6633" s="310">
        <f t="shared" si="206"/>
        <v>1922500</v>
      </c>
      <c r="G6633" s="310">
        <f t="shared" si="207"/>
        <v>769000</v>
      </c>
    </row>
    <row r="6634" spans="1:7">
      <c r="A6634" s="311" t="s">
        <v>7909</v>
      </c>
      <c r="B6634" s="311" t="s">
        <v>7939</v>
      </c>
      <c r="C6634" s="311" t="s">
        <v>8085</v>
      </c>
      <c r="D6634" s="308"/>
      <c r="E6634" s="315">
        <v>38630</v>
      </c>
      <c r="F6634" s="310">
        <f t="shared" si="206"/>
        <v>1931500</v>
      </c>
      <c r="G6634" s="310">
        <f t="shared" si="207"/>
        <v>772600</v>
      </c>
    </row>
    <row r="6635" spans="1:7">
      <c r="A6635" s="311" t="s">
        <v>7909</v>
      </c>
      <c r="B6635" s="311" t="s">
        <v>7939</v>
      </c>
      <c r="C6635" s="311" t="s">
        <v>8086</v>
      </c>
      <c r="D6635" s="308"/>
      <c r="E6635" s="315">
        <v>34540</v>
      </c>
      <c r="F6635" s="310">
        <f t="shared" si="206"/>
        <v>1727000</v>
      </c>
      <c r="G6635" s="310">
        <f t="shared" si="207"/>
        <v>690800.00000000012</v>
      </c>
    </row>
    <row r="6636" spans="1:7">
      <c r="A6636" s="311" t="s">
        <v>7909</v>
      </c>
      <c r="B6636" s="311" t="s">
        <v>7939</v>
      </c>
      <c r="C6636" s="311" t="s">
        <v>8087</v>
      </c>
      <c r="D6636" s="308"/>
      <c r="E6636" s="315">
        <v>41720</v>
      </c>
      <c r="F6636" s="310">
        <f t="shared" si="206"/>
        <v>2086000</v>
      </c>
      <c r="G6636" s="310">
        <f t="shared" si="207"/>
        <v>834400</v>
      </c>
    </row>
    <row r="6637" spans="1:7">
      <c r="A6637" s="311" t="s">
        <v>7909</v>
      </c>
      <c r="B6637" s="311" t="s">
        <v>7939</v>
      </c>
      <c r="C6637" s="311" t="s">
        <v>3245</v>
      </c>
      <c r="D6637" s="308"/>
      <c r="E6637" s="315">
        <v>41720</v>
      </c>
      <c r="F6637" s="310">
        <f t="shared" si="206"/>
        <v>2086000</v>
      </c>
      <c r="G6637" s="310">
        <f t="shared" si="207"/>
        <v>834400</v>
      </c>
    </row>
    <row r="6638" spans="1:7">
      <c r="A6638" s="311" t="s">
        <v>7909</v>
      </c>
      <c r="B6638" s="311" t="s">
        <v>8088</v>
      </c>
      <c r="C6638" s="311" t="s">
        <v>8084</v>
      </c>
      <c r="D6638" s="308"/>
      <c r="E6638" s="315">
        <v>26900</v>
      </c>
      <c r="F6638" s="310">
        <f t="shared" si="206"/>
        <v>1345000</v>
      </c>
      <c r="G6638" s="310">
        <f t="shared" si="207"/>
        <v>538000</v>
      </c>
    </row>
    <row r="6639" spans="1:7">
      <c r="A6639" s="311" t="s">
        <v>7909</v>
      </c>
      <c r="B6639" s="311" t="s">
        <v>8088</v>
      </c>
      <c r="C6639" s="311" t="s">
        <v>8085</v>
      </c>
      <c r="D6639" s="308"/>
      <c r="E6639" s="315">
        <v>34000</v>
      </c>
      <c r="F6639" s="310">
        <f t="shared" si="206"/>
        <v>1700000</v>
      </c>
      <c r="G6639" s="310">
        <f t="shared" si="207"/>
        <v>680000</v>
      </c>
    </row>
    <row r="6640" spans="1:7">
      <c r="A6640" s="311" t="s">
        <v>7909</v>
      </c>
      <c r="B6640" s="311" t="s">
        <v>8089</v>
      </c>
      <c r="C6640" s="311" t="s">
        <v>8081</v>
      </c>
      <c r="D6640" s="308"/>
      <c r="E6640" s="315">
        <v>32140</v>
      </c>
      <c r="F6640" s="310">
        <f t="shared" si="206"/>
        <v>1607000</v>
      </c>
      <c r="G6640" s="310">
        <f t="shared" si="207"/>
        <v>642800.00000000012</v>
      </c>
    </row>
    <row r="6641" spans="1:7">
      <c r="A6641" s="311" t="s">
        <v>7909</v>
      </c>
      <c r="B6641" s="311" t="s">
        <v>7975</v>
      </c>
      <c r="C6641" s="311" t="s">
        <v>8090</v>
      </c>
      <c r="D6641" s="308"/>
      <c r="E6641" s="315">
        <v>38810</v>
      </c>
      <c r="F6641" s="310">
        <f t="shared" si="206"/>
        <v>1940500</v>
      </c>
      <c r="G6641" s="310">
        <f t="shared" si="207"/>
        <v>776200</v>
      </c>
    </row>
    <row r="6642" spans="1:7">
      <c r="A6642" s="311" t="s">
        <v>7909</v>
      </c>
      <c r="B6642" s="311" t="s">
        <v>8091</v>
      </c>
      <c r="C6642" s="311" t="s">
        <v>8077</v>
      </c>
      <c r="D6642" s="308"/>
      <c r="E6642" s="315">
        <v>39540</v>
      </c>
      <c r="F6642" s="310">
        <f t="shared" si="206"/>
        <v>1977000</v>
      </c>
      <c r="G6642" s="310">
        <f t="shared" si="207"/>
        <v>790800.00000000012</v>
      </c>
    </row>
    <row r="6643" spans="1:7">
      <c r="A6643" s="311" t="s">
        <v>7909</v>
      </c>
      <c r="B6643" s="311" t="s">
        <v>8091</v>
      </c>
      <c r="C6643" s="311" t="s">
        <v>5260</v>
      </c>
      <c r="D6643" s="308"/>
      <c r="E6643" s="315">
        <v>39540</v>
      </c>
      <c r="F6643" s="310">
        <f t="shared" si="206"/>
        <v>1977000</v>
      </c>
      <c r="G6643" s="310">
        <f t="shared" si="207"/>
        <v>790800.00000000012</v>
      </c>
    </row>
    <row r="6644" spans="1:7">
      <c r="A6644" s="311" t="s">
        <v>7909</v>
      </c>
      <c r="B6644" s="311" t="s">
        <v>8092</v>
      </c>
      <c r="C6644" s="311" t="s">
        <v>8093</v>
      </c>
      <c r="D6644" s="308"/>
      <c r="E6644" s="315">
        <v>34540</v>
      </c>
      <c r="F6644" s="310">
        <f t="shared" si="206"/>
        <v>1727000</v>
      </c>
      <c r="G6644" s="310">
        <f t="shared" si="207"/>
        <v>690800.00000000012</v>
      </c>
    </row>
    <row r="6645" spans="1:7">
      <c r="A6645" s="311" t="s">
        <v>7909</v>
      </c>
      <c r="B6645" s="311" t="s">
        <v>8094</v>
      </c>
      <c r="C6645" s="311" t="s">
        <v>8095</v>
      </c>
      <c r="D6645" s="308"/>
      <c r="E6645" s="315">
        <v>16650</v>
      </c>
      <c r="F6645" s="310">
        <f t="shared" si="206"/>
        <v>832500</v>
      </c>
      <c r="G6645" s="310">
        <f t="shared" si="207"/>
        <v>333000</v>
      </c>
    </row>
    <row r="6646" spans="1:7">
      <c r="A6646" s="311" t="s">
        <v>7909</v>
      </c>
      <c r="B6646" s="311" t="s">
        <v>8094</v>
      </c>
      <c r="C6646" s="311" t="s">
        <v>8096</v>
      </c>
      <c r="D6646" s="308"/>
      <c r="E6646" s="315">
        <v>18720</v>
      </c>
      <c r="F6646" s="310">
        <f t="shared" si="206"/>
        <v>936000</v>
      </c>
      <c r="G6646" s="310">
        <f t="shared" si="207"/>
        <v>374400.00000000006</v>
      </c>
    </row>
    <row r="6647" spans="1:7">
      <c r="A6647" s="311" t="s">
        <v>7909</v>
      </c>
      <c r="B6647" s="311" t="s">
        <v>8094</v>
      </c>
      <c r="C6647" s="311" t="s">
        <v>8097</v>
      </c>
      <c r="D6647" s="308"/>
      <c r="E6647" s="315">
        <v>18900</v>
      </c>
      <c r="F6647" s="310">
        <f t="shared" si="206"/>
        <v>945000</v>
      </c>
      <c r="G6647" s="310">
        <f t="shared" si="207"/>
        <v>378000</v>
      </c>
    </row>
    <row r="6648" spans="1:7">
      <c r="A6648" s="311" t="s">
        <v>7909</v>
      </c>
      <c r="B6648" s="311" t="s">
        <v>8094</v>
      </c>
      <c r="C6648" s="311" t="s">
        <v>8098</v>
      </c>
      <c r="D6648" s="308"/>
      <c r="E6648" s="315">
        <v>16650</v>
      </c>
      <c r="F6648" s="310">
        <f t="shared" si="206"/>
        <v>832500</v>
      </c>
      <c r="G6648" s="310">
        <f t="shared" si="207"/>
        <v>333000</v>
      </c>
    </row>
    <row r="6649" spans="1:7">
      <c r="A6649" s="311" t="s">
        <v>7909</v>
      </c>
      <c r="B6649" s="311" t="s">
        <v>8094</v>
      </c>
      <c r="C6649" s="311" t="s">
        <v>8099</v>
      </c>
      <c r="D6649" s="308"/>
      <c r="E6649" s="315">
        <v>18720</v>
      </c>
      <c r="F6649" s="310">
        <f t="shared" si="206"/>
        <v>936000</v>
      </c>
      <c r="G6649" s="310">
        <f t="shared" si="207"/>
        <v>374400.00000000006</v>
      </c>
    </row>
    <row r="6650" spans="1:7">
      <c r="A6650" s="311" t="s">
        <v>7909</v>
      </c>
      <c r="B6650" s="311" t="s">
        <v>8094</v>
      </c>
      <c r="C6650" s="311" t="s">
        <v>8100</v>
      </c>
      <c r="D6650" s="308"/>
      <c r="E6650" s="315">
        <v>17910</v>
      </c>
      <c r="F6650" s="310">
        <f t="shared" si="206"/>
        <v>895500</v>
      </c>
      <c r="G6650" s="310">
        <f t="shared" si="207"/>
        <v>358200</v>
      </c>
    </row>
    <row r="6651" spans="1:7">
      <c r="A6651" s="316" t="s">
        <v>8032</v>
      </c>
      <c r="B6651" s="316" t="s">
        <v>8101</v>
      </c>
      <c r="C6651" s="316" t="s">
        <v>8102</v>
      </c>
      <c r="D6651" s="308"/>
      <c r="E6651" s="317">
        <v>14240</v>
      </c>
      <c r="F6651" s="310">
        <f t="shared" si="206"/>
        <v>712000</v>
      </c>
      <c r="G6651" s="310">
        <f t="shared" si="207"/>
        <v>284800</v>
      </c>
    </row>
    <row r="6652" spans="1:7">
      <c r="A6652" s="316" t="s">
        <v>8032</v>
      </c>
      <c r="B6652" s="316" t="s">
        <v>7984</v>
      </c>
      <c r="C6652" s="316" t="s">
        <v>8103</v>
      </c>
      <c r="D6652" s="308"/>
      <c r="E6652" s="317">
        <v>5160</v>
      </c>
      <c r="F6652" s="310">
        <f t="shared" si="206"/>
        <v>258000</v>
      </c>
      <c r="G6652" s="310">
        <f t="shared" si="207"/>
        <v>103200</v>
      </c>
    </row>
    <row r="6653" spans="1:7">
      <c r="A6653" s="311" t="s">
        <v>7909</v>
      </c>
      <c r="B6653" s="311" t="s">
        <v>7984</v>
      </c>
      <c r="C6653" s="311" t="s">
        <v>8104</v>
      </c>
      <c r="D6653" s="308"/>
      <c r="E6653" s="315">
        <v>23540</v>
      </c>
      <c r="F6653" s="310">
        <f t="shared" si="206"/>
        <v>1177000</v>
      </c>
      <c r="G6653" s="310">
        <f t="shared" si="207"/>
        <v>470800</v>
      </c>
    </row>
    <row r="6654" spans="1:7">
      <c r="A6654" s="311" t="s">
        <v>7909</v>
      </c>
      <c r="B6654" s="311" t="s">
        <v>8000</v>
      </c>
      <c r="C6654" s="311" t="s">
        <v>8105</v>
      </c>
      <c r="D6654" s="308"/>
      <c r="E6654" s="315">
        <v>35130</v>
      </c>
      <c r="F6654" s="310">
        <f t="shared" si="206"/>
        <v>1756500</v>
      </c>
      <c r="G6654" s="310">
        <f t="shared" si="207"/>
        <v>702600</v>
      </c>
    </row>
    <row r="6655" spans="1:7">
      <c r="A6655" s="311" t="s">
        <v>7909</v>
      </c>
      <c r="B6655" s="311" t="s">
        <v>8106</v>
      </c>
      <c r="C6655" s="311" t="s">
        <v>8107</v>
      </c>
      <c r="D6655" s="308"/>
      <c r="E6655" s="315">
        <v>93000</v>
      </c>
      <c r="F6655" s="310">
        <f t="shared" si="206"/>
        <v>4650000</v>
      </c>
      <c r="G6655" s="310">
        <f t="shared" si="207"/>
        <v>1860000</v>
      </c>
    </row>
    <row r="6656" spans="1:7">
      <c r="A6656" s="311" t="s">
        <v>7909</v>
      </c>
      <c r="B6656" s="311" t="s">
        <v>8108</v>
      </c>
      <c r="C6656" s="311" t="s">
        <v>8109</v>
      </c>
      <c r="D6656" s="308"/>
      <c r="E6656" s="315">
        <v>35130</v>
      </c>
      <c r="F6656" s="310">
        <f t="shared" si="206"/>
        <v>1756500</v>
      </c>
      <c r="G6656" s="310">
        <f t="shared" si="207"/>
        <v>702600</v>
      </c>
    </row>
    <row r="6657" spans="1:7">
      <c r="A6657" s="311" t="s">
        <v>7909</v>
      </c>
      <c r="B6657" s="311" t="s">
        <v>8108</v>
      </c>
      <c r="C6657" s="311" t="s">
        <v>8110</v>
      </c>
      <c r="D6657" s="308"/>
      <c r="E6657" s="315">
        <v>34520</v>
      </c>
      <c r="F6657" s="310">
        <f t="shared" si="206"/>
        <v>1726000</v>
      </c>
      <c r="G6657" s="310">
        <f t="shared" si="207"/>
        <v>690400</v>
      </c>
    </row>
    <row r="6658" spans="1:7">
      <c r="A6658" s="311" t="s">
        <v>7909</v>
      </c>
      <c r="B6658" s="311" t="s">
        <v>8111</v>
      </c>
      <c r="C6658" s="311" t="s">
        <v>8112</v>
      </c>
      <c r="D6658" s="308"/>
      <c r="E6658" s="315">
        <v>35130</v>
      </c>
      <c r="F6658" s="310">
        <f t="shared" si="206"/>
        <v>1756500</v>
      </c>
      <c r="G6658" s="310">
        <f t="shared" si="207"/>
        <v>702600</v>
      </c>
    </row>
    <row r="6659" spans="1:7">
      <c r="A6659" s="311" t="s">
        <v>7909</v>
      </c>
      <c r="B6659" s="311" t="s">
        <v>8009</v>
      </c>
      <c r="C6659" s="311" t="s">
        <v>8113</v>
      </c>
      <c r="D6659" s="308"/>
      <c r="E6659" s="315">
        <v>36000</v>
      </c>
      <c r="F6659" s="310">
        <f t="shared" si="206"/>
        <v>1800000</v>
      </c>
      <c r="G6659" s="310">
        <f t="shared" si="207"/>
        <v>720000</v>
      </c>
    </row>
    <row r="6660" spans="1:7">
      <c r="A6660" s="311" t="s">
        <v>7909</v>
      </c>
      <c r="B6660" s="311" t="s">
        <v>8009</v>
      </c>
      <c r="C6660" s="311" t="s">
        <v>8114</v>
      </c>
      <c r="D6660" s="308"/>
      <c r="E6660" s="315">
        <v>36000</v>
      </c>
      <c r="F6660" s="310">
        <f t="shared" ref="F6660:F6723" si="208">+E6660*5%*1000</f>
        <v>1800000</v>
      </c>
      <c r="G6660" s="310">
        <f t="shared" ref="G6660:G6723" si="209">+E6660*2%*1000</f>
        <v>720000</v>
      </c>
    </row>
    <row r="6661" spans="1:7">
      <c r="A6661" s="311" t="s">
        <v>7909</v>
      </c>
      <c r="B6661" s="311" t="s">
        <v>8009</v>
      </c>
      <c r="C6661" s="311" t="s">
        <v>8115</v>
      </c>
      <c r="D6661" s="308"/>
      <c r="E6661" s="315">
        <v>36360</v>
      </c>
      <c r="F6661" s="310">
        <f t="shared" si="208"/>
        <v>1818000</v>
      </c>
      <c r="G6661" s="310">
        <f t="shared" si="209"/>
        <v>727200</v>
      </c>
    </row>
    <row r="6662" spans="1:7">
      <c r="A6662" s="311" t="s">
        <v>7909</v>
      </c>
      <c r="B6662" s="311" t="s">
        <v>8009</v>
      </c>
      <c r="C6662" s="311" t="s">
        <v>8116</v>
      </c>
      <c r="D6662" s="308"/>
      <c r="E6662" s="315">
        <v>36360</v>
      </c>
      <c r="F6662" s="310">
        <f t="shared" si="208"/>
        <v>1818000</v>
      </c>
      <c r="G6662" s="310">
        <f t="shared" si="209"/>
        <v>727200</v>
      </c>
    </row>
    <row r="6663" spans="1:7">
      <c r="A6663" s="311" t="s">
        <v>7909</v>
      </c>
      <c r="B6663" s="311" t="s">
        <v>8009</v>
      </c>
      <c r="C6663" s="311" t="s">
        <v>8117</v>
      </c>
      <c r="D6663" s="308"/>
      <c r="E6663" s="315">
        <v>49900</v>
      </c>
      <c r="F6663" s="310">
        <f t="shared" si="208"/>
        <v>2495000</v>
      </c>
      <c r="G6663" s="310">
        <f t="shared" si="209"/>
        <v>998000</v>
      </c>
    </row>
    <row r="6664" spans="1:7">
      <c r="A6664" s="318" t="s">
        <v>8032</v>
      </c>
      <c r="B6664" s="318" t="s">
        <v>8118</v>
      </c>
      <c r="C6664" s="318" t="s">
        <v>8119</v>
      </c>
      <c r="D6664" s="308"/>
      <c r="E6664" s="319">
        <v>66660</v>
      </c>
      <c r="F6664" s="310">
        <f t="shared" si="208"/>
        <v>3333000</v>
      </c>
      <c r="G6664" s="310">
        <f t="shared" si="209"/>
        <v>1333200</v>
      </c>
    </row>
    <row r="6665" spans="1:7">
      <c r="A6665" s="311" t="s">
        <v>7909</v>
      </c>
      <c r="B6665" s="311" t="s">
        <v>8120</v>
      </c>
      <c r="C6665" s="311" t="s">
        <v>8121</v>
      </c>
      <c r="D6665" s="308"/>
      <c r="E6665" s="315">
        <v>52720</v>
      </c>
      <c r="F6665" s="310">
        <f t="shared" si="208"/>
        <v>2636000</v>
      </c>
      <c r="G6665" s="310">
        <f t="shared" si="209"/>
        <v>1054400</v>
      </c>
    </row>
    <row r="6666" spans="1:7">
      <c r="A6666" s="316" t="s">
        <v>8032</v>
      </c>
      <c r="B6666" s="316" t="s">
        <v>8120</v>
      </c>
      <c r="C6666" s="316" t="s">
        <v>8122</v>
      </c>
      <c r="D6666" s="308"/>
      <c r="E6666" s="317">
        <v>10080</v>
      </c>
      <c r="F6666" s="310">
        <f t="shared" si="208"/>
        <v>504000</v>
      </c>
      <c r="G6666" s="310">
        <f t="shared" si="209"/>
        <v>201600</v>
      </c>
    </row>
    <row r="6667" spans="1:7">
      <c r="A6667" s="311" t="s">
        <v>7909</v>
      </c>
      <c r="B6667" s="311" t="s">
        <v>8120</v>
      </c>
      <c r="C6667" s="311" t="s">
        <v>8123</v>
      </c>
      <c r="D6667" s="308"/>
      <c r="E6667" s="315">
        <v>52720</v>
      </c>
      <c r="F6667" s="310">
        <f t="shared" si="208"/>
        <v>2636000</v>
      </c>
      <c r="G6667" s="310">
        <f t="shared" si="209"/>
        <v>1054400</v>
      </c>
    </row>
    <row r="6668" spans="1:7">
      <c r="A6668" s="311" t="s">
        <v>7909</v>
      </c>
      <c r="B6668" s="311" t="s">
        <v>8124</v>
      </c>
      <c r="C6668" s="311" t="s">
        <v>8125</v>
      </c>
      <c r="D6668" s="308"/>
      <c r="E6668" s="315">
        <v>67270</v>
      </c>
      <c r="F6668" s="310">
        <f t="shared" si="208"/>
        <v>3363500</v>
      </c>
      <c r="G6668" s="310">
        <f t="shared" si="209"/>
        <v>1345400</v>
      </c>
    </row>
    <row r="6669" spans="1:7">
      <c r="A6669" s="311" t="s">
        <v>7909</v>
      </c>
      <c r="B6669" s="311" t="s">
        <v>8126</v>
      </c>
      <c r="C6669" s="311" t="s">
        <v>8127</v>
      </c>
      <c r="D6669" s="308"/>
      <c r="E6669" s="315">
        <v>25700</v>
      </c>
      <c r="F6669" s="310">
        <f t="shared" si="208"/>
        <v>1285000</v>
      </c>
      <c r="G6669" s="310">
        <f t="shared" si="209"/>
        <v>514000</v>
      </c>
    </row>
    <row r="6670" spans="1:7">
      <c r="A6670" s="316" t="s">
        <v>8032</v>
      </c>
      <c r="B6670" s="316" t="s">
        <v>8128</v>
      </c>
      <c r="C6670" s="316" t="s">
        <v>8129</v>
      </c>
      <c r="D6670" s="308"/>
      <c r="E6670" s="317">
        <v>134230</v>
      </c>
      <c r="F6670" s="310">
        <f t="shared" si="208"/>
        <v>6711500</v>
      </c>
      <c r="G6670" s="310">
        <f t="shared" si="209"/>
        <v>2684600</v>
      </c>
    </row>
    <row r="6671" spans="1:7">
      <c r="A6671" s="311" t="s">
        <v>7909</v>
      </c>
      <c r="B6671" s="311" t="s">
        <v>8128</v>
      </c>
      <c r="C6671" s="311" t="s">
        <v>8130</v>
      </c>
      <c r="D6671" s="308"/>
      <c r="E6671" s="315">
        <v>17210</v>
      </c>
      <c r="F6671" s="310">
        <f t="shared" si="208"/>
        <v>860500</v>
      </c>
      <c r="G6671" s="310">
        <f t="shared" si="209"/>
        <v>344200</v>
      </c>
    </row>
    <row r="6672" spans="1:7">
      <c r="A6672" s="311" t="s">
        <v>7909</v>
      </c>
      <c r="B6672" s="311" t="s">
        <v>8011</v>
      </c>
      <c r="C6672" s="311" t="s">
        <v>8131</v>
      </c>
      <c r="D6672" s="308"/>
      <c r="E6672" s="315">
        <v>45000</v>
      </c>
      <c r="F6672" s="310">
        <f t="shared" si="208"/>
        <v>2250000</v>
      </c>
      <c r="G6672" s="310">
        <f t="shared" si="209"/>
        <v>900000</v>
      </c>
    </row>
    <row r="6673" spans="1:7">
      <c r="A6673" s="311" t="s">
        <v>7909</v>
      </c>
      <c r="B6673" s="311" t="s">
        <v>8132</v>
      </c>
      <c r="C6673" s="311" t="s">
        <v>8133</v>
      </c>
      <c r="D6673" s="308"/>
      <c r="E6673" s="315">
        <v>19060</v>
      </c>
      <c r="F6673" s="310">
        <f t="shared" si="208"/>
        <v>953000</v>
      </c>
      <c r="G6673" s="310">
        <f t="shared" si="209"/>
        <v>381200</v>
      </c>
    </row>
    <row r="6674" spans="1:7">
      <c r="A6674" s="311" t="s">
        <v>7909</v>
      </c>
      <c r="B6674" s="311" t="s">
        <v>7943</v>
      </c>
      <c r="C6674" s="311" t="s">
        <v>8134</v>
      </c>
      <c r="D6674" s="308"/>
      <c r="E6674" s="315">
        <v>28540</v>
      </c>
      <c r="F6674" s="310">
        <f t="shared" si="208"/>
        <v>1427000</v>
      </c>
      <c r="G6674" s="310">
        <f t="shared" si="209"/>
        <v>570800.00000000012</v>
      </c>
    </row>
    <row r="6675" spans="1:7">
      <c r="A6675" s="311" t="s">
        <v>7909</v>
      </c>
      <c r="B6675" s="311" t="s">
        <v>7943</v>
      </c>
      <c r="C6675" s="311" t="s">
        <v>8135</v>
      </c>
      <c r="D6675" s="308"/>
      <c r="E6675" s="315">
        <v>29720</v>
      </c>
      <c r="F6675" s="310">
        <f t="shared" si="208"/>
        <v>1486000</v>
      </c>
      <c r="G6675" s="310">
        <f t="shared" si="209"/>
        <v>594400</v>
      </c>
    </row>
    <row r="6676" spans="1:7">
      <c r="A6676" s="311" t="s">
        <v>7909</v>
      </c>
      <c r="B6676" s="311" t="s">
        <v>8136</v>
      </c>
      <c r="C6676" s="311" t="s">
        <v>8137</v>
      </c>
      <c r="D6676" s="308"/>
      <c r="E6676" s="315">
        <v>29750</v>
      </c>
      <c r="F6676" s="310">
        <f t="shared" si="208"/>
        <v>1487500</v>
      </c>
      <c r="G6676" s="310">
        <f t="shared" si="209"/>
        <v>595000</v>
      </c>
    </row>
    <row r="6677" spans="1:7">
      <c r="A6677" s="311" t="s">
        <v>7912</v>
      </c>
      <c r="B6677" s="311" t="s">
        <v>8012</v>
      </c>
      <c r="C6677" s="311" t="s">
        <v>8138</v>
      </c>
      <c r="D6677" s="308"/>
      <c r="E6677" s="315">
        <v>29090</v>
      </c>
      <c r="F6677" s="310">
        <f t="shared" si="208"/>
        <v>1454500</v>
      </c>
      <c r="G6677" s="310">
        <f t="shared" si="209"/>
        <v>581800.00000000012</v>
      </c>
    </row>
    <row r="6678" spans="1:7">
      <c r="A6678" s="311" t="s">
        <v>7909</v>
      </c>
      <c r="B6678" s="311" t="s">
        <v>8139</v>
      </c>
      <c r="C6678" s="311" t="s">
        <v>8140</v>
      </c>
      <c r="D6678" s="308"/>
      <c r="E6678" s="315">
        <v>22630</v>
      </c>
      <c r="F6678" s="310">
        <f t="shared" si="208"/>
        <v>1131500</v>
      </c>
      <c r="G6678" s="310">
        <f t="shared" si="209"/>
        <v>452600</v>
      </c>
    </row>
    <row r="6679" spans="1:7">
      <c r="A6679" s="311" t="s">
        <v>7909</v>
      </c>
      <c r="B6679" s="311" t="s">
        <v>8141</v>
      </c>
      <c r="C6679" s="311" t="s">
        <v>8142</v>
      </c>
      <c r="D6679" s="308"/>
      <c r="E6679" s="315">
        <v>60470</v>
      </c>
      <c r="F6679" s="310">
        <f t="shared" si="208"/>
        <v>3023500</v>
      </c>
      <c r="G6679" s="310">
        <f t="shared" si="209"/>
        <v>1209400</v>
      </c>
    </row>
    <row r="6680" spans="1:7">
      <c r="A6680" s="311" t="s">
        <v>7909</v>
      </c>
      <c r="B6680" s="311" t="s">
        <v>8143</v>
      </c>
      <c r="C6680" s="311" t="s">
        <v>8144</v>
      </c>
      <c r="D6680" s="308"/>
      <c r="E6680" s="315">
        <v>43900</v>
      </c>
      <c r="F6680" s="310">
        <f t="shared" si="208"/>
        <v>2195000</v>
      </c>
      <c r="G6680" s="310">
        <f t="shared" si="209"/>
        <v>878000</v>
      </c>
    </row>
    <row r="6681" spans="1:7">
      <c r="A6681" s="311" t="s">
        <v>7909</v>
      </c>
      <c r="B6681" s="311" t="s">
        <v>7952</v>
      </c>
      <c r="C6681" s="311" t="s">
        <v>8145</v>
      </c>
      <c r="D6681" s="308"/>
      <c r="E6681" s="315">
        <v>35270</v>
      </c>
      <c r="F6681" s="310">
        <f t="shared" si="208"/>
        <v>1763500</v>
      </c>
      <c r="G6681" s="310">
        <f t="shared" si="209"/>
        <v>705400</v>
      </c>
    </row>
    <row r="6682" spans="1:7">
      <c r="A6682" s="311" t="s">
        <v>7909</v>
      </c>
      <c r="B6682" s="311" t="s">
        <v>8014</v>
      </c>
      <c r="C6682" s="311" t="s">
        <v>8146</v>
      </c>
      <c r="D6682" s="308"/>
      <c r="E6682" s="315">
        <v>29180</v>
      </c>
      <c r="F6682" s="310">
        <f t="shared" si="208"/>
        <v>1459000</v>
      </c>
      <c r="G6682" s="310">
        <f t="shared" si="209"/>
        <v>583600</v>
      </c>
    </row>
    <row r="6683" spans="1:7">
      <c r="A6683" s="311" t="s">
        <v>7909</v>
      </c>
      <c r="B6683" s="311" t="s">
        <v>8014</v>
      </c>
      <c r="C6683" s="311" t="s">
        <v>8147</v>
      </c>
      <c r="D6683" s="308"/>
      <c r="E6683" s="315">
        <v>32180</v>
      </c>
      <c r="F6683" s="310">
        <f t="shared" si="208"/>
        <v>1609000</v>
      </c>
      <c r="G6683" s="310">
        <f t="shared" si="209"/>
        <v>643600</v>
      </c>
    </row>
    <row r="6684" spans="1:7">
      <c r="A6684" s="311" t="s">
        <v>7909</v>
      </c>
      <c r="B6684" s="311" t="s">
        <v>8014</v>
      </c>
      <c r="C6684" s="311" t="s">
        <v>8148</v>
      </c>
      <c r="D6684" s="308"/>
      <c r="E6684" s="315">
        <v>36360</v>
      </c>
      <c r="F6684" s="310">
        <f t="shared" si="208"/>
        <v>1818000</v>
      </c>
      <c r="G6684" s="310">
        <f t="shared" si="209"/>
        <v>727200</v>
      </c>
    </row>
    <row r="6685" spans="1:7">
      <c r="A6685" s="311" t="s">
        <v>7909</v>
      </c>
      <c r="B6685" s="311" t="s">
        <v>8149</v>
      </c>
      <c r="C6685" s="311" t="s">
        <v>8150</v>
      </c>
      <c r="D6685" s="308"/>
      <c r="E6685" s="315">
        <v>29180</v>
      </c>
      <c r="F6685" s="310">
        <f t="shared" si="208"/>
        <v>1459000</v>
      </c>
      <c r="G6685" s="310">
        <f t="shared" si="209"/>
        <v>583600</v>
      </c>
    </row>
    <row r="6686" spans="1:7">
      <c r="A6686" s="311" t="s">
        <v>7909</v>
      </c>
      <c r="B6686" s="311" t="s">
        <v>8149</v>
      </c>
      <c r="C6686" s="311" t="s">
        <v>8151</v>
      </c>
      <c r="D6686" s="308"/>
      <c r="E6686" s="315">
        <v>31810</v>
      </c>
      <c r="F6686" s="310">
        <f t="shared" si="208"/>
        <v>1590500</v>
      </c>
      <c r="G6686" s="310">
        <f t="shared" si="209"/>
        <v>636200</v>
      </c>
    </row>
    <row r="6687" spans="1:7">
      <c r="A6687" s="311" t="s">
        <v>7909</v>
      </c>
      <c r="B6687" s="311" t="s">
        <v>8152</v>
      </c>
      <c r="C6687" s="311" t="s">
        <v>8153</v>
      </c>
      <c r="D6687" s="308"/>
      <c r="E6687" s="315">
        <v>31720</v>
      </c>
      <c r="F6687" s="310">
        <f t="shared" si="208"/>
        <v>1586000</v>
      </c>
      <c r="G6687" s="310">
        <f t="shared" si="209"/>
        <v>634400</v>
      </c>
    </row>
    <row r="6688" spans="1:7">
      <c r="A6688" s="311" t="s">
        <v>7909</v>
      </c>
      <c r="B6688" s="311" t="s">
        <v>8152</v>
      </c>
      <c r="C6688" s="311" t="s">
        <v>8154</v>
      </c>
      <c r="D6688" s="308"/>
      <c r="E6688" s="315">
        <v>34000</v>
      </c>
      <c r="F6688" s="310">
        <f t="shared" si="208"/>
        <v>1700000</v>
      </c>
      <c r="G6688" s="310">
        <f t="shared" si="209"/>
        <v>680000</v>
      </c>
    </row>
    <row r="6689" spans="1:7">
      <c r="A6689" s="311" t="s">
        <v>7909</v>
      </c>
      <c r="B6689" s="311" t="s">
        <v>8155</v>
      </c>
      <c r="C6689" s="311" t="s">
        <v>8156</v>
      </c>
      <c r="D6689" s="308"/>
      <c r="E6689" s="315">
        <v>39000</v>
      </c>
      <c r="F6689" s="310">
        <f t="shared" si="208"/>
        <v>1950000</v>
      </c>
      <c r="G6689" s="310">
        <f t="shared" si="209"/>
        <v>780000</v>
      </c>
    </row>
    <row r="6690" spans="1:7">
      <c r="A6690" s="311" t="s">
        <v>7909</v>
      </c>
      <c r="B6690" s="311" t="s">
        <v>8157</v>
      </c>
      <c r="C6690" s="311" t="s">
        <v>8158</v>
      </c>
      <c r="D6690" s="308"/>
      <c r="E6690" s="315">
        <v>35720</v>
      </c>
      <c r="F6690" s="310">
        <f t="shared" si="208"/>
        <v>1786000</v>
      </c>
      <c r="G6690" s="310">
        <f t="shared" si="209"/>
        <v>714400</v>
      </c>
    </row>
    <row r="6691" spans="1:7">
      <c r="A6691" s="311" t="s">
        <v>7909</v>
      </c>
      <c r="B6691" s="311" t="s">
        <v>8159</v>
      </c>
      <c r="C6691" s="311" t="s">
        <v>8160</v>
      </c>
      <c r="D6691" s="308"/>
      <c r="E6691" s="315">
        <v>41630</v>
      </c>
      <c r="F6691" s="310">
        <f t="shared" si="208"/>
        <v>2081500</v>
      </c>
      <c r="G6691" s="310">
        <f t="shared" si="209"/>
        <v>832600</v>
      </c>
    </row>
    <row r="6692" spans="1:7">
      <c r="A6692" s="316" t="s">
        <v>8032</v>
      </c>
      <c r="B6692" s="316" t="s">
        <v>8161</v>
      </c>
      <c r="C6692" s="316" t="s">
        <v>8162</v>
      </c>
      <c r="D6692" s="308"/>
      <c r="E6692" s="317">
        <v>27440</v>
      </c>
      <c r="F6692" s="310">
        <f t="shared" si="208"/>
        <v>1372000</v>
      </c>
      <c r="G6692" s="310">
        <f t="shared" si="209"/>
        <v>548800.00000000012</v>
      </c>
    </row>
    <row r="6693" spans="1:7">
      <c r="A6693" s="311" t="s">
        <v>7909</v>
      </c>
      <c r="B6693" s="311" t="s">
        <v>8163</v>
      </c>
      <c r="C6693" s="311" t="s">
        <v>8164</v>
      </c>
      <c r="D6693" s="308"/>
      <c r="E6693" s="315">
        <v>12200</v>
      </c>
      <c r="F6693" s="310">
        <f t="shared" si="208"/>
        <v>610000</v>
      </c>
      <c r="G6693" s="310">
        <f t="shared" si="209"/>
        <v>244000</v>
      </c>
    </row>
    <row r="6694" spans="1:7">
      <c r="A6694" s="311" t="s">
        <v>7909</v>
      </c>
      <c r="B6694" s="311" t="s">
        <v>8165</v>
      </c>
      <c r="C6694" s="311" t="s">
        <v>8166</v>
      </c>
      <c r="D6694" s="308"/>
      <c r="E6694" s="315">
        <v>23140</v>
      </c>
      <c r="F6694" s="310">
        <f t="shared" si="208"/>
        <v>1157000</v>
      </c>
      <c r="G6694" s="310">
        <f t="shared" si="209"/>
        <v>462800</v>
      </c>
    </row>
    <row r="6695" spans="1:7">
      <c r="A6695" s="311" t="s">
        <v>7909</v>
      </c>
      <c r="B6695" s="311" t="s">
        <v>8167</v>
      </c>
      <c r="C6695" s="311" t="s">
        <v>8168</v>
      </c>
      <c r="D6695" s="308"/>
      <c r="E6695" s="315">
        <v>12200</v>
      </c>
      <c r="F6695" s="310">
        <f t="shared" si="208"/>
        <v>610000</v>
      </c>
      <c r="G6695" s="310">
        <f t="shared" si="209"/>
        <v>244000</v>
      </c>
    </row>
    <row r="6696" spans="1:7">
      <c r="A6696" s="311" t="s">
        <v>7909</v>
      </c>
      <c r="B6696" s="311" t="s">
        <v>8169</v>
      </c>
      <c r="C6696" s="311" t="s">
        <v>8066</v>
      </c>
      <c r="D6696" s="308"/>
      <c r="E6696" s="315">
        <v>26800</v>
      </c>
      <c r="F6696" s="310">
        <f t="shared" si="208"/>
        <v>1340000</v>
      </c>
      <c r="G6696" s="310">
        <f t="shared" si="209"/>
        <v>536000</v>
      </c>
    </row>
    <row r="6697" spans="1:7">
      <c r="A6697" s="311" t="s">
        <v>7909</v>
      </c>
      <c r="B6697" s="311" t="s">
        <v>8169</v>
      </c>
      <c r="C6697" s="311" t="s">
        <v>8170</v>
      </c>
      <c r="D6697" s="308"/>
      <c r="E6697" s="315">
        <v>26800</v>
      </c>
      <c r="F6697" s="310">
        <f t="shared" si="208"/>
        <v>1340000</v>
      </c>
      <c r="G6697" s="310">
        <f t="shared" si="209"/>
        <v>536000</v>
      </c>
    </row>
    <row r="6698" spans="1:7">
      <c r="A6698" s="311" t="s">
        <v>7909</v>
      </c>
      <c r="B6698" s="311" t="s">
        <v>8171</v>
      </c>
      <c r="C6698" s="311" t="s">
        <v>8172</v>
      </c>
      <c r="D6698" s="308"/>
      <c r="E6698" s="315">
        <v>38090</v>
      </c>
      <c r="F6698" s="310">
        <f t="shared" si="208"/>
        <v>1904500</v>
      </c>
      <c r="G6698" s="310">
        <f t="shared" si="209"/>
        <v>761800.00000000012</v>
      </c>
    </row>
    <row r="6699" spans="1:7">
      <c r="A6699" s="311" t="s">
        <v>7909</v>
      </c>
      <c r="B6699" s="311" t="s">
        <v>8171</v>
      </c>
      <c r="C6699" s="311" t="s">
        <v>8173</v>
      </c>
      <c r="D6699" s="308"/>
      <c r="E6699" s="315">
        <v>35450</v>
      </c>
      <c r="F6699" s="310">
        <f t="shared" si="208"/>
        <v>1772500</v>
      </c>
      <c r="G6699" s="310">
        <f t="shared" si="209"/>
        <v>709000</v>
      </c>
    </row>
    <row r="6700" spans="1:7">
      <c r="A6700" s="311" t="s">
        <v>7909</v>
      </c>
      <c r="B6700" s="311" t="s">
        <v>8171</v>
      </c>
      <c r="C6700" s="311" t="s">
        <v>8174</v>
      </c>
      <c r="D6700" s="308"/>
      <c r="E6700" s="315">
        <v>68180</v>
      </c>
      <c r="F6700" s="310">
        <f t="shared" si="208"/>
        <v>3409000</v>
      </c>
      <c r="G6700" s="310">
        <f t="shared" si="209"/>
        <v>1363600.0000000002</v>
      </c>
    </row>
    <row r="6701" spans="1:7">
      <c r="A6701" s="316" t="s">
        <v>8032</v>
      </c>
      <c r="B6701" s="316" t="s">
        <v>8171</v>
      </c>
      <c r="C6701" s="316" t="s">
        <v>8175</v>
      </c>
      <c r="D6701" s="308"/>
      <c r="E6701" s="317">
        <v>58350</v>
      </c>
      <c r="F6701" s="310">
        <f t="shared" si="208"/>
        <v>2917500</v>
      </c>
      <c r="G6701" s="310">
        <f t="shared" si="209"/>
        <v>1167000</v>
      </c>
    </row>
    <row r="6702" spans="1:7">
      <c r="A6702" s="311" t="s">
        <v>7909</v>
      </c>
      <c r="B6702" s="311" t="s">
        <v>8171</v>
      </c>
      <c r="C6702" s="311" t="s">
        <v>8176</v>
      </c>
      <c r="D6702" s="308"/>
      <c r="E6702" s="315">
        <v>46810</v>
      </c>
      <c r="F6702" s="310">
        <f t="shared" si="208"/>
        <v>2340500</v>
      </c>
      <c r="G6702" s="310">
        <f t="shared" si="209"/>
        <v>936200</v>
      </c>
    </row>
    <row r="6703" spans="1:7">
      <c r="A6703" s="316" t="s">
        <v>8032</v>
      </c>
      <c r="B6703" s="316" t="s">
        <v>8171</v>
      </c>
      <c r="C6703" s="316" t="s">
        <v>8177</v>
      </c>
      <c r="D6703" s="308"/>
      <c r="E6703" s="317">
        <v>9720</v>
      </c>
      <c r="F6703" s="310">
        <f t="shared" si="208"/>
        <v>486000</v>
      </c>
      <c r="G6703" s="310">
        <f t="shared" si="209"/>
        <v>194400</v>
      </c>
    </row>
    <row r="6704" spans="1:7">
      <c r="A6704" s="311" t="s">
        <v>7909</v>
      </c>
      <c r="B6704" s="311" t="s">
        <v>8171</v>
      </c>
      <c r="C6704" s="311" t="s">
        <v>8178</v>
      </c>
      <c r="D6704" s="308"/>
      <c r="E6704" s="315">
        <v>48180</v>
      </c>
      <c r="F6704" s="310">
        <f t="shared" si="208"/>
        <v>2409000</v>
      </c>
      <c r="G6704" s="310">
        <f t="shared" si="209"/>
        <v>963600</v>
      </c>
    </row>
    <row r="6705" spans="1:7">
      <c r="A6705" s="311" t="s">
        <v>7909</v>
      </c>
      <c r="B6705" s="311" t="s">
        <v>8171</v>
      </c>
      <c r="C6705" s="311" t="s">
        <v>8179</v>
      </c>
      <c r="D6705" s="308"/>
      <c r="E6705" s="315">
        <v>51810</v>
      </c>
      <c r="F6705" s="310">
        <f t="shared" si="208"/>
        <v>2590500</v>
      </c>
      <c r="G6705" s="310">
        <f t="shared" si="209"/>
        <v>1036200</v>
      </c>
    </row>
    <row r="6706" spans="1:7">
      <c r="A6706" s="316" t="s">
        <v>8032</v>
      </c>
      <c r="B6706" s="316" t="s">
        <v>8171</v>
      </c>
      <c r="C6706" s="316" t="s">
        <v>8180</v>
      </c>
      <c r="D6706" s="308"/>
      <c r="E6706" s="317">
        <v>80190</v>
      </c>
      <c r="F6706" s="310">
        <f t="shared" si="208"/>
        <v>4009500</v>
      </c>
      <c r="G6706" s="310">
        <f t="shared" si="209"/>
        <v>1603800</v>
      </c>
    </row>
    <row r="6707" spans="1:7">
      <c r="A6707" s="316" t="s">
        <v>8032</v>
      </c>
      <c r="B6707" s="316" t="s">
        <v>8171</v>
      </c>
      <c r="C6707" s="316" t="s">
        <v>8181</v>
      </c>
      <c r="D6707" s="308"/>
      <c r="E6707" s="317">
        <v>11330</v>
      </c>
      <c r="F6707" s="310">
        <f t="shared" si="208"/>
        <v>566500</v>
      </c>
      <c r="G6707" s="310">
        <f t="shared" si="209"/>
        <v>226600</v>
      </c>
    </row>
    <row r="6708" spans="1:7">
      <c r="A6708" s="311" t="s">
        <v>7909</v>
      </c>
      <c r="B6708" s="311" t="s">
        <v>8171</v>
      </c>
      <c r="C6708" s="311" t="s">
        <v>8182</v>
      </c>
      <c r="D6708" s="308"/>
      <c r="E6708" s="315">
        <v>54450</v>
      </c>
      <c r="F6708" s="310">
        <f t="shared" si="208"/>
        <v>2722500</v>
      </c>
      <c r="G6708" s="310">
        <f t="shared" si="209"/>
        <v>1089000</v>
      </c>
    </row>
    <row r="6709" spans="1:7">
      <c r="A6709" s="311" t="s">
        <v>7909</v>
      </c>
      <c r="B6709" s="311" t="s">
        <v>8183</v>
      </c>
      <c r="C6709" s="311" t="s">
        <v>8176</v>
      </c>
      <c r="D6709" s="308"/>
      <c r="E6709" s="315">
        <v>48100</v>
      </c>
      <c r="F6709" s="310">
        <f t="shared" si="208"/>
        <v>2405000</v>
      </c>
      <c r="G6709" s="310">
        <f t="shared" si="209"/>
        <v>962000</v>
      </c>
    </row>
    <row r="6710" spans="1:7">
      <c r="A6710" s="311" t="s">
        <v>7909</v>
      </c>
      <c r="B6710" s="311" t="s">
        <v>8184</v>
      </c>
      <c r="C6710" s="311" t="s">
        <v>7930</v>
      </c>
      <c r="D6710" s="308"/>
      <c r="E6710" s="315">
        <v>50700</v>
      </c>
      <c r="F6710" s="310">
        <f t="shared" si="208"/>
        <v>2535000</v>
      </c>
      <c r="G6710" s="310">
        <f t="shared" si="209"/>
        <v>1014000</v>
      </c>
    </row>
    <row r="6711" spans="1:7">
      <c r="A6711" s="311" t="s">
        <v>7909</v>
      </c>
      <c r="B6711" s="311" t="s">
        <v>8025</v>
      </c>
      <c r="C6711" s="311" t="s">
        <v>8185</v>
      </c>
      <c r="D6711" s="308"/>
      <c r="E6711" s="315">
        <v>59740</v>
      </c>
      <c r="F6711" s="310">
        <f t="shared" si="208"/>
        <v>2987000</v>
      </c>
      <c r="G6711" s="310">
        <f t="shared" si="209"/>
        <v>1194800</v>
      </c>
    </row>
    <row r="6712" spans="1:7">
      <c r="A6712" s="311" t="s">
        <v>7909</v>
      </c>
      <c r="B6712" s="311" t="s">
        <v>7933</v>
      </c>
      <c r="C6712" s="311" t="s">
        <v>8186</v>
      </c>
      <c r="D6712" s="308"/>
      <c r="E6712" s="315">
        <v>35360</v>
      </c>
      <c r="F6712" s="310">
        <f t="shared" si="208"/>
        <v>1768000</v>
      </c>
      <c r="G6712" s="310">
        <f t="shared" si="209"/>
        <v>707200</v>
      </c>
    </row>
    <row r="6713" spans="1:7">
      <c r="A6713" s="311" t="s">
        <v>7909</v>
      </c>
      <c r="B6713" s="311" t="s">
        <v>7935</v>
      </c>
      <c r="C6713" s="311" t="s">
        <v>8187</v>
      </c>
      <c r="D6713" s="308"/>
      <c r="E6713" s="315">
        <v>47180</v>
      </c>
      <c r="F6713" s="310">
        <f t="shared" si="208"/>
        <v>2359000</v>
      </c>
      <c r="G6713" s="310">
        <f t="shared" si="209"/>
        <v>943600</v>
      </c>
    </row>
    <row r="6714" spans="1:7">
      <c r="A6714" s="311" t="s">
        <v>7909</v>
      </c>
      <c r="B6714" s="311" t="s">
        <v>7935</v>
      </c>
      <c r="C6714" s="311" t="s">
        <v>8188</v>
      </c>
      <c r="D6714" s="308"/>
      <c r="E6714" s="315">
        <v>43000</v>
      </c>
      <c r="F6714" s="310">
        <f t="shared" si="208"/>
        <v>2150000</v>
      </c>
      <c r="G6714" s="310">
        <f t="shared" si="209"/>
        <v>860000</v>
      </c>
    </row>
    <row r="6715" spans="1:7">
      <c r="A6715" s="311" t="s">
        <v>7909</v>
      </c>
      <c r="B6715" s="311" t="s">
        <v>8189</v>
      </c>
      <c r="C6715" s="311" t="s">
        <v>8190</v>
      </c>
      <c r="D6715" s="308"/>
      <c r="E6715" s="315">
        <v>5000</v>
      </c>
      <c r="F6715" s="310">
        <f t="shared" si="208"/>
        <v>250000</v>
      </c>
      <c r="G6715" s="310">
        <f t="shared" si="209"/>
        <v>100000</v>
      </c>
    </row>
    <row r="6716" spans="1:7">
      <c r="A6716" s="318" t="s">
        <v>8191</v>
      </c>
      <c r="B6716" s="318" t="s">
        <v>8192</v>
      </c>
      <c r="C6716" s="318" t="s">
        <v>8193</v>
      </c>
      <c r="D6716" s="318" t="s">
        <v>747</v>
      </c>
      <c r="E6716" s="319">
        <v>97960</v>
      </c>
      <c r="F6716" s="310">
        <f t="shared" si="208"/>
        <v>4898000</v>
      </c>
      <c r="G6716" s="310">
        <f t="shared" si="209"/>
        <v>1959200</v>
      </c>
    </row>
    <row r="6717" spans="1:7">
      <c r="A6717" s="307" t="s">
        <v>8191</v>
      </c>
      <c r="B6717" s="307" t="s">
        <v>8194</v>
      </c>
      <c r="C6717" s="308"/>
      <c r="D6717" s="308"/>
      <c r="E6717" s="309">
        <v>38090</v>
      </c>
      <c r="F6717" s="310">
        <f t="shared" si="208"/>
        <v>1904500</v>
      </c>
      <c r="G6717" s="310">
        <f t="shared" si="209"/>
        <v>761800.00000000012</v>
      </c>
    </row>
    <row r="6718" spans="1:7">
      <c r="A6718" s="307" t="s">
        <v>8191</v>
      </c>
      <c r="B6718" s="307" t="s">
        <v>8195</v>
      </c>
      <c r="C6718" s="308"/>
      <c r="D6718" s="308"/>
      <c r="E6718" s="309">
        <v>40900</v>
      </c>
      <c r="F6718" s="310">
        <f t="shared" si="208"/>
        <v>2045000</v>
      </c>
      <c r="G6718" s="310">
        <f t="shared" si="209"/>
        <v>818000</v>
      </c>
    </row>
    <row r="6719" spans="1:7">
      <c r="A6719" s="307" t="s">
        <v>8191</v>
      </c>
      <c r="B6719" s="307" t="s">
        <v>8196</v>
      </c>
      <c r="C6719" s="308"/>
      <c r="D6719" s="308"/>
      <c r="E6719" s="309">
        <v>47420</v>
      </c>
      <c r="F6719" s="310">
        <f t="shared" si="208"/>
        <v>2371000</v>
      </c>
      <c r="G6719" s="310">
        <f t="shared" si="209"/>
        <v>948400</v>
      </c>
    </row>
    <row r="6720" spans="1:7">
      <c r="A6720" s="307" t="s">
        <v>8191</v>
      </c>
      <c r="B6720" s="307" t="s">
        <v>8197</v>
      </c>
      <c r="C6720" s="308"/>
      <c r="D6720" s="308"/>
      <c r="E6720" s="309">
        <v>51910</v>
      </c>
      <c r="F6720" s="310">
        <f t="shared" si="208"/>
        <v>2595500</v>
      </c>
      <c r="G6720" s="310">
        <f t="shared" si="209"/>
        <v>1038200</v>
      </c>
    </row>
    <row r="6721" spans="1:7">
      <c r="A6721" s="307" t="s">
        <v>8191</v>
      </c>
      <c r="B6721" s="307" t="s">
        <v>8198</v>
      </c>
      <c r="C6721" s="308"/>
      <c r="D6721" s="308"/>
      <c r="E6721" s="309">
        <v>30360</v>
      </c>
      <c r="F6721" s="310">
        <f t="shared" si="208"/>
        <v>1518000</v>
      </c>
      <c r="G6721" s="310">
        <f t="shared" si="209"/>
        <v>607200</v>
      </c>
    </row>
    <row r="6722" spans="1:7">
      <c r="A6722" s="307" t="s">
        <v>8191</v>
      </c>
      <c r="B6722" s="307" t="s">
        <v>8199</v>
      </c>
      <c r="C6722" s="308"/>
      <c r="D6722" s="308"/>
      <c r="E6722" s="309">
        <v>30650</v>
      </c>
      <c r="F6722" s="310">
        <f t="shared" si="208"/>
        <v>1532500</v>
      </c>
      <c r="G6722" s="310">
        <f t="shared" si="209"/>
        <v>613000</v>
      </c>
    </row>
    <row r="6723" spans="1:7">
      <c r="A6723" s="307" t="s">
        <v>8191</v>
      </c>
      <c r="B6723" s="307" t="s">
        <v>8200</v>
      </c>
      <c r="C6723" s="308"/>
      <c r="D6723" s="308"/>
      <c r="E6723" s="309">
        <v>30650</v>
      </c>
      <c r="F6723" s="310">
        <f t="shared" si="208"/>
        <v>1532500</v>
      </c>
      <c r="G6723" s="310">
        <f t="shared" si="209"/>
        <v>613000</v>
      </c>
    </row>
    <row r="6724" spans="1:7">
      <c r="A6724" s="307" t="s">
        <v>8191</v>
      </c>
      <c r="B6724" s="307" t="s">
        <v>8201</v>
      </c>
      <c r="C6724" s="308"/>
      <c r="D6724" s="308"/>
      <c r="E6724" s="309">
        <v>31360</v>
      </c>
      <c r="F6724" s="310">
        <f t="shared" ref="F6724:F6787" si="210">+E6724*5%*1000</f>
        <v>1568000</v>
      </c>
      <c r="G6724" s="310">
        <f t="shared" ref="G6724:G6787" si="211">+E6724*2%*1000</f>
        <v>627200</v>
      </c>
    </row>
    <row r="6725" spans="1:7">
      <c r="A6725" s="307" t="s">
        <v>8191</v>
      </c>
      <c r="B6725" s="307" t="s">
        <v>8202</v>
      </c>
      <c r="C6725" s="308"/>
      <c r="D6725" s="308"/>
      <c r="E6725" s="309">
        <v>80000</v>
      </c>
      <c r="F6725" s="310">
        <f t="shared" si="210"/>
        <v>4000000</v>
      </c>
      <c r="G6725" s="310">
        <f t="shared" si="211"/>
        <v>1600000</v>
      </c>
    </row>
    <row r="6726" spans="1:7">
      <c r="A6726" s="307" t="s">
        <v>8191</v>
      </c>
      <c r="B6726" s="307" t="s">
        <v>8203</v>
      </c>
      <c r="C6726" s="308"/>
      <c r="D6726" s="308"/>
      <c r="E6726" s="309">
        <v>47180</v>
      </c>
      <c r="F6726" s="310">
        <f t="shared" si="210"/>
        <v>2359000</v>
      </c>
      <c r="G6726" s="310">
        <f t="shared" si="211"/>
        <v>943600</v>
      </c>
    </row>
    <row r="6727" spans="1:7">
      <c r="A6727" s="307" t="s">
        <v>8191</v>
      </c>
      <c r="B6727" s="307" t="s">
        <v>8204</v>
      </c>
      <c r="C6727" s="308"/>
      <c r="D6727" s="308"/>
      <c r="E6727" s="309">
        <v>47090</v>
      </c>
      <c r="F6727" s="310">
        <f t="shared" si="210"/>
        <v>2354500</v>
      </c>
      <c r="G6727" s="310">
        <f t="shared" si="211"/>
        <v>941800.00000000012</v>
      </c>
    </row>
    <row r="6728" spans="1:7">
      <c r="A6728" s="307" t="s">
        <v>8191</v>
      </c>
      <c r="B6728" s="307" t="s">
        <v>8205</v>
      </c>
      <c r="C6728" s="308"/>
      <c r="D6728" s="308"/>
      <c r="E6728" s="309">
        <v>45180</v>
      </c>
      <c r="F6728" s="310">
        <f t="shared" si="210"/>
        <v>2259000</v>
      </c>
      <c r="G6728" s="310">
        <f t="shared" si="211"/>
        <v>903600</v>
      </c>
    </row>
    <row r="6729" spans="1:7">
      <c r="A6729" s="307" t="s">
        <v>8191</v>
      </c>
      <c r="B6729" s="307" t="s">
        <v>8206</v>
      </c>
      <c r="C6729" s="308"/>
      <c r="D6729" s="308"/>
      <c r="E6729" s="309">
        <v>45180</v>
      </c>
      <c r="F6729" s="310">
        <f t="shared" si="210"/>
        <v>2259000</v>
      </c>
      <c r="G6729" s="310">
        <f t="shared" si="211"/>
        <v>903600</v>
      </c>
    </row>
    <row r="6730" spans="1:7">
      <c r="A6730" s="307" t="s">
        <v>8191</v>
      </c>
      <c r="B6730" s="307" t="s">
        <v>8207</v>
      </c>
      <c r="C6730" s="308"/>
      <c r="D6730" s="308"/>
      <c r="E6730" s="309">
        <v>47090</v>
      </c>
      <c r="F6730" s="310">
        <f t="shared" si="210"/>
        <v>2354500</v>
      </c>
      <c r="G6730" s="310">
        <f t="shared" si="211"/>
        <v>941800.00000000012</v>
      </c>
    </row>
    <row r="6731" spans="1:7">
      <c r="A6731" s="307" t="s">
        <v>8191</v>
      </c>
      <c r="B6731" s="307" t="s">
        <v>8208</v>
      </c>
      <c r="C6731" s="308"/>
      <c r="D6731" s="308"/>
      <c r="E6731" s="309">
        <v>41720</v>
      </c>
      <c r="F6731" s="310">
        <f t="shared" si="210"/>
        <v>2086000</v>
      </c>
      <c r="G6731" s="310">
        <f t="shared" si="211"/>
        <v>834400</v>
      </c>
    </row>
    <row r="6732" spans="1:7">
      <c r="A6732" s="307" t="s">
        <v>8191</v>
      </c>
      <c r="B6732" s="307" t="s">
        <v>8209</v>
      </c>
      <c r="C6732" s="308"/>
      <c r="D6732" s="308"/>
      <c r="E6732" s="309">
        <v>60000</v>
      </c>
      <c r="F6732" s="310">
        <f t="shared" si="210"/>
        <v>3000000</v>
      </c>
      <c r="G6732" s="310">
        <f t="shared" si="211"/>
        <v>1200000</v>
      </c>
    </row>
    <row r="6733" spans="1:7">
      <c r="A6733" s="307" t="s">
        <v>8191</v>
      </c>
      <c r="B6733" s="307" t="s">
        <v>8210</v>
      </c>
      <c r="C6733" s="308"/>
      <c r="D6733" s="308"/>
      <c r="E6733" s="309">
        <v>24180</v>
      </c>
      <c r="F6733" s="310">
        <f t="shared" si="210"/>
        <v>1209000</v>
      </c>
      <c r="G6733" s="310">
        <f t="shared" si="211"/>
        <v>483600</v>
      </c>
    </row>
    <row r="6734" spans="1:7">
      <c r="A6734" s="307" t="s">
        <v>8191</v>
      </c>
      <c r="B6734" s="307" t="s">
        <v>8211</v>
      </c>
      <c r="C6734" s="308"/>
      <c r="D6734" s="308"/>
      <c r="E6734" s="309">
        <v>42860</v>
      </c>
      <c r="F6734" s="310">
        <f t="shared" si="210"/>
        <v>2143000</v>
      </c>
      <c r="G6734" s="310">
        <f t="shared" si="211"/>
        <v>857200</v>
      </c>
    </row>
    <row r="6735" spans="1:7">
      <c r="A6735" s="307" t="s">
        <v>8191</v>
      </c>
      <c r="B6735" s="307" t="s">
        <v>8212</v>
      </c>
      <c r="C6735" s="308"/>
      <c r="D6735" s="308"/>
      <c r="E6735" s="309">
        <v>11500</v>
      </c>
      <c r="F6735" s="310">
        <f t="shared" si="210"/>
        <v>575000</v>
      </c>
      <c r="G6735" s="310">
        <f t="shared" si="211"/>
        <v>230000</v>
      </c>
    </row>
    <row r="6736" spans="1:7">
      <c r="A6736" s="307" t="s">
        <v>8191</v>
      </c>
      <c r="B6736" s="307" t="s">
        <v>8213</v>
      </c>
      <c r="C6736" s="308"/>
      <c r="D6736" s="308"/>
      <c r="E6736" s="309">
        <v>49540</v>
      </c>
      <c r="F6736" s="310">
        <f t="shared" si="210"/>
        <v>2477000</v>
      </c>
      <c r="G6736" s="310">
        <f t="shared" si="211"/>
        <v>990800.00000000012</v>
      </c>
    </row>
    <row r="6737" spans="1:7">
      <c r="A6737" s="307" t="s">
        <v>8191</v>
      </c>
      <c r="B6737" s="307" t="s">
        <v>8214</v>
      </c>
      <c r="C6737" s="308"/>
      <c r="D6737" s="308"/>
      <c r="E6737" s="309">
        <v>50540</v>
      </c>
      <c r="F6737" s="310">
        <f t="shared" si="210"/>
        <v>2527000</v>
      </c>
      <c r="G6737" s="310">
        <f t="shared" si="211"/>
        <v>1010800.0000000001</v>
      </c>
    </row>
    <row r="6738" spans="1:7">
      <c r="A6738" s="307" t="s">
        <v>8191</v>
      </c>
      <c r="B6738" s="307" t="s">
        <v>8215</v>
      </c>
      <c r="C6738" s="308"/>
      <c r="D6738" s="308"/>
      <c r="E6738" s="309">
        <v>27390</v>
      </c>
      <c r="F6738" s="310">
        <f t="shared" si="210"/>
        <v>1369500</v>
      </c>
      <c r="G6738" s="310">
        <f t="shared" si="211"/>
        <v>547800.00000000012</v>
      </c>
    </row>
    <row r="6739" spans="1:7">
      <c r="A6739" s="307" t="s">
        <v>8191</v>
      </c>
      <c r="B6739" s="307" t="s">
        <v>8216</v>
      </c>
      <c r="C6739" s="308"/>
      <c r="D6739" s="308"/>
      <c r="E6739" s="309">
        <v>29870</v>
      </c>
      <c r="F6739" s="310">
        <f t="shared" si="210"/>
        <v>1493500</v>
      </c>
      <c r="G6739" s="310">
        <f t="shared" si="211"/>
        <v>597400</v>
      </c>
    </row>
    <row r="6740" spans="1:7">
      <c r="A6740" s="307" t="s">
        <v>8191</v>
      </c>
      <c r="B6740" s="307" t="s">
        <v>8217</v>
      </c>
      <c r="C6740" s="308"/>
      <c r="D6740" s="308"/>
      <c r="E6740" s="309">
        <v>29110</v>
      </c>
      <c r="F6740" s="310">
        <f t="shared" si="210"/>
        <v>1455500</v>
      </c>
      <c r="G6740" s="310">
        <f t="shared" si="211"/>
        <v>582200</v>
      </c>
    </row>
    <row r="6741" spans="1:7">
      <c r="A6741" s="307" t="s">
        <v>8191</v>
      </c>
      <c r="B6741" s="307" t="s">
        <v>8218</v>
      </c>
      <c r="C6741" s="308"/>
      <c r="D6741" s="308"/>
      <c r="E6741" s="309">
        <v>28200</v>
      </c>
      <c r="F6741" s="310">
        <f t="shared" si="210"/>
        <v>1410000</v>
      </c>
      <c r="G6741" s="310">
        <f t="shared" si="211"/>
        <v>564000</v>
      </c>
    </row>
    <row r="6742" spans="1:7">
      <c r="A6742" s="307" t="s">
        <v>8191</v>
      </c>
      <c r="B6742" s="307" t="s">
        <v>8219</v>
      </c>
      <c r="C6742" s="308"/>
      <c r="D6742" s="308"/>
      <c r="E6742" s="309">
        <v>35900</v>
      </c>
      <c r="F6742" s="310">
        <f t="shared" si="210"/>
        <v>1795000</v>
      </c>
      <c r="G6742" s="310">
        <f t="shared" si="211"/>
        <v>718000</v>
      </c>
    </row>
    <row r="6743" spans="1:7">
      <c r="A6743" s="307" t="s">
        <v>8191</v>
      </c>
      <c r="B6743" s="307" t="s">
        <v>8220</v>
      </c>
      <c r="C6743" s="308"/>
      <c r="D6743" s="308"/>
      <c r="E6743" s="309">
        <v>31670</v>
      </c>
      <c r="F6743" s="310">
        <f t="shared" si="210"/>
        <v>1583500</v>
      </c>
      <c r="G6743" s="310">
        <f t="shared" si="211"/>
        <v>633400</v>
      </c>
    </row>
    <row r="6744" spans="1:7">
      <c r="A6744" s="307" t="s">
        <v>8191</v>
      </c>
      <c r="B6744" s="307" t="s">
        <v>8221</v>
      </c>
      <c r="C6744" s="308"/>
      <c r="D6744" s="308"/>
      <c r="E6744" s="309">
        <v>33360</v>
      </c>
      <c r="F6744" s="310">
        <f t="shared" si="210"/>
        <v>1668000</v>
      </c>
      <c r="G6744" s="310">
        <f t="shared" si="211"/>
        <v>667200</v>
      </c>
    </row>
    <row r="6745" spans="1:7">
      <c r="A6745" s="307" t="s">
        <v>8191</v>
      </c>
      <c r="B6745" s="307" t="s">
        <v>8222</v>
      </c>
      <c r="C6745" s="308"/>
      <c r="D6745" s="308"/>
      <c r="E6745" s="309">
        <v>25670</v>
      </c>
      <c r="F6745" s="310">
        <f t="shared" si="210"/>
        <v>1283500</v>
      </c>
      <c r="G6745" s="310">
        <f t="shared" si="211"/>
        <v>513400</v>
      </c>
    </row>
    <row r="6746" spans="1:7">
      <c r="A6746" s="307" t="s">
        <v>8191</v>
      </c>
      <c r="B6746" s="307" t="s">
        <v>8223</v>
      </c>
      <c r="C6746" s="308"/>
      <c r="D6746" s="308"/>
      <c r="E6746" s="309">
        <v>33090</v>
      </c>
      <c r="F6746" s="310">
        <f t="shared" si="210"/>
        <v>1654500</v>
      </c>
      <c r="G6746" s="310">
        <f t="shared" si="211"/>
        <v>661800.00000000012</v>
      </c>
    </row>
    <row r="6747" spans="1:7">
      <c r="A6747" s="307" t="s">
        <v>8191</v>
      </c>
      <c r="B6747" s="307" t="s">
        <v>8224</v>
      </c>
      <c r="C6747" s="308"/>
      <c r="D6747" s="308"/>
      <c r="E6747" s="309">
        <v>34230</v>
      </c>
      <c r="F6747" s="310">
        <f t="shared" si="210"/>
        <v>1711500</v>
      </c>
      <c r="G6747" s="310">
        <f t="shared" si="211"/>
        <v>684600</v>
      </c>
    </row>
    <row r="6748" spans="1:7">
      <c r="A6748" s="307" t="s">
        <v>8191</v>
      </c>
      <c r="B6748" s="307" t="s">
        <v>8225</v>
      </c>
      <c r="C6748" s="308"/>
      <c r="D6748" s="308"/>
      <c r="E6748" s="309">
        <v>38360</v>
      </c>
      <c r="F6748" s="310">
        <f t="shared" si="210"/>
        <v>1918000</v>
      </c>
      <c r="G6748" s="310">
        <f t="shared" si="211"/>
        <v>767200</v>
      </c>
    </row>
    <row r="6749" spans="1:7">
      <c r="A6749" s="307" t="s">
        <v>8191</v>
      </c>
      <c r="B6749" s="307" t="s">
        <v>8226</v>
      </c>
      <c r="C6749" s="308"/>
      <c r="D6749" s="308"/>
      <c r="E6749" s="309">
        <v>28350</v>
      </c>
      <c r="F6749" s="310">
        <f t="shared" si="210"/>
        <v>1417500</v>
      </c>
      <c r="G6749" s="310">
        <f t="shared" si="211"/>
        <v>567000</v>
      </c>
    </row>
    <row r="6750" spans="1:7">
      <c r="A6750" s="307" t="s">
        <v>8191</v>
      </c>
      <c r="B6750" s="307" t="s">
        <v>8227</v>
      </c>
      <c r="C6750" s="308"/>
      <c r="D6750" s="308"/>
      <c r="E6750" s="309">
        <v>33090</v>
      </c>
      <c r="F6750" s="310">
        <f t="shared" si="210"/>
        <v>1654500</v>
      </c>
      <c r="G6750" s="310">
        <f t="shared" si="211"/>
        <v>661800.00000000012</v>
      </c>
    </row>
    <row r="6751" spans="1:7">
      <c r="A6751" s="307" t="s">
        <v>8191</v>
      </c>
      <c r="B6751" s="307" t="s">
        <v>8228</v>
      </c>
      <c r="C6751" s="308"/>
      <c r="D6751" s="308"/>
      <c r="E6751" s="309">
        <v>29720</v>
      </c>
      <c r="F6751" s="310">
        <f t="shared" si="210"/>
        <v>1486000</v>
      </c>
      <c r="G6751" s="310">
        <f t="shared" si="211"/>
        <v>594400</v>
      </c>
    </row>
    <row r="6752" spans="1:7">
      <c r="A6752" s="307" t="s">
        <v>8191</v>
      </c>
      <c r="B6752" s="307" t="s">
        <v>8229</v>
      </c>
      <c r="C6752" s="308"/>
      <c r="D6752" s="308"/>
      <c r="E6752" s="309">
        <v>32360</v>
      </c>
      <c r="F6752" s="310">
        <f t="shared" si="210"/>
        <v>1618000</v>
      </c>
      <c r="G6752" s="310">
        <f t="shared" si="211"/>
        <v>647200</v>
      </c>
    </row>
    <row r="6753" spans="1:7">
      <c r="A6753" s="307" t="s">
        <v>8191</v>
      </c>
      <c r="B6753" s="307" t="s">
        <v>8230</v>
      </c>
      <c r="C6753" s="308"/>
      <c r="D6753" s="308"/>
      <c r="E6753" s="309">
        <v>35900</v>
      </c>
      <c r="F6753" s="310">
        <f t="shared" si="210"/>
        <v>1795000</v>
      </c>
      <c r="G6753" s="310">
        <f t="shared" si="211"/>
        <v>718000</v>
      </c>
    </row>
    <row r="6754" spans="1:7">
      <c r="A6754" s="307" t="s">
        <v>8191</v>
      </c>
      <c r="B6754" s="307" t="s">
        <v>8231</v>
      </c>
      <c r="C6754" s="308"/>
      <c r="D6754" s="308"/>
      <c r="E6754" s="309">
        <v>40450</v>
      </c>
      <c r="F6754" s="310">
        <f t="shared" si="210"/>
        <v>2022500</v>
      </c>
      <c r="G6754" s="310">
        <f t="shared" si="211"/>
        <v>809000</v>
      </c>
    </row>
    <row r="6755" spans="1:7">
      <c r="A6755" s="307" t="s">
        <v>8191</v>
      </c>
      <c r="B6755" s="307" t="s">
        <v>8232</v>
      </c>
      <c r="C6755" s="308"/>
      <c r="D6755" s="308"/>
      <c r="E6755" s="309">
        <v>28540</v>
      </c>
      <c r="F6755" s="310">
        <f t="shared" si="210"/>
        <v>1427000</v>
      </c>
      <c r="G6755" s="310">
        <f t="shared" si="211"/>
        <v>570800.00000000012</v>
      </c>
    </row>
    <row r="6756" spans="1:7">
      <c r="A6756" s="307" t="s">
        <v>8191</v>
      </c>
      <c r="B6756" s="307" t="s">
        <v>8233</v>
      </c>
      <c r="C6756" s="308"/>
      <c r="D6756" s="308"/>
      <c r="E6756" s="309">
        <v>32450</v>
      </c>
      <c r="F6756" s="310">
        <f t="shared" si="210"/>
        <v>1622500</v>
      </c>
      <c r="G6756" s="310">
        <f t="shared" si="211"/>
        <v>649000</v>
      </c>
    </row>
    <row r="6757" spans="1:7">
      <c r="A6757" s="307" t="s">
        <v>8191</v>
      </c>
      <c r="B6757" s="307" t="s">
        <v>8234</v>
      </c>
      <c r="C6757" s="308"/>
      <c r="D6757" s="308"/>
      <c r="E6757" s="309">
        <v>30000</v>
      </c>
      <c r="F6757" s="310">
        <f t="shared" si="210"/>
        <v>1500000</v>
      </c>
      <c r="G6757" s="310">
        <f t="shared" si="211"/>
        <v>600000</v>
      </c>
    </row>
    <row r="6758" spans="1:7">
      <c r="A6758" s="307" t="s">
        <v>8191</v>
      </c>
      <c r="B6758" s="307" t="s">
        <v>8235</v>
      </c>
      <c r="C6758" s="308"/>
      <c r="D6758" s="308"/>
      <c r="E6758" s="309">
        <v>27390</v>
      </c>
      <c r="F6758" s="310">
        <f t="shared" si="210"/>
        <v>1369500</v>
      </c>
      <c r="G6758" s="310">
        <f t="shared" si="211"/>
        <v>547800.00000000012</v>
      </c>
    </row>
    <row r="6759" spans="1:7">
      <c r="A6759" s="307" t="s">
        <v>8191</v>
      </c>
      <c r="B6759" s="307" t="s">
        <v>8236</v>
      </c>
      <c r="C6759" s="308"/>
      <c r="D6759" s="308"/>
      <c r="E6759" s="309">
        <v>27390</v>
      </c>
      <c r="F6759" s="310">
        <f t="shared" si="210"/>
        <v>1369500</v>
      </c>
      <c r="G6759" s="310">
        <f t="shared" si="211"/>
        <v>547800.00000000012</v>
      </c>
    </row>
    <row r="6760" spans="1:7">
      <c r="A6760" s="307" t="s">
        <v>8191</v>
      </c>
      <c r="B6760" s="307" t="s">
        <v>8237</v>
      </c>
      <c r="C6760" s="308"/>
      <c r="D6760" s="308"/>
      <c r="E6760" s="309">
        <v>29110</v>
      </c>
      <c r="F6760" s="310">
        <f t="shared" si="210"/>
        <v>1455500</v>
      </c>
      <c r="G6760" s="310">
        <f t="shared" si="211"/>
        <v>582200</v>
      </c>
    </row>
    <row r="6761" spans="1:7">
      <c r="A6761" s="307" t="s">
        <v>8191</v>
      </c>
      <c r="B6761" s="307" t="s">
        <v>8238</v>
      </c>
      <c r="C6761" s="308"/>
      <c r="D6761" s="308"/>
      <c r="E6761" s="309">
        <v>29110</v>
      </c>
      <c r="F6761" s="310">
        <f t="shared" si="210"/>
        <v>1455500</v>
      </c>
      <c r="G6761" s="310">
        <f t="shared" si="211"/>
        <v>582200</v>
      </c>
    </row>
    <row r="6762" spans="1:7">
      <c r="A6762" s="307" t="s">
        <v>8191</v>
      </c>
      <c r="B6762" s="307" t="s">
        <v>8239</v>
      </c>
      <c r="C6762" s="308"/>
      <c r="D6762" s="308"/>
      <c r="E6762" s="309">
        <v>24290</v>
      </c>
      <c r="F6762" s="310">
        <f t="shared" si="210"/>
        <v>1214500</v>
      </c>
      <c r="G6762" s="310">
        <f t="shared" si="211"/>
        <v>485800</v>
      </c>
    </row>
    <row r="6763" spans="1:7">
      <c r="A6763" s="307" t="s">
        <v>8191</v>
      </c>
      <c r="B6763" s="307" t="s">
        <v>8240</v>
      </c>
      <c r="C6763" s="308"/>
      <c r="D6763" s="308"/>
      <c r="E6763" s="309">
        <v>36540</v>
      </c>
      <c r="F6763" s="310">
        <f t="shared" si="210"/>
        <v>1827000</v>
      </c>
      <c r="G6763" s="310">
        <f t="shared" si="211"/>
        <v>730800.00000000012</v>
      </c>
    </row>
    <row r="6764" spans="1:7">
      <c r="A6764" s="307" t="s">
        <v>8191</v>
      </c>
      <c r="B6764" s="307" t="s">
        <v>8241</v>
      </c>
      <c r="C6764" s="308"/>
      <c r="D6764" s="308"/>
      <c r="E6764" s="309">
        <v>40720</v>
      </c>
      <c r="F6764" s="310">
        <f t="shared" si="210"/>
        <v>2036000</v>
      </c>
      <c r="G6764" s="310">
        <f t="shared" si="211"/>
        <v>814400</v>
      </c>
    </row>
    <row r="6765" spans="1:7">
      <c r="A6765" s="307" t="s">
        <v>8191</v>
      </c>
      <c r="B6765" s="307" t="s">
        <v>8242</v>
      </c>
      <c r="C6765" s="308"/>
      <c r="D6765" s="308"/>
      <c r="E6765" s="309">
        <v>40720</v>
      </c>
      <c r="F6765" s="310">
        <f t="shared" si="210"/>
        <v>2036000</v>
      </c>
      <c r="G6765" s="310">
        <f t="shared" si="211"/>
        <v>814400</v>
      </c>
    </row>
    <row r="6766" spans="1:7">
      <c r="A6766" s="307" t="s">
        <v>8191</v>
      </c>
      <c r="B6766" s="307" t="s">
        <v>8243</v>
      </c>
      <c r="C6766" s="308"/>
      <c r="D6766" s="308"/>
      <c r="E6766" s="309">
        <v>30800</v>
      </c>
      <c r="F6766" s="310">
        <f t="shared" si="210"/>
        <v>1540000</v>
      </c>
      <c r="G6766" s="310">
        <f t="shared" si="211"/>
        <v>616000</v>
      </c>
    </row>
    <row r="6767" spans="1:7">
      <c r="A6767" s="307" t="s">
        <v>8191</v>
      </c>
      <c r="B6767" s="307" t="s">
        <v>8244</v>
      </c>
      <c r="C6767" s="308"/>
      <c r="D6767" s="308"/>
      <c r="E6767" s="309">
        <v>31670</v>
      </c>
      <c r="F6767" s="310">
        <f t="shared" si="210"/>
        <v>1583500</v>
      </c>
      <c r="G6767" s="310">
        <f t="shared" si="211"/>
        <v>633400</v>
      </c>
    </row>
    <row r="6768" spans="1:7">
      <c r="A6768" s="307" t="s">
        <v>8191</v>
      </c>
      <c r="B6768" s="307" t="s">
        <v>8245</v>
      </c>
      <c r="C6768" s="308"/>
      <c r="D6768" s="308"/>
      <c r="E6768" s="309">
        <v>33000</v>
      </c>
      <c r="F6768" s="310">
        <f t="shared" si="210"/>
        <v>1650000</v>
      </c>
      <c r="G6768" s="310">
        <f t="shared" si="211"/>
        <v>660000</v>
      </c>
    </row>
    <row r="6769" spans="1:7">
      <c r="A6769" s="307" t="s">
        <v>8191</v>
      </c>
      <c r="B6769" s="307" t="s">
        <v>8246</v>
      </c>
      <c r="C6769" s="308"/>
      <c r="D6769" s="308"/>
      <c r="E6769" s="309">
        <v>30060</v>
      </c>
      <c r="F6769" s="310">
        <f t="shared" si="210"/>
        <v>1503000</v>
      </c>
      <c r="G6769" s="310">
        <f t="shared" si="211"/>
        <v>601200</v>
      </c>
    </row>
    <row r="6770" spans="1:7">
      <c r="A6770" s="307" t="s">
        <v>8191</v>
      </c>
      <c r="B6770" s="307" t="s">
        <v>8247</v>
      </c>
      <c r="C6770" s="308"/>
      <c r="D6770" s="308"/>
      <c r="E6770" s="309">
        <v>45540</v>
      </c>
      <c r="F6770" s="310">
        <f t="shared" si="210"/>
        <v>2277000</v>
      </c>
      <c r="G6770" s="310">
        <f t="shared" si="211"/>
        <v>910800.00000000012</v>
      </c>
    </row>
    <row r="6771" spans="1:7">
      <c r="A6771" s="307" t="s">
        <v>8191</v>
      </c>
      <c r="B6771" s="307" t="s">
        <v>8248</v>
      </c>
      <c r="C6771" s="308"/>
      <c r="D6771" s="308"/>
      <c r="E6771" s="309">
        <v>45360</v>
      </c>
      <c r="F6771" s="310">
        <f t="shared" si="210"/>
        <v>2268000</v>
      </c>
      <c r="G6771" s="310">
        <f t="shared" si="211"/>
        <v>907200</v>
      </c>
    </row>
    <row r="6772" spans="1:7">
      <c r="A6772" s="307" t="s">
        <v>8191</v>
      </c>
      <c r="B6772" s="307" t="s">
        <v>8249</v>
      </c>
      <c r="C6772" s="308"/>
      <c r="D6772" s="308"/>
      <c r="E6772" s="309">
        <v>25670</v>
      </c>
      <c r="F6772" s="310">
        <f t="shared" si="210"/>
        <v>1283500</v>
      </c>
      <c r="G6772" s="310">
        <f t="shared" si="211"/>
        <v>513400</v>
      </c>
    </row>
    <row r="6773" spans="1:7">
      <c r="A6773" s="307" t="s">
        <v>8191</v>
      </c>
      <c r="B6773" s="307" t="s">
        <v>8250</v>
      </c>
      <c r="C6773" s="308"/>
      <c r="D6773" s="308"/>
      <c r="E6773" s="309">
        <v>40810</v>
      </c>
      <c r="F6773" s="310">
        <f t="shared" si="210"/>
        <v>2040500</v>
      </c>
      <c r="G6773" s="310">
        <f t="shared" si="211"/>
        <v>816200</v>
      </c>
    </row>
    <row r="6774" spans="1:7">
      <c r="A6774" s="307" t="s">
        <v>8191</v>
      </c>
      <c r="B6774" s="307" t="s">
        <v>8251</v>
      </c>
      <c r="C6774" s="308"/>
      <c r="D6774" s="308"/>
      <c r="E6774" s="309">
        <v>27180</v>
      </c>
      <c r="F6774" s="310">
        <f t="shared" si="210"/>
        <v>1359000</v>
      </c>
      <c r="G6774" s="310">
        <f t="shared" si="211"/>
        <v>543600</v>
      </c>
    </row>
    <row r="6775" spans="1:7">
      <c r="A6775" s="307" t="s">
        <v>8191</v>
      </c>
      <c r="B6775" s="307" t="s">
        <v>8252</v>
      </c>
      <c r="C6775" s="308"/>
      <c r="D6775" s="308"/>
      <c r="E6775" s="309">
        <v>32180</v>
      </c>
      <c r="F6775" s="310">
        <f t="shared" si="210"/>
        <v>1609000</v>
      </c>
      <c r="G6775" s="310">
        <f t="shared" si="211"/>
        <v>643600</v>
      </c>
    </row>
    <row r="6776" spans="1:7">
      <c r="A6776" s="307" t="s">
        <v>8191</v>
      </c>
      <c r="B6776" s="307" t="s">
        <v>8253</v>
      </c>
      <c r="C6776" s="308"/>
      <c r="D6776" s="308"/>
      <c r="E6776" s="309">
        <v>28720</v>
      </c>
      <c r="F6776" s="310">
        <f t="shared" si="210"/>
        <v>1436000</v>
      </c>
      <c r="G6776" s="310">
        <f t="shared" si="211"/>
        <v>574400</v>
      </c>
    </row>
    <row r="6777" spans="1:7">
      <c r="A6777" s="307" t="s">
        <v>8191</v>
      </c>
      <c r="B6777" s="307" t="s">
        <v>8254</v>
      </c>
      <c r="C6777" s="308"/>
      <c r="D6777" s="308"/>
      <c r="E6777" s="309">
        <v>33180</v>
      </c>
      <c r="F6777" s="310">
        <f t="shared" si="210"/>
        <v>1659000</v>
      </c>
      <c r="G6777" s="310">
        <f t="shared" si="211"/>
        <v>663600</v>
      </c>
    </row>
    <row r="6778" spans="1:7">
      <c r="A6778" s="307" t="s">
        <v>8191</v>
      </c>
      <c r="B6778" s="307" t="s">
        <v>8255</v>
      </c>
      <c r="C6778" s="308"/>
      <c r="D6778" s="308"/>
      <c r="E6778" s="309">
        <v>40090</v>
      </c>
      <c r="F6778" s="310">
        <f t="shared" si="210"/>
        <v>2004500</v>
      </c>
      <c r="G6778" s="310">
        <f t="shared" si="211"/>
        <v>801800.00000000012</v>
      </c>
    </row>
    <row r="6779" spans="1:7">
      <c r="A6779" s="307" t="s">
        <v>8191</v>
      </c>
      <c r="B6779" s="307" t="s">
        <v>8256</v>
      </c>
      <c r="C6779" s="308"/>
      <c r="D6779" s="308"/>
      <c r="E6779" s="309">
        <v>28630</v>
      </c>
      <c r="F6779" s="310">
        <f t="shared" si="210"/>
        <v>1431500</v>
      </c>
      <c r="G6779" s="310">
        <f t="shared" si="211"/>
        <v>572600</v>
      </c>
    </row>
    <row r="6780" spans="1:7">
      <c r="A6780" s="307" t="s">
        <v>8191</v>
      </c>
      <c r="B6780" s="307" t="s">
        <v>8257</v>
      </c>
      <c r="C6780" s="308"/>
      <c r="D6780" s="308"/>
      <c r="E6780" s="309">
        <v>28090</v>
      </c>
      <c r="F6780" s="310">
        <f t="shared" si="210"/>
        <v>1404500</v>
      </c>
      <c r="G6780" s="310">
        <f t="shared" si="211"/>
        <v>561800.00000000012</v>
      </c>
    </row>
    <row r="6781" spans="1:7">
      <c r="A6781" s="307" t="s">
        <v>8191</v>
      </c>
      <c r="B6781" s="307" t="s">
        <v>8258</v>
      </c>
      <c r="C6781" s="308"/>
      <c r="D6781" s="308"/>
      <c r="E6781" s="309">
        <v>33810</v>
      </c>
      <c r="F6781" s="310">
        <f t="shared" si="210"/>
        <v>1690500</v>
      </c>
      <c r="G6781" s="310">
        <f t="shared" si="211"/>
        <v>676200</v>
      </c>
    </row>
    <row r="6782" spans="1:7">
      <c r="A6782" s="307" t="s">
        <v>8191</v>
      </c>
      <c r="B6782" s="307" t="s">
        <v>8259</v>
      </c>
      <c r="C6782" s="308"/>
      <c r="D6782" s="308"/>
      <c r="E6782" s="309">
        <v>20990</v>
      </c>
      <c r="F6782" s="310">
        <f t="shared" si="210"/>
        <v>1049500</v>
      </c>
      <c r="G6782" s="310">
        <f t="shared" si="211"/>
        <v>419800</v>
      </c>
    </row>
    <row r="6783" spans="1:7">
      <c r="A6783" s="307" t="s">
        <v>8191</v>
      </c>
      <c r="B6783" s="307" t="s">
        <v>8260</v>
      </c>
      <c r="C6783" s="308"/>
      <c r="D6783" s="308"/>
      <c r="E6783" s="309">
        <v>20240</v>
      </c>
      <c r="F6783" s="310">
        <f t="shared" si="210"/>
        <v>1012000</v>
      </c>
      <c r="G6783" s="310">
        <f t="shared" si="211"/>
        <v>404800</v>
      </c>
    </row>
    <row r="6784" spans="1:7">
      <c r="A6784" s="307" t="s">
        <v>8191</v>
      </c>
      <c r="B6784" s="307" t="s">
        <v>8261</v>
      </c>
      <c r="C6784" s="308"/>
      <c r="D6784" s="308"/>
      <c r="E6784" s="309">
        <v>25060</v>
      </c>
      <c r="F6784" s="310">
        <f t="shared" si="210"/>
        <v>1253000</v>
      </c>
      <c r="G6784" s="310">
        <f t="shared" si="211"/>
        <v>501200</v>
      </c>
    </row>
    <row r="6785" spans="1:7">
      <c r="A6785" s="307" t="s">
        <v>8191</v>
      </c>
      <c r="B6785" s="307" t="s">
        <v>8262</v>
      </c>
      <c r="C6785" s="308"/>
      <c r="D6785" s="308"/>
      <c r="E6785" s="309">
        <v>31000</v>
      </c>
      <c r="F6785" s="310">
        <f t="shared" si="210"/>
        <v>1550000</v>
      </c>
      <c r="G6785" s="310">
        <f t="shared" si="211"/>
        <v>620000</v>
      </c>
    </row>
    <row r="6786" spans="1:7">
      <c r="A6786" s="307" t="s">
        <v>8191</v>
      </c>
      <c r="B6786" s="307" t="s">
        <v>8263</v>
      </c>
      <c r="C6786" s="308"/>
      <c r="D6786" s="308"/>
      <c r="E6786" s="309">
        <v>30360</v>
      </c>
      <c r="F6786" s="310">
        <f t="shared" si="210"/>
        <v>1518000</v>
      </c>
      <c r="G6786" s="310">
        <f t="shared" si="211"/>
        <v>607200</v>
      </c>
    </row>
    <row r="6787" spans="1:7">
      <c r="A6787" s="307" t="s">
        <v>8191</v>
      </c>
      <c r="B6787" s="307" t="s">
        <v>8264</v>
      </c>
      <c r="C6787" s="308"/>
      <c r="D6787" s="308"/>
      <c r="E6787" s="309">
        <v>29060</v>
      </c>
      <c r="F6787" s="310">
        <f t="shared" si="210"/>
        <v>1453000</v>
      </c>
      <c r="G6787" s="310">
        <f t="shared" si="211"/>
        <v>581200</v>
      </c>
    </row>
    <row r="6788" spans="1:7">
      <c r="A6788" s="307" t="s">
        <v>8191</v>
      </c>
      <c r="B6788" s="307" t="s">
        <v>8265</v>
      </c>
      <c r="C6788" s="308"/>
      <c r="D6788" s="308"/>
      <c r="E6788" s="309">
        <v>30360</v>
      </c>
      <c r="F6788" s="310">
        <f t="shared" ref="F6788:F6851" si="212">+E6788*5%*1000</f>
        <v>1518000</v>
      </c>
      <c r="G6788" s="310">
        <f t="shared" ref="G6788:G6851" si="213">+E6788*2%*1000</f>
        <v>607200</v>
      </c>
    </row>
    <row r="6789" spans="1:7">
      <c r="A6789" s="307" t="s">
        <v>8191</v>
      </c>
      <c r="B6789" s="307" t="s">
        <v>8266</v>
      </c>
      <c r="C6789" s="308"/>
      <c r="D6789" s="308"/>
      <c r="E6789" s="309">
        <v>30650</v>
      </c>
      <c r="F6789" s="310">
        <f t="shared" si="212"/>
        <v>1532500</v>
      </c>
      <c r="G6789" s="310">
        <f t="shared" si="213"/>
        <v>613000</v>
      </c>
    </row>
    <row r="6790" spans="1:7">
      <c r="A6790" s="307" t="s">
        <v>8191</v>
      </c>
      <c r="B6790" s="307" t="s">
        <v>8267</v>
      </c>
      <c r="C6790" s="308"/>
      <c r="D6790" s="308"/>
      <c r="E6790" s="309">
        <v>36270</v>
      </c>
      <c r="F6790" s="310">
        <f t="shared" si="212"/>
        <v>1813500</v>
      </c>
      <c r="G6790" s="310">
        <f t="shared" si="213"/>
        <v>725400</v>
      </c>
    </row>
    <row r="6791" spans="1:7">
      <c r="A6791" s="307" t="s">
        <v>8191</v>
      </c>
      <c r="B6791" s="307" t="s">
        <v>8268</v>
      </c>
      <c r="C6791" s="308"/>
      <c r="D6791" s="308"/>
      <c r="E6791" s="309">
        <v>30360</v>
      </c>
      <c r="F6791" s="310">
        <f t="shared" si="212"/>
        <v>1518000</v>
      </c>
      <c r="G6791" s="310">
        <f t="shared" si="213"/>
        <v>607200</v>
      </c>
    </row>
    <row r="6792" spans="1:7">
      <c r="A6792" s="307" t="s">
        <v>8191</v>
      </c>
      <c r="B6792" s="307" t="s">
        <v>8269</v>
      </c>
      <c r="C6792" s="308"/>
      <c r="D6792" s="308"/>
      <c r="E6792" s="309">
        <v>27440</v>
      </c>
      <c r="F6792" s="310">
        <f t="shared" si="212"/>
        <v>1372000</v>
      </c>
      <c r="G6792" s="310">
        <f t="shared" si="213"/>
        <v>548800.00000000012</v>
      </c>
    </row>
    <row r="6793" spans="1:7">
      <c r="A6793" s="307" t="s">
        <v>8191</v>
      </c>
      <c r="B6793" s="307" t="s">
        <v>8270</v>
      </c>
      <c r="C6793" s="308"/>
      <c r="D6793" s="308"/>
      <c r="E6793" s="309">
        <v>30650</v>
      </c>
      <c r="F6793" s="310">
        <f t="shared" si="212"/>
        <v>1532500</v>
      </c>
      <c r="G6793" s="310">
        <f t="shared" si="213"/>
        <v>613000</v>
      </c>
    </row>
    <row r="6794" spans="1:7">
      <c r="A6794" s="307" t="s">
        <v>8191</v>
      </c>
      <c r="B6794" s="307" t="s">
        <v>8271</v>
      </c>
      <c r="C6794" s="308"/>
      <c r="D6794" s="308"/>
      <c r="E6794" s="309">
        <v>34030</v>
      </c>
      <c r="F6794" s="310">
        <f t="shared" si="212"/>
        <v>1701500</v>
      </c>
      <c r="G6794" s="310">
        <f t="shared" si="213"/>
        <v>680600</v>
      </c>
    </row>
    <row r="6795" spans="1:7">
      <c r="A6795" s="307" t="s">
        <v>8191</v>
      </c>
      <c r="B6795" s="307" t="s">
        <v>8272</v>
      </c>
      <c r="C6795" s="308"/>
      <c r="D6795" s="308"/>
      <c r="E6795" s="309">
        <v>35180</v>
      </c>
      <c r="F6795" s="310">
        <f t="shared" si="212"/>
        <v>1759000</v>
      </c>
      <c r="G6795" s="310">
        <f t="shared" si="213"/>
        <v>703600</v>
      </c>
    </row>
    <row r="6796" spans="1:7">
      <c r="A6796" s="307" t="s">
        <v>8191</v>
      </c>
      <c r="B6796" s="307" t="s">
        <v>8273</v>
      </c>
      <c r="C6796" s="308"/>
      <c r="D6796" s="308"/>
      <c r="E6796" s="309">
        <v>35180</v>
      </c>
      <c r="F6796" s="310">
        <f t="shared" si="212"/>
        <v>1759000</v>
      </c>
      <c r="G6796" s="310">
        <f t="shared" si="213"/>
        <v>703600</v>
      </c>
    </row>
    <row r="6797" spans="1:7">
      <c r="A6797" s="307" t="s">
        <v>8191</v>
      </c>
      <c r="B6797" s="307" t="s">
        <v>8274</v>
      </c>
      <c r="C6797" s="308"/>
      <c r="D6797" s="308"/>
      <c r="E6797" s="309">
        <v>34920</v>
      </c>
      <c r="F6797" s="310">
        <f t="shared" si="212"/>
        <v>1746000</v>
      </c>
      <c r="G6797" s="310">
        <f t="shared" si="213"/>
        <v>698400</v>
      </c>
    </row>
    <row r="6798" spans="1:7">
      <c r="A6798" s="307" t="s">
        <v>8191</v>
      </c>
      <c r="B6798" s="307" t="s">
        <v>8275</v>
      </c>
      <c r="C6798" s="308"/>
      <c r="D6798" s="308"/>
      <c r="E6798" s="309">
        <v>31120</v>
      </c>
      <c r="F6798" s="310">
        <f t="shared" si="212"/>
        <v>1556000</v>
      </c>
      <c r="G6798" s="310">
        <f t="shared" si="213"/>
        <v>622400</v>
      </c>
    </row>
    <row r="6799" spans="1:7">
      <c r="A6799" s="307" t="s">
        <v>8191</v>
      </c>
      <c r="B6799" s="307" t="s">
        <v>8276</v>
      </c>
      <c r="C6799" s="308"/>
      <c r="D6799" s="308"/>
      <c r="E6799" s="309">
        <v>35620</v>
      </c>
      <c r="F6799" s="310">
        <f t="shared" si="212"/>
        <v>1781000</v>
      </c>
      <c r="G6799" s="310">
        <f t="shared" si="213"/>
        <v>712400</v>
      </c>
    </row>
    <row r="6800" spans="1:7">
      <c r="A6800" s="307" t="s">
        <v>8191</v>
      </c>
      <c r="B6800" s="307" t="s">
        <v>8277</v>
      </c>
      <c r="C6800" s="308"/>
      <c r="D6800" s="308"/>
      <c r="E6800" s="309">
        <v>35440</v>
      </c>
      <c r="F6800" s="310">
        <f t="shared" si="212"/>
        <v>1772000</v>
      </c>
      <c r="G6800" s="310">
        <f t="shared" si="213"/>
        <v>708800.00000000012</v>
      </c>
    </row>
    <row r="6801" spans="1:7">
      <c r="A6801" s="307" t="s">
        <v>8191</v>
      </c>
      <c r="B6801" s="307" t="s">
        <v>8278</v>
      </c>
      <c r="C6801" s="308"/>
      <c r="D6801" s="308"/>
      <c r="E6801" s="309">
        <v>35000</v>
      </c>
      <c r="F6801" s="310">
        <f t="shared" si="212"/>
        <v>1750000</v>
      </c>
      <c r="G6801" s="310">
        <f t="shared" si="213"/>
        <v>700000</v>
      </c>
    </row>
    <row r="6802" spans="1:7">
      <c r="A6802" s="307" t="s">
        <v>8191</v>
      </c>
      <c r="B6802" s="307" t="s">
        <v>8279</v>
      </c>
      <c r="C6802" s="308"/>
      <c r="D6802" s="308"/>
      <c r="E6802" s="309">
        <v>48090</v>
      </c>
      <c r="F6802" s="310">
        <f t="shared" si="212"/>
        <v>2404500</v>
      </c>
      <c r="G6802" s="310">
        <f t="shared" si="213"/>
        <v>961800.00000000012</v>
      </c>
    </row>
    <row r="6803" spans="1:7">
      <c r="A6803" s="307" t="s">
        <v>8191</v>
      </c>
      <c r="B6803" s="307" t="s">
        <v>8280</v>
      </c>
      <c r="C6803" s="308"/>
      <c r="D6803" s="308"/>
      <c r="E6803" s="309">
        <v>39240</v>
      </c>
      <c r="F6803" s="310">
        <f t="shared" si="212"/>
        <v>1962000</v>
      </c>
      <c r="G6803" s="310">
        <f t="shared" si="213"/>
        <v>784800.00000000012</v>
      </c>
    </row>
    <row r="6804" spans="1:7">
      <c r="A6804" s="307" t="s">
        <v>8191</v>
      </c>
      <c r="B6804" s="307" t="s">
        <v>8281</v>
      </c>
      <c r="C6804" s="308"/>
      <c r="D6804" s="308"/>
      <c r="E6804" s="309">
        <v>45360</v>
      </c>
      <c r="F6804" s="310">
        <f t="shared" si="212"/>
        <v>2268000</v>
      </c>
      <c r="G6804" s="310">
        <f t="shared" si="213"/>
        <v>907200</v>
      </c>
    </row>
    <row r="6805" spans="1:7">
      <c r="A6805" s="307" t="s">
        <v>8191</v>
      </c>
      <c r="B6805" s="307" t="s">
        <v>8282</v>
      </c>
      <c r="C6805" s="308"/>
      <c r="D6805" s="308"/>
      <c r="E6805" s="309">
        <v>42500</v>
      </c>
      <c r="F6805" s="310">
        <f t="shared" si="212"/>
        <v>2125000</v>
      </c>
      <c r="G6805" s="310">
        <f t="shared" si="213"/>
        <v>850000</v>
      </c>
    </row>
    <row r="6806" spans="1:7">
      <c r="A6806" s="307" t="s">
        <v>8191</v>
      </c>
      <c r="B6806" s="307" t="s">
        <v>8283</v>
      </c>
      <c r="C6806" s="308"/>
      <c r="D6806" s="308"/>
      <c r="E6806" s="309">
        <v>39770</v>
      </c>
      <c r="F6806" s="310">
        <f t="shared" si="212"/>
        <v>1988500</v>
      </c>
      <c r="G6806" s="310">
        <f t="shared" si="213"/>
        <v>795400</v>
      </c>
    </row>
    <row r="6807" spans="1:7">
      <c r="A6807" s="307" t="s">
        <v>8191</v>
      </c>
      <c r="B6807" s="307" t="s">
        <v>8284</v>
      </c>
      <c r="C6807" s="308"/>
      <c r="D6807" s="308"/>
      <c r="E6807" s="309">
        <v>39240</v>
      </c>
      <c r="F6807" s="310">
        <f t="shared" si="212"/>
        <v>1962000</v>
      </c>
      <c r="G6807" s="310">
        <f t="shared" si="213"/>
        <v>784800.00000000012</v>
      </c>
    </row>
    <row r="6808" spans="1:7">
      <c r="A6808" s="307" t="s">
        <v>8191</v>
      </c>
      <c r="B6808" s="307" t="s">
        <v>8285</v>
      </c>
      <c r="C6808" s="308"/>
      <c r="D6808" s="308"/>
      <c r="E6808" s="309">
        <v>41790</v>
      </c>
      <c r="F6808" s="310">
        <f t="shared" si="212"/>
        <v>2089500</v>
      </c>
      <c r="G6808" s="310">
        <f t="shared" si="213"/>
        <v>835800.00000000012</v>
      </c>
    </row>
    <row r="6809" spans="1:7">
      <c r="A6809" s="307" t="s">
        <v>8191</v>
      </c>
      <c r="B6809" s="307" t="s">
        <v>8286</v>
      </c>
      <c r="C6809" s="308"/>
      <c r="D6809" s="308"/>
      <c r="E6809" s="309">
        <v>32850</v>
      </c>
      <c r="F6809" s="310">
        <f t="shared" si="212"/>
        <v>1642500</v>
      </c>
      <c r="G6809" s="310">
        <f t="shared" si="213"/>
        <v>657000</v>
      </c>
    </row>
    <row r="6810" spans="1:7">
      <c r="A6810" s="307" t="s">
        <v>8191</v>
      </c>
      <c r="B6810" s="307" t="s">
        <v>8287</v>
      </c>
      <c r="C6810" s="308"/>
      <c r="D6810" s="308"/>
      <c r="E6810" s="309">
        <v>42500</v>
      </c>
      <c r="F6810" s="310">
        <f t="shared" si="212"/>
        <v>2125000</v>
      </c>
      <c r="G6810" s="310">
        <f t="shared" si="213"/>
        <v>850000</v>
      </c>
    </row>
    <row r="6811" spans="1:7">
      <c r="A6811" s="307" t="s">
        <v>8191</v>
      </c>
      <c r="B6811" s="307" t="s">
        <v>8288</v>
      </c>
      <c r="C6811" s="308"/>
      <c r="D6811" s="308"/>
      <c r="E6811" s="309">
        <v>33770</v>
      </c>
      <c r="F6811" s="310">
        <f t="shared" si="212"/>
        <v>1688500</v>
      </c>
      <c r="G6811" s="310">
        <f t="shared" si="213"/>
        <v>675400</v>
      </c>
    </row>
    <row r="6812" spans="1:7">
      <c r="A6812" s="307" t="s">
        <v>8191</v>
      </c>
      <c r="B6812" s="307" t="s">
        <v>8289</v>
      </c>
      <c r="C6812" s="308"/>
      <c r="D6812" s="308"/>
      <c r="E6812" s="309">
        <v>46730</v>
      </c>
      <c r="F6812" s="310">
        <f t="shared" si="212"/>
        <v>2336500</v>
      </c>
      <c r="G6812" s="310">
        <f t="shared" si="213"/>
        <v>934600</v>
      </c>
    </row>
    <row r="6813" spans="1:7">
      <c r="A6813" s="307" t="s">
        <v>8191</v>
      </c>
      <c r="B6813" s="307" t="s">
        <v>8290</v>
      </c>
      <c r="C6813" s="308"/>
      <c r="D6813" s="308"/>
      <c r="E6813" s="309">
        <v>46730</v>
      </c>
      <c r="F6813" s="310">
        <f t="shared" si="212"/>
        <v>2336500</v>
      </c>
      <c r="G6813" s="310">
        <f t="shared" si="213"/>
        <v>934600</v>
      </c>
    </row>
    <row r="6814" spans="1:7">
      <c r="A6814" s="307" t="s">
        <v>8191</v>
      </c>
      <c r="B6814" s="307" t="s">
        <v>8291</v>
      </c>
      <c r="C6814" s="308"/>
      <c r="D6814" s="308"/>
      <c r="E6814" s="309">
        <v>46730</v>
      </c>
      <c r="F6814" s="310">
        <f t="shared" si="212"/>
        <v>2336500</v>
      </c>
      <c r="G6814" s="310">
        <f t="shared" si="213"/>
        <v>934600</v>
      </c>
    </row>
    <row r="6815" spans="1:7">
      <c r="A6815" s="307" t="s">
        <v>8191</v>
      </c>
      <c r="B6815" s="307" t="s">
        <v>8292</v>
      </c>
      <c r="C6815" s="308"/>
      <c r="D6815" s="308"/>
      <c r="E6815" s="309">
        <v>28180</v>
      </c>
      <c r="F6815" s="310">
        <f t="shared" si="212"/>
        <v>1409000</v>
      </c>
      <c r="G6815" s="310">
        <f t="shared" si="213"/>
        <v>563600</v>
      </c>
    </row>
    <row r="6816" spans="1:7">
      <c r="A6816" s="307" t="s">
        <v>8191</v>
      </c>
      <c r="B6816" s="307" t="s">
        <v>8293</v>
      </c>
      <c r="C6816" s="308"/>
      <c r="D6816" s="308"/>
      <c r="E6816" s="309">
        <v>33730</v>
      </c>
      <c r="F6816" s="310">
        <f t="shared" si="212"/>
        <v>1686500</v>
      </c>
      <c r="G6816" s="310">
        <f t="shared" si="213"/>
        <v>674600</v>
      </c>
    </row>
    <row r="6817" spans="1:7">
      <c r="A6817" s="307" t="s">
        <v>8191</v>
      </c>
      <c r="B6817" s="307" t="s">
        <v>8294</v>
      </c>
      <c r="C6817" s="308"/>
      <c r="D6817" s="308"/>
      <c r="E6817" s="309">
        <v>35620</v>
      </c>
      <c r="F6817" s="310">
        <f t="shared" si="212"/>
        <v>1781000</v>
      </c>
      <c r="G6817" s="310">
        <f t="shared" si="213"/>
        <v>712400</v>
      </c>
    </row>
    <row r="6818" spans="1:7">
      <c r="A6818" s="307" t="s">
        <v>8191</v>
      </c>
      <c r="B6818" s="307" t="s">
        <v>8295</v>
      </c>
      <c r="C6818" s="308"/>
      <c r="D6818" s="308"/>
      <c r="E6818" s="309">
        <v>27070</v>
      </c>
      <c r="F6818" s="310">
        <f t="shared" si="212"/>
        <v>1353500</v>
      </c>
      <c r="G6818" s="310">
        <f t="shared" si="213"/>
        <v>541400</v>
      </c>
    </row>
    <row r="6819" spans="1:7">
      <c r="A6819" s="307" t="s">
        <v>8191</v>
      </c>
      <c r="B6819" s="307" t="s">
        <v>8296</v>
      </c>
      <c r="C6819" s="308"/>
      <c r="D6819" s="308"/>
      <c r="E6819" s="309">
        <v>30540</v>
      </c>
      <c r="F6819" s="310">
        <f t="shared" si="212"/>
        <v>1527000</v>
      </c>
      <c r="G6819" s="310">
        <f t="shared" si="213"/>
        <v>610800.00000000012</v>
      </c>
    </row>
    <row r="6820" spans="1:7">
      <c r="A6820" s="307" t="s">
        <v>8191</v>
      </c>
      <c r="B6820" s="307" t="s">
        <v>8297</v>
      </c>
      <c r="C6820" s="308"/>
      <c r="D6820" s="308"/>
      <c r="E6820" s="309">
        <v>29580</v>
      </c>
      <c r="F6820" s="310">
        <f t="shared" si="212"/>
        <v>1479000</v>
      </c>
      <c r="G6820" s="310">
        <f t="shared" si="213"/>
        <v>591600</v>
      </c>
    </row>
    <row r="6821" spans="1:7">
      <c r="A6821" s="307" t="s">
        <v>8191</v>
      </c>
      <c r="B6821" s="307" t="s">
        <v>8298</v>
      </c>
      <c r="C6821" s="308"/>
      <c r="D6821" s="308"/>
      <c r="E6821" s="309">
        <v>28110</v>
      </c>
      <c r="F6821" s="310">
        <f t="shared" si="212"/>
        <v>1405500</v>
      </c>
      <c r="G6821" s="310">
        <f t="shared" si="213"/>
        <v>562200</v>
      </c>
    </row>
    <row r="6822" spans="1:7">
      <c r="A6822" s="307" t="s">
        <v>8191</v>
      </c>
      <c r="B6822" s="307" t="s">
        <v>8299</v>
      </c>
      <c r="C6822" s="308"/>
      <c r="D6822" s="308"/>
      <c r="E6822" s="309">
        <v>30060</v>
      </c>
      <c r="F6822" s="310">
        <f t="shared" si="212"/>
        <v>1503000</v>
      </c>
      <c r="G6822" s="310">
        <f t="shared" si="213"/>
        <v>601200</v>
      </c>
    </row>
    <row r="6823" spans="1:7">
      <c r="A6823" s="307" t="s">
        <v>8191</v>
      </c>
      <c r="B6823" s="307" t="s">
        <v>8300</v>
      </c>
      <c r="C6823" s="308"/>
      <c r="D6823" s="308"/>
      <c r="E6823" s="309">
        <v>29450</v>
      </c>
      <c r="F6823" s="310">
        <f t="shared" si="212"/>
        <v>1472500</v>
      </c>
      <c r="G6823" s="310">
        <f t="shared" si="213"/>
        <v>589000</v>
      </c>
    </row>
    <row r="6824" spans="1:7">
      <c r="A6824" s="307" t="s">
        <v>8191</v>
      </c>
      <c r="B6824" s="307" t="s">
        <v>8301</v>
      </c>
      <c r="C6824" s="308"/>
      <c r="D6824" s="308"/>
      <c r="E6824" s="309">
        <v>35620</v>
      </c>
      <c r="F6824" s="310">
        <f t="shared" si="212"/>
        <v>1781000</v>
      </c>
      <c r="G6824" s="310">
        <f t="shared" si="213"/>
        <v>712400</v>
      </c>
    </row>
    <row r="6825" spans="1:7">
      <c r="A6825" s="307" t="s">
        <v>8191</v>
      </c>
      <c r="B6825" s="307" t="s">
        <v>8302</v>
      </c>
      <c r="C6825" s="308"/>
      <c r="D6825" s="308"/>
      <c r="E6825" s="309">
        <v>37470</v>
      </c>
      <c r="F6825" s="310">
        <f t="shared" si="212"/>
        <v>1873500</v>
      </c>
      <c r="G6825" s="310">
        <f t="shared" si="213"/>
        <v>749400</v>
      </c>
    </row>
    <row r="6826" spans="1:7">
      <c r="A6826" s="307" t="s">
        <v>8191</v>
      </c>
      <c r="B6826" s="307" t="s">
        <v>8303</v>
      </c>
      <c r="C6826" s="308"/>
      <c r="D6826" s="308"/>
      <c r="E6826" s="309">
        <v>31210</v>
      </c>
      <c r="F6826" s="310">
        <f t="shared" si="212"/>
        <v>1560500</v>
      </c>
      <c r="G6826" s="310">
        <f t="shared" si="213"/>
        <v>624200</v>
      </c>
    </row>
    <row r="6827" spans="1:7">
      <c r="A6827" s="307" t="s">
        <v>8191</v>
      </c>
      <c r="B6827" s="307" t="s">
        <v>8304</v>
      </c>
      <c r="C6827" s="308"/>
      <c r="D6827" s="308"/>
      <c r="E6827" s="309">
        <v>39770</v>
      </c>
      <c r="F6827" s="310">
        <f t="shared" si="212"/>
        <v>1988500</v>
      </c>
      <c r="G6827" s="310">
        <f t="shared" si="213"/>
        <v>795400</v>
      </c>
    </row>
    <row r="6828" spans="1:7">
      <c r="A6828" s="307" t="s">
        <v>8191</v>
      </c>
      <c r="B6828" s="307" t="s">
        <v>8305</v>
      </c>
      <c r="C6828" s="308"/>
      <c r="D6828" s="308"/>
      <c r="E6828" s="309">
        <v>46730</v>
      </c>
      <c r="F6828" s="310">
        <f t="shared" si="212"/>
        <v>2336500</v>
      </c>
      <c r="G6828" s="310">
        <f t="shared" si="213"/>
        <v>934600</v>
      </c>
    </row>
    <row r="6829" spans="1:7">
      <c r="A6829" s="307" t="s">
        <v>8191</v>
      </c>
      <c r="B6829" s="307" t="s">
        <v>8306</v>
      </c>
      <c r="C6829" s="308"/>
      <c r="D6829" s="308"/>
      <c r="E6829" s="309">
        <v>52820</v>
      </c>
      <c r="F6829" s="310">
        <f t="shared" si="212"/>
        <v>2641000</v>
      </c>
      <c r="G6829" s="310">
        <f t="shared" si="213"/>
        <v>1056400</v>
      </c>
    </row>
    <row r="6830" spans="1:7">
      <c r="A6830" s="307" t="s">
        <v>8191</v>
      </c>
      <c r="B6830" s="307" t="s">
        <v>8307</v>
      </c>
      <c r="C6830" s="308"/>
      <c r="D6830" s="308"/>
      <c r="E6830" s="309">
        <v>52820</v>
      </c>
      <c r="F6830" s="310">
        <f t="shared" si="212"/>
        <v>2641000</v>
      </c>
      <c r="G6830" s="310">
        <f t="shared" si="213"/>
        <v>1056400</v>
      </c>
    </row>
    <row r="6831" spans="1:7">
      <c r="A6831" s="307" t="s">
        <v>8191</v>
      </c>
      <c r="B6831" s="307" t="s">
        <v>8308</v>
      </c>
      <c r="C6831" s="308"/>
      <c r="D6831" s="308"/>
      <c r="E6831" s="309">
        <v>111990</v>
      </c>
      <c r="F6831" s="310">
        <f t="shared" si="212"/>
        <v>5599500</v>
      </c>
      <c r="G6831" s="310">
        <f t="shared" si="213"/>
        <v>2239800</v>
      </c>
    </row>
    <row r="6832" spans="1:7">
      <c r="A6832" s="307" t="s">
        <v>8191</v>
      </c>
      <c r="B6832" s="307" t="s">
        <v>8309</v>
      </c>
      <c r="C6832" s="308"/>
      <c r="D6832" s="308"/>
      <c r="E6832" s="309">
        <v>37120</v>
      </c>
      <c r="F6832" s="310">
        <f t="shared" si="212"/>
        <v>1856000</v>
      </c>
      <c r="G6832" s="310">
        <f t="shared" si="213"/>
        <v>742400</v>
      </c>
    </row>
    <row r="6833" spans="1:7">
      <c r="A6833" s="307" t="s">
        <v>8191</v>
      </c>
      <c r="B6833" s="307" t="s">
        <v>8310</v>
      </c>
      <c r="C6833" s="308"/>
      <c r="D6833" s="308"/>
      <c r="E6833" s="309">
        <v>40740</v>
      </c>
      <c r="F6833" s="310">
        <f t="shared" si="212"/>
        <v>2037000</v>
      </c>
      <c r="G6833" s="310">
        <f t="shared" si="213"/>
        <v>814800.00000000012</v>
      </c>
    </row>
    <row r="6834" spans="1:7">
      <c r="A6834" s="307" t="s">
        <v>8191</v>
      </c>
      <c r="B6834" s="307" t="s">
        <v>8311</v>
      </c>
      <c r="C6834" s="308"/>
      <c r="D6834" s="308"/>
      <c r="E6834" s="309">
        <v>46200</v>
      </c>
      <c r="F6834" s="310">
        <f t="shared" si="212"/>
        <v>2310000</v>
      </c>
      <c r="G6834" s="310">
        <f t="shared" si="213"/>
        <v>924000</v>
      </c>
    </row>
    <row r="6835" spans="1:7">
      <c r="A6835" s="307" t="s">
        <v>8191</v>
      </c>
      <c r="B6835" s="307" t="s">
        <v>8312</v>
      </c>
      <c r="C6835" s="308"/>
      <c r="D6835" s="308"/>
      <c r="E6835" s="309">
        <v>41260</v>
      </c>
      <c r="F6835" s="310">
        <f t="shared" si="212"/>
        <v>2063000</v>
      </c>
      <c r="G6835" s="310">
        <f t="shared" si="213"/>
        <v>825200</v>
      </c>
    </row>
    <row r="6836" spans="1:7">
      <c r="A6836" s="307" t="s">
        <v>8191</v>
      </c>
      <c r="B6836" s="307" t="s">
        <v>8313</v>
      </c>
      <c r="C6836" s="308"/>
      <c r="D6836" s="308"/>
      <c r="E6836" s="309">
        <v>37300</v>
      </c>
      <c r="F6836" s="310">
        <f t="shared" si="212"/>
        <v>1865000</v>
      </c>
      <c r="G6836" s="310">
        <f t="shared" si="213"/>
        <v>746000</v>
      </c>
    </row>
    <row r="6837" spans="1:7">
      <c r="A6837" s="307" t="s">
        <v>8191</v>
      </c>
      <c r="B6837" s="307" t="s">
        <v>8314</v>
      </c>
      <c r="C6837" s="308"/>
      <c r="D6837" s="308"/>
      <c r="E6837" s="309">
        <v>45680</v>
      </c>
      <c r="F6837" s="310">
        <f t="shared" si="212"/>
        <v>2284000</v>
      </c>
      <c r="G6837" s="310">
        <f t="shared" si="213"/>
        <v>913600</v>
      </c>
    </row>
    <row r="6838" spans="1:7">
      <c r="A6838" s="307" t="s">
        <v>8191</v>
      </c>
      <c r="B6838" s="307" t="s">
        <v>8315</v>
      </c>
      <c r="C6838" s="308"/>
      <c r="D6838" s="308"/>
      <c r="E6838" s="309">
        <v>39810</v>
      </c>
      <c r="F6838" s="310">
        <f t="shared" si="212"/>
        <v>1990500</v>
      </c>
      <c r="G6838" s="310">
        <f t="shared" si="213"/>
        <v>796200</v>
      </c>
    </row>
    <row r="6839" spans="1:7">
      <c r="A6839" s="307" t="s">
        <v>8191</v>
      </c>
      <c r="B6839" s="307" t="s">
        <v>8316</v>
      </c>
      <c r="C6839" s="308"/>
      <c r="D6839" s="308"/>
      <c r="E6839" s="309">
        <v>43090</v>
      </c>
      <c r="F6839" s="310">
        <f t="shared" si="212"/>
        <v>2154500</v>
      </c>
      <c r="G6839" s="310">
        <f t="shared" si="213"/>
        <v>861800.00000000012</v>
      </c>
    </row>
    <row r="6840" spans="1:7">
      <c r="A6840" s="307" t="s">
        <v>8191</v>
      </c>
      <c r="B6840" s="307" t="s">
        <v>8317</v>
      </c>
      <c r="C6840" s="308"/>
      <c r="D6840" s="308"/>
      <c r="E6840" s="309">
        <v>79450</v>
      </c>
      <c r="F6840" s="310">
        <f t="shared" si="212"/>
        <v>3972500</v>
      </c>
      <c r="G6840" s="310">
        <f t="shared" si="213"/>
        <v>1589000</v>
      </c>
    </row>
    <row r="6841" spans="1:7">
      <c r="A6841" s="307" t="s">
        <v>8191</v>
      </c>
      <c r="B6841" s="307" t="s">
        <v>8318</v>
      </c>
      <c r="C6841" s="308"/>
      <c r="D6841" s="308"/>
      <c r="E6841" s="309">
        <v>78720</v>
      </c>
      <c r="F6841" s="310">
        <f t="shared" si="212"/>
        <v>3936000</v>
      </c>
      <c r="G6841" s="310">
        <f t="shared" si="213"/>
        <v>1574400</v>
      </c>
    </row>
    <row r="6842" spans="1:7">
      <c r="A6842" s="307" t="s">
        <v>8191</v>
      </c>
      <c r="B6842" s="307" t="s">
        <v>8319</v>
      </c>
      <c r="C6842" s="308"/>
      <c r="D6842" s="308"/>
      <c r="E6842" s="309">
        <v>116810</v>
      </c>
      <c r="F6842" s="310">
        <f t="shared" si="212"/>
        <v>5840500</v>
      </c>
      <c r="G6842" s="310">
        <f t="shared" si="213"/>
        <v>2336200.0000000005</v>
      </c>
    </row>
    <row r="6843" spans="1:7">
      <c r="A6843" s="307" t="s">
        <v>8191</v>
      </c>
      <c r="B6843" s="307" t="s">
        <v>8320</v>
      </c>
      <c r="C6843" s="308"/>
      <c r="D6843" s="308"/>
      <c r="E6843" s="309">
        <v>161720</v>
      </c>
      <c r="F6843" s="310">
        <f t="shared" si="212"/>
        <v>8086000</v>
      </c>
      <c r="G6843" s="310">
        <f t="shared" si="213"/>
        <v>3234400</v>
      </c>
    </row>
    <row r="6844" spans="1:7">
      <c r="A6844" s="307" t="s">
        <v>8191</v>
      </c>
      <c r="B6844" s="307" t="s">
        <v>8321</v>
      </c>
      <c r="C6844" s="308"/>
      <c r="D6844" s="308"/>
      <c r="E6844" s="309">
        <v>160720</v>
      </c>
      <c r="F6844" s="310">
        <f t="shared" si="212"/>
        <v>8036000</v>
      </c>
      <c r="G6844" s="310">
        <f t="shared" si="213"/>
        <v>3214400</v>
      </c>
    </row>
    <row r="6845" spans="1:7">
      <c r="A6845" s="307" t="s">
        <v>8191</v>
      </c>
      <c r="B6845" s="307" t="s">
        <v>8322</v>
      </c>
      <c r="C6845" s="308"/>
      <c r="D6845" s="308"/>
      <c r="E6845" s="309">
        <v>95090</v>
      </c>
      <c r="F6845" s="310">
        <f t="shared" si="212"/>
        <v>4754500</v>
      </c>
      <c r="G6845" s="310">
        <f t="shared" si="213"/>
        <v>1901800</v>
      </c>
    </row>
    <row r="6846" spans="1:7">
      <c r="A6846" s="307" t="s">
        <v>8191</v>
      </c>
      <c r="B6846" s="307" t="s">
        <v>8323</v>
      </c>
      <c r="C6846" s="308"/>
      <c r="D6846" s="308"/>
      <c r="E6846" s="309">
        <v>78720</v>
      </c>
      <c r="F6846" s="310">
        <f t="shared" si="212"/>
        <v>3936000</v>
      </c>
      <c r="G6846" s="310">
        <f t="shared" si="213"/>
        <v>1574400</v>
      </c>
    </row>
    <row r="6847" spans="1:7">
      <c r="A6847" s="307" t="s">
        <v>8191</v>
      </c>
      <c r="B6847" s="307" t="s">
        <v>8324</v>
      </c>
      <c r="C6847" s="308"/>
      <c r="D6847" s="308"/>
      <c r="E6847" s="309">
        <v>117450</v>
      </c>
      <c r="F6847" s="310">
        <f t="shared" si="212"/>
        <v>5872500</v>
      </c>
      <c r="G6847" s="310">
        <f t="shared" si="213"/>
        <v>2349000</v>
      </c>
    </row>
    <row r="6848" spans="1:7">
      <c r="A6848" s="307" t="s">
        <v>8191</v>
      </c>
      <c r="B6848" s="307" t="s">
        <v>8325</v>
      </c>
      <c r="C6848" s="308"/>
      <c r="D6848" s="308"/>
      <c r="E6848" s="309">
        <v>115720</v>
      </c>
      <c r="F6848" s="310">
        <f t="shared" si="212"/>
        <v>5786000</v>
      </c>
      <c r="G6848" s="310">
        <f t="shared" si="213"/>
        <v>2314400</v>
      </c>
    </row>
    <row r="6849" spans="1:7">
      <c r="A6849" s="307" t="s">
        <v>8191</v>
      </c>
      <c r="B6849" s="307" t="s">
        <v>8326</v>
      </c>
      <c r="C6849" s="308"/>
      <c r="D6849" s="308"/>
      <c r="E6849" s="309">
        <v>139390</v>
      </c>
      <c r="F6849" s="310">
        <f t="shared" si="212"/>
        <v>6969500</v>
      </c>
      <c r="G6849" s="310">
        <f t="shared" si="213"/>
        <v>2787800</v>
      </c>
    </row>
    <row r="6850" spans="1:7">
      <c r="A6850" s="307" t="s">
        <v>8191</v>
      </c>
      <c r="B6850" s="307" t="s">
        <v>8327</v>
      </c>
      <c r="C6850" s="308"/>
      <c r="D6850" s="308"/>
      <c r="E6850" s="309">
        <v>157900</v>
      </c>
      <c r="F6850" s="310">
        <f t="shared" si="212"/>
        <v>7895000</v>
      </c>
      <c r="G6850" s="310">
        <f t="shared" si="213"/>
        <v>3158000</v>
      </c>
    </row>
    <row r="6851" spans="1:7">
      <c r="A6851" s="307" t="s">
        <v>8191</v>
      </c>
      <c r="B6851" s="307" t="s">
        <v>8328</v>
      </c>
      <c r="C6851" s="308"/>
      <c r="D6851" s="308"/>
      <c r="E6851" s="309">
        <v>23810</v>
      </c>
      <c r="F6851" s="310">
        <f t="shared" si="212"/>
        <v>1190500</v>
      </c>
      <c r="G6851" s="310">
        <f t="shared" si="213"/>
        <v>476200</v>
      </c>
    </row>
    <row r="6852" spans="1:7">
      <c r="A6852" s="307" t="s">
        <v>8191</v>
      </c>
      <c r="B6852" s="307" t="s">
        <v>8329</v>
      </c>
      <c r="C6852" s="308"/>
      <c r="D6852" s="308"/>
      <c r="E6852" s="309">
        <v>23270</v>
      </c>
      <c r="F6852" s="310">
        <f t="shared" ref="F6852:F6915" si="214">+E6852*5%*1000</f>
        <v>1163500</v>
      </c>
      <c r="G6852" s="310">
        <f t="shared" ref="G6852:G6915" si="215">+E6852*2%*1000</f>
        <v>465400.00000000006</v>
      </c>
    </row>
    <row r="6853" spans="1:7">
      <c r="A6853" s="307" t="s">
        <v>8191</v>
      </c>
      <c r="B6853" s="307" t="s">
        <v>8330</v>
      </c>
      <c r="C6853" s="308"/>
      <c r="D6853" s="308"/>
      <c r="E6853" s="309">
        <v>25810</v>
      </c>
      <c r="F6853" s="310">
        <f t="shared" si="214"/>
        <v>1290500</v>
      </c>
      <c r="G6853" s="310">
        <f t="shared" si="215"/>
        <v>516200.00000000006</v>
      </c>
    </row>
    <row r="6854" spans="1:7">
      <c r="A6854" s="307" t="s">
        <v>8191</v>
      </c>
      <c r="B6854" s="307" t="s">
        <v>8331</v>
      </c>
      <c r="C6854" s="308"/>
      <c r="D6854" s="308"/>
      <c r="E6854" s="309">
        <v>23000</v>
      </c>
      <c r="F6854" s="310">
        <f t="shared" si="214"/>
        <v>1150000</v>
      </c>
      <c r="G6854" s="310">
        <f t="shared" si="215"/>
        <v>460000</v>
      </c>
    </row>
    <row r="6855" spans="1:7">
      <c r="A6855" s="307" t="s">
        <v>8191</v>
      </c>
      <c r="B6855" s="307" t="s">
        <v>8332</v>
      </c>
      <c r="C6855" s="308"/>
      <c r="D6855" s="308"/>
      <c r="E6855" s="309">
        <v>44450</v>
      </c>
      <c r="F6855" s="310">
        <f t="shared" si="214"/>
        <v>2222500</v>
      </c>
      <c r="G6855" s="310">
        <f t="shared" si="215"/>
        <v>889000</v>
      </c>
    </row>
    <row r="6856" spans="1:7">
      <c r="A6856" s="307" t="s">
        <v>8191</v>
      </c>
      <c r="B6856" s="307" t="s">
        <v>8333</v>
      </c>
      <c r="C6856" s="308"/>
      <c r="D6856" s="308"/>
      <c r="E6856" s="309">
        <v>38180</v>
      </c>
      <c r="F6856" s="310">
        <f t="shared" si="214"/>
        <v>1909000</v>
      </c>
      <c r="G6856" s="310">
        <f t="shared" si="215"/>
        <v>763600</v>
      </c>
    </row>
    <row r="6857" spans="1:7">
      <c r="A6857" s="307" t="s">
        <v>8191</v>
      </c>
      <c r="B6857" s="307" t="s">
        <v>8334</v>
      </c>
      <c r="C6857" s="308"/>
      <c r="D6857" s="308"/>
      <c r="E6857" s="309">
        <v>32180</v>
      </c>
      <c r="F6857" s="310">
        <f t="shared" si="214"/>
        <v>1609000</v>
      </c>
      <c r="G6857" s="310">
        <f t="shared" si="215"/>
        <v>643600</v>
      </c>
    </row>
    <row r="6858" spans="1:7">
      <c r="A6858" s="307" t="s">
        <v>8191</v>
      </c>
      <c r="B6858" s="307" t="s">
        <v>8335</v>
      </c>
      <c r="C6858" s="308"/>
      <c r="D6858" s="308"/>
      <c r="E6858" s="309">
        <v>36410</v>
      </c>
      <c r="F6858" s="310">
        <f t="shared" si="214"/>
        <v>1820500</v>
      </c>
      <c r="G6858" s="310">
        <f t="shared" si="215"/>
        <v>728200</v>
      </c>
    </row>
    <row r="6859" spans="1:7">
      <c r="A6859" s="307" t="s">
        <v>8191</v>
      </c>
      <c r="B6859" s="307" t="s">
        <v>8336</v>
      </c>
      <c r="C6859" s="308"/>
      <c r="D6859" s="308"/>
      <c r="E6859" s="309">
        <v>30900</v>
      </c>
      <c r="F6859" s="310">
        <f t="shared" si="214"/>
        <v>1545000</v>
      </c>
      <c r="G6859" s="310">
        <f t="shared" si="215"/>
        <v>618000</v>
      </c>
    </row>
    <row r="6860" spans="1:7">
      <c r="A6860" s="307" t="s">
        <v>8191</v>
      </c>
      <c r="B6860" s="307" t="s">
        <v>8337</v>
      </c>
      <c r="C6860" s="308"/>
      <c r="D6860" s="308"/>
      <c r="E6860" s="309">
        <v>36450</v>
      </c>
      <c r="F6860" s="310">
        <f t="shared" si="214"/>
        <v>1822500</v>
      </c>
      <c r="G6860" s="310">
        <f t="shared" si="215"/>
        <v>729000</v>
      </c>
    </row>
    <row r="6861" spans="1:7">
      <c r="A6861" s="307" t="s">
        <v>8191</v>
      </c>
      <c r="B6861" s="307" t="s">
        <v>8338</v>
      </c>
      <c r="C6861" s="308"/>
      <c r="D6861" s="308"/>
      <c r="E6861" s="309">
        <v>36090</v>
      </c>
      <c r="F6861" s="310">
        <f t="shared" si="214"/>
        <v>1804500</v>
      </c>
      <c r="G6861" s="310">
        <f t="shared" si="215"/>
        <v>721800.00000000012</v>
      </c>
    </row>
    <row r="6862" spans="1:7">
      <c r="A6862" s="307" t="s">
        <v>8191</v>
      </c>
      <c r="B6862" s="307" t="s">
        <v>8339</v>
      </c>
      <c r="C6862" s="308"/>
      <c r="D6862" s="308"/>
      <c r="E6862" s="309">
        <v>35270</v>
      </c>
      <c r="F6862" s="310">
        <f t="shared" si="214"/>
        <v>1763500</v>
      </c>
      <c r="G6862" s="310">
        <f t="shared" si="215"/>
        <v>705400</v>
      </c>
    </row>
    <row r="6863" spans="1:7">
      <c r="A6863" s="307" t="s">
        <v>8340</v>
      </c>
      <c r="B6863" s="307" t="s">
        <v>8341</v>
      </c>
      <c r="C6863" s="308"/>
      <c r="D6863" s="308"/>
      <c r="E6863" s="309">
        <v>80320</v>
      </c>
      <c r="F6863" s="310">
        <f t="shared" si="214"/>
        <v>4016000</v>
      </c>
      <c r="G6863" s="310">
        <f t="shared" si="215"/>
        <v>1606400</v>
      </c>
    </row>
    <row r="6864" spans="1:7">
      <c r="A6864" s="307" t="s">
        <v>8340</v>
      </c>
      <c r="B6864" s="307" t="s">
        <v>8342</v>
      </c>
      <c r="C6864" s="308"/>
      <c r="D6864" s="308"/>
      <c r="E6864" s="309">
        <v>87690</v>
      </c>
      <c r="F6864" s="310">
        <f t="shared" si="214"/>
        <v>4384500</v>
      </c>
      <c r="G6864" s="310">
        <f t="shared" si="215"/>
        <v>1753800</v>
      </c>
    </row>
    <row r="6865" spans="1:7">
      <c r="A6865" s="307" t="s">
        <v>8340</v>
      </c>
      <c r="B6865" s="307" t="s">
        <v>8343</v>
      </c>
      <c r="C6865" s="308"/>
      <c r="D6865" s="308"/>
      <c r="E6865" s="309">
        <v>91410</v>
      </c>
      <c r="F6865" s="310">
        <f t="shared" si="214"/>
        <v>4570500</v>
      </c>
      <c r="G6865" s="310">
        <f t="shared" si="215"/>
        <v>1828200</v>
      </c>
    </row>
    <row r="6866" spans="1:7">
      <c r="A6866" s="307" t="s">
        <v>8191</v>
      </c>
      <c r="B6866" s="307" t="s">
        <v>8344</v>
      </c>
      <c r="C6866" s="308"/>
      <c r="D6866" s="308"/>
      <c r="E6866" s="309">
        <v>33330</v>
      </c>
      <c r="F6866" s="310">
        <f t="shared" si="214"/>
        <v>1666500</v>
      </c>
      <c r="G6866" s="310">
        <f t="shared" si="215"/>
        <v>666600</v>
      </c>
    </row>
    <row r="6867" spans="1:7">
      <c r="A6867" s="307" t="s">
        <v>8191</v>
      </c>
      <c r="B6867" s="307" t="s">
        <v>8345</v>
      </c>
      <c r="C6867" s="308"/>
      <c r="D6867" s="308"/>
      <c r="E6867" s="309">
        <v>41020</v>
      </c>
      <c r="F6867" s="310">
        <f t="shared" si="214"/>
        <v>2051000</v>
      </c>
      <c r="G6867" s="310">
        <f t="shared" si="215"/>
        <v>820400</v>
      </c>
    </row>
    <row r="6868" spans="1:7">
      <c r="A6868" s="307" t="s">
        <v>8191</v>
      </c>
      <c r="B6868" s="307" t="s">
        <v>8346</v>
      </c>
      <c r="C6868" s="308"/>
      <c r="D6868" s="308"/>
      <c r="E6868" s="309">
        <v>41100</v>
      </c>
      <c r="F6868" s="310">
        <f t="shared" si="214"/>
        <v>2055000</v>
      </c>
      <c r="G6868" s="310">
        <f t="shared" si="215"/>
        <v>822000</v>
      </c>
    </row>
    <row r="6869" spans="1:7">
      <c r="A6869" s="307" t="s">
        <v>8191</v>
      </c>
      <c r="B6869" s="307" t="s">
        <v>8347</v>
      </c>
      <c r="C6869" s="308"/>
      <c r="D6869" s="308"/>
      <c r="E6869" s="309">
        <v>34390</v>
      </c>
      <c r="F6869" s="310">
        <f t="shared" si="214"/>
        <v>1719500</v>
      </c>
      <c r="G6869" s="310">
        <f t="shared" si="215"/>
        <v>687800.00000000012</v>
      </c>
    </row>
    <row r="6870" spans="1:7">
      <c r="A6870" s="307" t="s">
        <v>8191</v>
      </c>
      <c r="B6870" s="307" t="s">
        <v>8348</v>
      </c>
      <c r="C6870" s="308"/>
      <c r="D6870" s="308"/>
      <c r="E6870" s="309">
        <v>39410</v>
      </c>
      <c r="F6870" s="310">
        <f t="shared" si="214"/>
        <v>1970500</v>
      </c>
      <c r="G6870" s="310">
        <f t="shared" si="215"/>
        <v>788200</v>
      </c>
    </row>
    <row r="6871" spans="1:7">
      <c r="A6871" s="307" t="s">
        <v>8191</v>
      </c>
      <c r="B6871" s="307" t="s">
        <v>8349</v>
      </c>
      <c r="C6871" s="308"/>
      <c r="D6871" s="308"/>
      <c r="E6871" s="309">
        <v>42590</v>
      </c>
      <c r="F6871" s="310">
        <f t="shared" si="214"/>
        <v>2129500</v>
      </c>
      <c r="G6871" s="310">
        <f t="shared" si="215"/>
        <v>851800.00000000012</v>
      </c>
    </row>
    <row r="6872" spans="1:7">
      <c r="A6872" s="307" t="s">
        <v>8191</v>
      </c>
      <c r="B6872" s="307" t="s">
        <v>8350</v>
      </c>
      <c r="C6872" s="308"/>
      <c r="D6872" s="308"/>
      <c r="E6872" s="309">
        <v>35150</v>
      </c>
      <c r="F6872" s="310">
        <f t="shared" si="214"/>
        <v>1757500</v>
      </c>
      <c r="G6872" s="310">
        <f t="shared" si="215"/>
        <v>703000</v>
      </c>
    </row>
    <row r="6873" spans="1:7">
      <c r="A6873" s="307" t="s">
        <v>8191</v>
      </c>
      <c r="B6873" s="307" t="s">
        <v>8351</v>
      </c>
      <c r="C6873" s="308"/>
      <c r="D6873" s="308"/>
      <c r="E6873" s="309">
        <v>38430</v>
      </c>
      <c r="F6873" s="310">
        <f t="shared" si="214"/>
        <v>1921500</v>
      </c>
      <c r="G6873" s="310">
        <f t="shared" si="215"/>
        <v>768600</v>
      </c>
    </row>
    <row r="6874" spans="1:7">
      <c r="A6874" s="307" t="s">
        <v>8191</v>
      </c>
      <c r="B6874" s="307" t="s">
        <v>8352</v>
      </c>
      <c r="C6874" s="308"/>
      <c r="D6874" s="308"/>
      <c r="E6874" s="309">
        <v>40910</v>
      </c>
      <c r="F6874" s="310">
        <f t="shared" si="214"/>
        <v>2045500</v>
      </c>
      <c r="G6874" s="310">
        <f t="shared" si="215"/>
        <v>818200</v>
      </c>
    </row>
    <row r="6875" spans="1:7">
      <c r="A6875" s="307" t="s">
        <v>8191</v>
      </c>
      <c r="B6875" s="307" t="s">
        <v>8353</v>
      </c>
      <c r="C6875" s="308"/>
      <c r="D6875" s="308"/>
      <c r="E6875" s="309">
        <v>65270</v>
      </c>
      <c r="F6875" s="310">
        <f t="shared" si="214"/>
        <v>3263500</v>
      </c>
      <c r="G6875" s="310">
        <f t="shared" si="215"/>
        <v>1305400</v>
      </c>
    </row>
    <row r="6876" spans="1:7">
      <c r="A6876" s="307" t="s">
        <v>8191</v>
      </c>
      <c r="B6876" s="307" t="s">
        <v>8354</v>
      </c>
      <c r="C6876" s="308"/>
      <c r="D6876" s="308"/>
      <c r="E6876" s="309">
        <v>70180</v>
      </c>
      <c r="F6876" s="310">
        <f t="shared" si="214"/>
        <v>3509000</v>
      </c>
      <c r="G6876" s="310">
        <f t="shared" si="215"/>
        <v>1403600.0000000002</v>
      </c>
    </row>
    <row r="6877" spans="1:7">
      <c r="A6877" s="307" t="s">
        <v>8191</v>
      </c>
      <c r="B6877" s="307" t="s">
        <v>8355</v>
      </c>
      <c r="C6877" s="308"/>
      <c r="D6877" s="308"/>
      <c r="E6877" s="309">
        <v>67900</v>
      </c>
      <c r="F6877" s="310">
        <f t="shared" si="214"/>
        <v>3395000</v>
      </c>
      <c r="G6877" s="310">
        <f t="shared" si="215"/>
        <v>1358000</v>
      </c>
    </row>
    <row r="6878" spans="1:7">
      <c r="A6878" s="307" t="s">
        <v>8191</v>
      </c>
      <c r="B6878" s="307" t="s">
        <v>8356</v>
      </c>
      <c r="C6878" s="308"/>
      <c r="D6878" s="308"/>
      <c r="E6878" s="309">
        <v>93000</v>
      </c>
      <c r="F6878" s="310">
        <f t="shared" si="214"/>
        <v>4650000</v>
      </c>
      <c r="G6878" s="310">
        <f t="shared" si="215"/>
        <v>1860000</v>
      </c>
    </row>
    <row r="6879" spans="1:7">
      <c r="A6879" s="307" t="s">
        <v>8191</v>
      </c>
      <c r="B6879" s="307" t="s">
        <v>8357</v>
      </c>
      <c r="C6879" s="308"/>
      <c r="D6879" s="308"/>
      <c r="E6879" s="309">
        <v>98810</v>
      </c>
      <c r="F6879" s="310">
        <f t="shared" si="214"/>
        <v>4940500</v>
      </c>
      <c r="G6879" s="310">
        <f t="shared" si="215"/>
        <v>1976200</v>
      </c>
    </row>
    <row r="6880" spans="1:7">
      <c r="A6880" s="307" t="s">
        <v>8191</v>
      </c>
      <c r="B6880" s="307" t="s">
        <v>8358</v>
      </c>
      <c r="C6880" s="308"/>
      <c r="D6880" s="308"/>
      <c r="E6880" s="309">
        <v>93000</v>
      </c>
      <c r="F6880" s="310">
        <f t="shared" si="214"/>
        <v>4650000</v>
      </c>
      <c r="G6880" s="310">
        <f t="shared" si="215"/>
        <v>1860000</v>
      </c>
    </row>
    <row r="6881" spans="1:7">
      <c r="A6881" s="307" t="s">
        <v>8191</v>
      </c>
      <c r="B6881" s="307" t="s">
        <v>8359</v>
      </c>
      <c r="C6881" s="308"/>
      <c r="D6881" s="308"/>
      <c r="E6881" s="309">
        <v>114540</v>
      </c>
      <c r="F6881" s="310">
        <f t="shared" si="214"/>
        <v>5727000</v>
      </c>
      <c r="G6881" s="310">
        <f t="shared" si="215"/>
        <v>2290800</v>
      </c>
    </row>
    <row r="6882" spans="1:7">
      <c r="A6882" s="307" t="s">
        <v>8191</v>
      </c>
      <c r="B6882" s="307" t="s">
        <v>8360</v>
      </c>
      <c r="C6882" s="308"/>
      <c r="D6882" s="308"/>
      <c r="E6882" s="309">
        <v>115450</v>
      </c>
      <c r="F6882" s="310">
        <f t="shared" si="214"/>
        <v>5772500</v>
      </c>
      <c r="G6882" s="310">
        <f t="shared" si="215"/>
        <v>2309000</v>
      </c>
    </row>
    <row r="6883" spans="1:7">
      <c r="A6883" s="307" t="s">
        <v>8191</v>
      </c>
      <c r="B6883" s="307" t="s">
        <v>8361</v>
      </c>
      <c r="C6883" s="308"/>
      <c r="D6883" s="308"/>
      <c r="E6883" s="309">
        <v>115450</v>
      </c>
      <c r="F6883" s="310">
        <f t="shared" si="214"/>
        <v>5772500</v>
      </c>
      <c r="G6883" s="310">
        <f t="shared" si="215"/>
        <v>2309000</v>
      </c>
    </row>
    <row r="6884" spans="1:7">
      <c r="A6884" s="307" t="s">
        <v>8191</v>
      </c>
      <c r="B6884" s="307" t="s">
        <v>8362</v>
      </c>
      <c r="C6884" s="308"/>
      <c r="D6884" s="308"/>
      <c r="E6884" s="309">
        <v>70180</v>
      </c>
      <c r="F6884" s="310">
        <f t="shared" si="214"/>
        <v>3509000</v>
      </c>
      <c r="G6884" s="310">
        <f t="shared" si="215"/>
        <v>1403600.0000000002</v>
      </c>
    </row>
    <row r="6885" spans="1:7">
      <c r="A6885" s="307" t="s">
        <v>8191</v>
      </c>
      <c r="B6885" s="307" t="s">
        <v>8363</v>
      </c>
      <c r="C6885" s="308"/>
      <c r="D6885" s="308"/>
      <c r="E6885" s="309">
        <v>78810</v>
      </c>
      <c r="F6885" s="310">
        <f t="shared" si="214"/>
        <v>3940500</v>
      </c>
      <c r="G6885" s="310">
        <f t="shared" si="215"/>
        <v>1576200</v>
      </c>
    </row>
    <row r="6886" spans="1:7">
      <c r="A6886" s="307" t="s">
        <v>8191</v>
      </c>
      <c r="B6886" s="307" t="s">
        <v>8364</v>
      </c>
      <c r="C6886" s="308"/>
      <c r="D6886" s="308"/>
      <c r="E6886" s="309">
        <v>78810</v>
      </c>
      <c r="F6886" s="310">
        <f t="shared" si="214"/>
        <v>3940500</v>
      </c>
      <c r="G6886" s="310">
        <f t="shared" si="215"/>
        <v>1576200</v>
      </c>
    </row>
    <row r="6887" spans="1:7">
      <c r="A6887" s="307" t="s">
        <v>8191</v>
      </c>
      <c r="B6887" s="307" t="s">
        <v>8365</v>
      </c>
      <c r="C6887" s="308"/>
      <c r="D6887" s="308"/>
      <c r="E6887" s="309">
        <v>88630</v>
      </c>
      <c r="F6887" s="310">
        <f t="shared" si="214"/>
        <v>4431500</v>
      </c>
      <c r="G6887" s="310">
        <f t="shared" si="215"/>
        <v>1772600.0000000002</v>
      </c>
    </row>
    <row r="6888" spans="1:7">
      <c r="A6888" s="307" t="s">
        <v>8191</v>
      </c>
      <c r="B6888" s="307" t="s">
        <v>8366</v>
      </c>
      <c r="C6888" s="308"/>
      <c r="D6888" s="308"/>
      <c r="E6888" s="309">
        <v>24450</v>
      </c>
      <c r="F6888" s="310">
        <f t="shared" si="214"/>
        <v>1222500</v>
      </c>
      <c r="G6888" s="310">
        <f t="shared" si="215"/>
        <v>489000</v>
      </c>
    </row>
    <row r="6889" spans="1:7">
      <c r="A6889" s="311" t="s">
        <v>8191</v>
      </c>
      <c r="B6889" s="311" t="s">
        <v>8367</v>
      </c>
      <c r="C6889" s="311" t="s">
        <v>7393</v>
      </c>
      <c r="D6889" s="308"/>
      <c r="E6889" s="315">
        <v>41000</v>
      </c>
      <c r="F6889" s="310">
        <f t="shared" si="214"/>
        <v>2050000</v>
      </c>
      <c r="G6889" s="310">
        <f t="shared" si="215"/>
        <v>820000</v>
      </c>
    </row>
    <row r="6890" spans="1:7">
      <c r="A6890" s="316" t="s">
        <v>8368</v>
      </c>
      <c r="B6890" s="316" t="s">
        <v>8369</v>
      </c>
      <c r="C6890" s="316" t="s">
        <v>8370</v>
      </c>
      <c r="D6890" s="308"/>
      <c r="E6890" s="317">
        <v>26460</v>
      </c>
      <c r="F6890" s="310">
        <f t="shared" si="214"/>
        <v>1323000</v>
      </c>
      <c r="G6890" s="310">
        <f t="shared" si="215"/>
        <v>529200</v>
      </c>
    </row>
    <row r="6891" spans="1:7">
      <c r="A6891" s="316" t="s">
        <v>8368</v>
      </c>
      <c r="B6891" s="316" t="s">
        <v>8371</v>
      </c>
      <c r="C6891" s="316" t="s">
        <v>8372</v>
      </c>
      <c r="D6891" s="308"/>
      <c r="E6891" s="317">
        <v>46960</v>
      </c>
      <c r="F6891" s="310">
        <f t="shared" si="214"/>
        <v>2348000</v>
      </c>
      <c r="G6891" s="310">
        <f t="shared" si="215"/>
        <v>939200</v>
      </c>
    </row>
    <row r="6892" spans="1:7">
      <c r="A6892" s="316" t="s">
        <v>8368</v>
      </c>
      <c r="B6892" s="316" t="s">
        <v>8371</v>
      </c>
      <c r="C6892" s="316" t="s">
        <v>8373</v>
      </c>
      <c r="D6892" s="308"/>
      <c r="E6892" s="317">
        <v>61630</v>
      </c>
      <c r="F6892" s="310">
        <f t="shared" si="214"/>
        <v>3081500</v>
      </c>
      <c r="G6892" s="310">
        <f t="shared" si="215"/>
        <v>1232600.0000000002</v>
      </c>
    </row>
    <row r="6893" spans="1:7">
      <c r="A6893" s="311" t="s">
        <v>8191</v>
      </c>
      <c r="B6893" s="311" t="s">
        <v>8371</v>
      </c>
      <c r="C6893" s="311" t="s">
        <v>8374</v>
      </c>
      <c r="D6893" s="308"/>
      <c r="E6893" s="315">
        <v>54300</v>
      </c>
      <c r="F6893" s="310">
        <f t="shared" si="214"/>
        <v>2715000</v>
      </c>
      <c r="G6893" s="310">
        <f t="shared" si="215"/>
        <v>1086000</v>
      </c>
    </row>
    <row r="6894" spans="1:7">
      <c r="A6894" s="311" t="s">
        <v>8191</v>
      </c>
      <c r="B6894" s="311" t="s">
        <v>8375</v>
      </c>
      <c r="C6894" s="311" t="s">
        <v>8376</v>
      </c>
      <c r="D6894" s="308"/>
      <c r="E6894" s="315">
        <v>29560</v>
      </c>
      <c r="F6894" s="310">
        <f t="shared" si="214"/>
        <v>1478000</v>
      </c>
      <c r="G6894" s="310">
        <f t="shared" si="215"/>
        <v>591200</v>
      </c>
    </row>
    <row r="6895" spans="1:7">
      <c r="A6895" s="311" t="s">
        <v>8191</v>
      </c>
      <c r="B6895" s="311" t="s">
        <v>8203</v>
      </c>
      <c r="C6895" s="311" t="s">
        <v>8377</v>
      </c>
      <c r="D6895" s="308"/>
      <c r="E6895" s="315">
        <v>47180</v>
      </c>
      <c r="F6895" s="310">
        <f t="shared" si="214"/>
        <v>2359000</v>
      </c>
      <c r="G6895" s="310">
        <f t="shared" si="215"/>
        <v>943600</v>
      </c>
    </row>
    <row r="6896" spans="1:7">
      <c r="A6896" s="311" t="s">
        <v>8191</v>
      </c>
      <c r="B6896" s="311" t="s">
        <v>8205</v>
      </c>
      <c r="C6896" s="311" t="s">
        <v>8377</v>
      </c>
      <c r="D6896" s="308"/>
      <c r="E6896" s="315">
        <v>39680</v>
      </c>
      <c r="F6896" s="310">
        <f t="shared" si="214"/>
        <v>1984000</v>
      </c>
      <c r="G6896" s="310">
        <f t="shared" si="215"/>
        <v>793600</v>
      </c>
    </row>
    <row r="6897" spans="1:7">
      <c r="A6897" s="311" t="s">
        <v>8191</v>
      </c>
      <c r="B6897" s="311" t="s">
        <v>8378</v>
      </c>
      <c r="C6897" s="311" t="s">
        <v>8377</v>
      </c>
      <c r="D6897" s="308"/>
      <c r="E6897" s="315">
        <v>40140</v>
      </c>
      <c r="F6897" s="310">
        <f t="shared" si="214"/>
        <v>2007000</v>
      </c>
      <c r="G6897" s="310">
        <f t="shared" si="215"/>
        <v>802800.00000000012</v>
      </c>
    </row>
    <row r="6898" spans="1:7">
      <c r="A6898" s="311" t="s">
        <v>8191</v>
      </c>
      <c r="B6898" s="311" t="s">
        <v>8206</v>
      </c>
      <c r="C6898" s="311" t="s">
        <v>8377</v>
      </c>
      <c r="D6898" s="308"/>
      <c r="E6898" s="315">
        <v>38300</v>
      </c>
      <c r="F6898" s="310">
        <f t="shared" si="214"/>
        <v>1915000</v>
      </c>
      <c r="G6898" s="310">
        <f t="shared" si="215"/>
        <v>766000</v>
      </c>
    </row>
    <row r="6899" spans="1:7">
      <c r="A6899" s="311" t="s">
        <v>8191</v>
      </c>
      <c r="B6899" s="311" t="s">
        <v>8379</v>
      </c>
      <c r="C6899" s="311" t="s">
        <v>8377</v>
      </c>
      <c r="D6899" s="308"/>
      <c r="E6899" s="315">
        <v>39900</v>
      </c>
      <c r="F6899" s="310">
        <f t="shared" si="214"/>
        <v>1995000</v>
      </c>
      <c r="G6899" s="310">
        <f t="shared" si="215"/>
        <v>798000</v>
      </c>
    </row>
    <row r="6900" spans="1:7">
      <c r="A6900" s="311" t="s">
        <v>8191</v>
      </c>
      <c r="B6900" s="311" t="s">
        <v>8208</v>
      </c>
      <c r="C6900" s="311" t="s">
        <v>8377</v>
      </c>
      <c r="D6900" s="308"/>
      <c r="E6900" s="315">
        <v>35400</v>
      </c>
      <c r="F6900" s="310">
        <f t="shared" si="214"/>
        <v>1770000</v>
      </c>
      <c r="G6900" s="310">
        <f t="shared" si="215"/>
        <v>708000</v>
      </c>
    </row>
    <row r="6901" spans="1:7">
      <c r="A6901" s="311" t="s">
        <v>8191</v>
      </c>
      <c r="B6901" s="311" t="s">
        <v>8213</v>
      </c>
      <c r="C6901" s="311" t="s">
        <v>8380</v>
      </c>
      <c r="D6901" s="308"/>
      <c r="E6901" s="315">
        <v>50360</v>
      </c>
      <c r="F6901" s="310">
        <f t="shared" si="214"/>
        <v>2518000</v>
      </c>
      <c r="G6901" s="310">
        <f t="shared" si="215"/>
        <v>1007200</v>
      </c>
    </row>
    <row r="6902" spans="1:7">
      <c r="A6902" s="316" t="s">
        <v>8368</v>
      </c>
      <c r="B6902" s="316" t="s">
        <v>8381</v>
      </c>
      <c r="C6902" s="316" t="s">
        <v>8382</v>
      </c>
      <c r="D6902" s="308"/>
      <c r="E6902" s="317">
        <v>13120</v>
      </c>
      <c r="F6902" s="310">
        <f t="shared" si="214"/>
        <v>656000</v>
      </c>
      <c r="G6902" s="310">
        <f t="shared" si="215"/>
        <v>262400</v>
      </c>
    </row>
    <row r="6903" spans="1:7">
      <c r="A6903" s="311" t="s">
        <v>8191</v>
      </c>
      <c r="B6903" s="311" t="s">
        <v>8215</v>
      </c>
      <c r="C6903" s="311" t="s">
        <v>8383</v>
      </c>
      <c r="D6903" s="308"/>
      <c r="E6903" s="315">
        <v>28260</v>
      </c>
      <c r="F6903" s="310">
        <f t="shared" si="214"/>
        <v>1413000</v>
      </c>
      <c r="G6903" s="310">
        <f t="shared" si="215"/>
        <v>565200</v>
      </c>
    </row>
    <row r="6904" spans="1:7">
      <c r="A6904" s="311" t="s">
        <v>8191</v>
      </c>
      <c r="B6904" s="311" t="s">
        <v>8218</v>
      </c>
      <c r="C6904" s="311" t="s">
        <v>4218</v>
      </c>
      <c r="D6904" s="308"/>
      <c r="E6904" s="315">
        <v>29970</v>
      </c>
      <c r="F6904" s="310">
        <f t="shared" si="214"/>
        <v>1498500</v>
      </c>
      <c r="G6904" s="310">
        <f t="shared" si="215"/>
        <v>599400</v>
      </c>
    </row>
    <row r="6905" spans="1:7">
      <c r="A6905" s="311" t="s">
        <v>8191</v>
      </c>
      <c r="B6905" s="311" t="s">
        <v>8384</v>
      </c>
      <c r="C6905" s="311" t="s">
        <v>8383</v>
      </c>
      <c r="D6905" s="308"/>
      <c r="E6905" s="315">
        <v>28200</v>
      </c>
      <c r="F6905" s="310">
        <f t="shared" si="214"/>
        <v>1410000</v>
      </c>
      <c r="G6905" s="310">
        <f t="shared" si="215"/>
        <v>564000</v>
      </c>
    </row>
    <row r="6906" spans="1:7">
      <c r="A6906" s="311" t="s">
        <v>8191</v>
      </c>
      <c r="B6906" s="311" t="s">
        <v>8221</v>
      </c>
      <c r="C6906" s="311" t="s">
        <v>8385</v>
      </c>
      <c r="D6906" s="308"/>
      <c r="E6906" s="315">
        <v>33360</v>
      </c>
      <c r="F6906" s="310">
        <f t="shared" si="214"/>
        <v>1668000</v>
      </c>
      <c r="G6906" s="310">
        <f t="shared" si="215"/>
        <v>667200</v>
      </c>
    </row>
    <row r="6907" spans="1:7">
      <c r="A6907" s="311" t="s">
        <v>8191</v>
      </c>
      <c r="B6907" s="311" t="s">
        <v>8223</v>
      </c>
      <c r="C6907" s="311" t="s">
        <v>4218</v>
      </c>
      <c r="D6907" s="308"/>
      <c r="E6907" s="315">
        <v>33090</v>
      </c>
      <c r="F6907" s="310">
        <f t="shared" si="214"/>
        <v>1654500</v>
      </c>
      <c r="G6907" s="310">
        <f t="shared" si="215"/>
        <v>661800.00000000012</v>
      </c>
    </row>
    <row r="6908" spans="1:7">
      <c r="A6908" s="311" t="s">
        <v>8191</v>
      </c>
      <c r="B6908" s="311" t="s">
        <v>8386</v>
      </c>
      <c r="C6908" s="311" t="s">
        <v>4218</v>
      </c>
      <c r="D6908" s="308"/>
      <c r="E6908" s="315">
        <v>36540</v>
      </c>
      <c r="F6908" s="310">
        <f t="shared" si="214"/>
        <v>1827000</v>
      </c>
      <c r="G6908" s="310">
        <f t="shared" si="215"/>
        <v>730800.00000000012</v>
      </c>
    </row>
    <row r="6909" spans="1:7">
      <c r="A6909" s="311" t="s">
        <v>8191</v>
      </c>
      <c r="B6909" s="311" t="s">
        <v>8225</v>
      </c>
      <c r="C6909" s="311" t="s">
        <v>4218</v>
      </c>
      <c r="D6909" s="308"/>
      <c r="E6909" s="315">
        <v>36810</v>
      </c>
      <c r="F6909" s="310">
        <f t="shared" si="214"/>
        <v>1840500</v>
      </c>
      <c r="G6909" s="310">
        <f t="shared" si="215"/>
        <v>736200</v>
      </c>
    </row>
    <row r="6910" spans="1:7">
      <c r="A6910" s="311" t="s">
        <v>8191</v>
      </c>
      <c r="B6910" s="311" t="s">
        <v>8228</v>
      </c>
      <c r="C6910" s="311" t="s">
        <v>4218</v>
      </c>
      <c r="D6910" s="308"/>
      <c r="E6910" s="315">
        <v>30360</v>
      </c>
      <c r="F6910" s="310">
        <f t="shared" si="214"/>
        <v>1518000</v>
      </c>
      <c r="G6910" s="310">
        <f t="shared" si="215"/>
        <v>607200</v>
      </c>
    </row>
    <row r="6911" spans="1:7">
      <c r="A6911" s="311" t="s">
        <v>8191</v>
      </c>
      <c r="B6911" s="311" t="s">
        <v>8387</v>
      </c>
      <c r="C6911" s="311" t="s">
        <v>8383</v>
      </c>
      <c r="D6911" s="308"/>
      <c r="E6911" s="315">
        <v>30360</v>
      </c>
      <c r="F6911" s="310">
        <f t="shared" si="214"/>
        <v>1518000</v>
      </c>
      <c r="G6911" s="310">
        <f t="shared" si="215"/>
        <v>607200</v>
      </c>
    </row>
    <row r="6912" spans="1:7">
      <c r="A6912" s="311" t="s">
        <v>8191</v>
      </c>
      <c r="B6912" s="311" t="s">
        <v>8231</v>
      </c>
      <c r="C6912" s="311" t="s">
        <v>4218</v>
      </c>
      <c r="D6912" s="308"/>
      <c r="E6912" s="315">
        <v>35600</v>
      </c>
      <c r="F6912" s="310">
        <f t="shared" si="214"/>
        <v>1780000</v>
      </c>
      <c r="G6912" s="310">
        <f t="shared" si="215"/>
        <v>712000</v>
      </c>
    </row>
    <row r="6913" spans="1:7">
      <c r="A6913" s="311" t="s">
        <v>8191</v>
      </c>
      <c r="B6913" s="311" t="s">
        <v>8388</v>
      </c>
      <c r="C6913" s="311" t="s">
        <v>8389</v>
      </c>
      <c r="D6913" s="308"/>
      <c r="E6913" s="315">
        <v>31810</v>
      </c>
      <c r="F6913" s="310">
        <f t="shared" si="214"/>
        <v>1590500</v>
      </c>
      <c r="G6913" s="310">
        <f t="shared" si="215"/>
        <v>636200</v>
      </c>
    </row>
    <row r="6914" spans="1:7">
      <c r="A6914" s="311" t="s">
        <v>8191</v>
      </c>
      <c r="B6914" s="311" t="s">
        <v>8390</v>
      </c>
      <c r="C6914" s="311" t="s">
        <v>8383</v>
      </c>
      <c r="D6914" s="308"/>
      <c r="E6914" s="315">
        <v>36270</v>
      </c>
      <c r="F6914" s="310">
        <f t="shared" si="214"/>
        <v>1813500</v>
      </c>
      <c r="G6914" s="310">
        <f t="shared" si="215"/>
        <v>725400</v>
      </c>
    </row>
    <row r="6915" spans="1:7">
      <c r="A6915" s="311" t="s">
        <v>8191</v>
      </c>
      <c r="B6915" s="311" t="s">
        <v>8235</v>
      </c>
      <c r="C6915" s="311" t="s">
        <v>8391</v>
      </c>
      <c r="D6915" s="308"/>
      <c r="E6915" s="315">
        <v>27390</v>
      </c>
      <c r="F6915" s="310">
        <f t="shared" si="214"/>
        <v>1369500</v>
      </c>
      <c r="G6915" s="310">
        <f t="shared" si="215"/>
        <v>547800.00000000012</v>
      </c>
    </row>
    <row r="6916" spans="1:7">
      <c r="A6916" s="311" t="s">
        <v>8191</v>
      </c>
      <c r="B6916" s="311" t="s">
        <v>8241</v>
      </c>
      <c r="C6916" s="311" t="s">
        <v>4218</v>
      </c>
      <c r="D6916" s="308"/>
      <c r="E6916" s="315">
        <v>38000</v>
      </c>
      <c r="F6916" s="310">
        <f t="shared" ref="F6916:F6979" si="216">+E6916*5%*1000</f>
        <v>1900000</v>
      </c>
      <c r="G6916" s="310">
        <f t="shared" ref="G6916:G6979" si="217">+E6916*2%*1000</f>
        <v>760000</v>
      </c>
    </row>
    <row r="6917" spans="1:7">
      <c r="A6917" s="311" t="s">
        <v>8191</v>
      </c>
      <c r="B6917" s="311" t="s">
        <v>8241</v>
      </c>
      <c r="C6917" s="311" t="s">
        <v>8383</v>
      </c>
      <c r="D6917" s="308"/>
      <c r="E6917" s="315">
        <v>36210</v>
      </c>
      <c r="F6917" s="310">
        <f t="shared" si="216"/>
        <v>1810500</v>
      </c>
      <c r="G6917" s="310">
        <f t="shared" si="217"/>
        <v>724200</v>
      </c>
    </row>
    <row r="6918" spans="1:7">
      <c r="A6918" s="311" t="s">
        <v>8191</v>
      </c>
      <c r="B6918" s="311" t="s">
        <v>8392</v>
      </c>
      <c r="C6918" s="311" t="s">
        <v>8383</v>
      </c>
      <c r="D6918" s="308"/>
      <c r="E6918" s="315">
        <v>37380</v>
      </c>
      <c r="F6918" s="310">
        <f t="shared" si="216"/>
        <v>1869000</v>
      </c>
      <c r="G6918" s="310">
        <f t="shared" si="217"/>
        <v>747600</v>
      </c>
    </row>
    <row r="6919" spans="1:7">
      <c r="A6919" s="311" t="s">
        <v>8191</v>
      </c>
      <c r="B6919" s="311" t="s">
        <v>8393</v>
      </c>
      <c r="C6919" s="311" t="s">
        <v>8394</v>
      </c>
      <c r="D6919" s="308"/>
      <c r="E6919" s="315">
        <v>35820</v>
      </c>
      <c r="F6919" s="310">
        <f t="shared" si="216"/>
        <v>1791000</v>
      </c>
      <c r="G6919" s="310">
        <f t="shared" si="217"/>
        <v>716400</v>
      </c>
    </row>
    <row r="6920" spans="1:7">
      <c r="A6920" s="311" t="s">
        <v>8191</v>
      </c>
      <c r="B6920" s="311" t="s">
        <v>8395</v>
      </c>
      <c r="C6920" s="311" t="s">
        <v>8383</v>
      </c>
      <c r="D6920" s="308"/>
      <c r="E6920" s="315">
        <v>35820</v>
      </c>
      <c r="F6920" s="310">
        <f t="shared" si="216"/>
        <v>1791000</v>
      </c>
      <c r="G6920" s="310">
        <f t="shared" si="217"/>
        <v>716400</v>
      </c>
    </row>
    <row r="6921" spans="1:7">
      <c r="A6921" s="311" t="s">
        <v>8191</v>
      </c>
      <c r="B6921" s="311" t="s">
        <v>8242</v>
      </c>
      <c r="C6921" s="311" t="s">
        <v>8396</v>
      </c>
      <c r="D6921" s="308"/>
      <c r="E6921" s="315">
        <v>30000</v>
      </c>
      <c r="F6921" s="310">
        <f t="shared" si="216"/>
        <v>1500000</v>
      </c>
      <c r="G6921" s="310">
        <f t="shared" si="217"/>
        <v>600000</v>
      </c>
    </row>
    <row r="6922" spans="1:7">
      <c r="A6922" s="311" t="s">
        <v>8191</v>
      </c>
      <c r="B6922" s="311" t="s">
        <v>8242</v>
      </c>
      <c r="C6922" s="311" t="s">
        <v>8383</v>
      </c>
      <c r="D6922" s="308"/>
      <c r="E6922" s="315">
        <v>39540</v>
      </c>
      <c r="F6922" s="310">
        <f t="shared" si="216"/>
        <v>1977000</v>
      </c>
      <c r="G6922" s="310">
        <f t="shared" si="217"/>
        <v>790800.00000000012</v>
      </c>
    </row>
    <row r="6923" spans="1:7">
      <c r="A6923" s="311" t="s">
        <v>8191</v>
      </c>
      <c r="B6923" s="311" t="s">
        <v>8242</v>
      </c>
      <c r="C6923" s="311" t="s">
        <v>8397</v>
      </c>
      <c r="D6923" s="308"/>
      <c r="E6923" s="315">
        <v>30000</v>
      </c>
      <c r="F6923" s="310">
        <f t="shared" si="216"/>
        <v>1500000</v>
      </c>
      <c r="G6923" s="310">
        <f t="shared" si="217"/>
        <v>600000</v>
      </c>
    </row>
    <row r="6924" spans="1:7">
      <c r="A6924" s="311" t="s">
        <v>8191</v>
      </c>
      <c r="B6924" s="311" t="s">
        <v>8242</v>
      </c>
      <c r="C6924" s="311" t="s">
        <v>8398</v>
      </c>
      <c r="D6924" s="308"/>
      <c r="E6924" s="315">
        <v>36810</v>
      </c>
      <c r="F6924" s="310">
        <f t="shared" si="216"/>
        <v>1840500</v>
      </c>
      <c r="G6924" s="310">
        <f t="shared" si="217"/>
        <v>736200</v>
      </c>
    </row>
    <row r="6925" spans="1:7">
      <c r="A6925" s="311" t="s">
        <v>8191</v>
      </c>
      <c r="B6925" s="311" t="s">
        <v>8399</v>
      </c>
      <c r="C6925" s="311" t="s">
        <v>8400</v>
      </c>
      <c r="D6925" s="308"/>
      <c r="E6925" s="315">
        <v>46560</v>
      </c>
      <c r="F6925" s="310">
        <f t="shared" si="216"/>
        <v>2328000</v>
      </c>
      <c r="G6925" s="310">
        <f t="shared" si="217"/>
        <v>931200</v>
      </c>
    </row>
    <row r="6926" spans="1:7">
      <c r="A6926" s="311" t="s">
        <v>8191</v>
      </c>
      <c r="B6926" s="311" t="s">
        <v>8248</v>
      </c>
      <c r="C6926" s="311" t="s">
        <v>4218</v>
      </c>
      <c r="D6926" s="308"/>
      <c r="E6926" s="315">
        <v>45360</v>
      </c>
      <c r="F6926" s="310">
        <f t="shared" si="216"/>
        <v>2268000</v>
      </c>
      <c r="G6926" s="310">
        <f t="shared" si="217"/>
        <v>907200</v>
      </c>
    </row>
    <row r="6927" spans="1:7">
      <c r="A6927" s="311" t="s">
        <v>8191</v>
      </c>
      <c r="B6927" s="311" t="s">
        <v>8248</v>
      </c>
      <c r="C6927" s="311" t="s">
        <v>8401</v>
      </c>
      <c r="D6927" s="308"/>
      <c r="E6927" s="315">
        <v>45360</v>
      </c>
      <c r="F6927" s="310">
        <f t="shared" si="216"/>
        <v>2268000</v>
      </c>
      <c r="G6927" s="310">
        <f t="shared" si="217"/>
        <v>907200</v>
      </c>
    </row>
    <row r="6928" spans="1:7">
      <c r="A6928" s="316" t="s">
        <v>8368</v>
      </c>
      <c r="B6928" s="316" t="s">
        <v>8402</v>
      </c>
      <c r="C6928" s="316" t="s">
        <v>8403</v>
      </c>
      <c r="D6928" s="308"/>
      <c r="E6928" s="317">
        <v>7190</v>
      </c>
      <c r="F6928" s="310">
        <f t="shared" si="216"/>
        <v>359500</v>
      </c>
      <c r="G6928" s="310">
        <f t="shared" si="217"/>
        <v>143800</v>
      </c>
    </row>
    <row r="6929" spans="1:7">
      <c r="A6929" s="311" t="s">
        <v>8191</v>
      </c>
      <c r="B6929" s="311" t="s">
        <v>8404</v>
      </c>
      <c r="C6929" s="311" t="s">
        <v>8405</v>
      </c>
      <c r="D6929" s="308"/>
      <c r="E6929" s="315">
        <v>25670</v>
      </c>
      <c r="F6929" s="310">
        <f t="shared" si="216"/>
        <v>1283500</v>
      </c>
      <c r="G6929" s="310">
        <f t="shared" si="217"/>
        <v>513400</v>
      </c>
    </row>
    <row r="6930" spans="1:7">
      <c r="A6930" s="311" t="s">
        <v>8191</v>
      </c>
      <c r="B6930" s="311" t="s">
        <v>8406</v>
      </c>
      <c r="C6930" s="311" t="s">
        <v>8407</v>
      </c>
      <c r="D6930" s="308"/>
      <c r="E6930" s="315">
        <v>14000</v>
      </c>
      <c r="F6930" s="310">
        <f t="shared" si="216"/>
        <v>700000</v>
      </c>
      <c r="G6930" s="310">
        <f t="shared" si="217"/>
        <v>280000</v>
      </c>
    </row>
    <row r="6931" spans="1:7">
      <c r="A6931" s="311" t="s">
        <v>8191</v>
      </c>
      <c r="B6931" s="311" t="s">
        <v>8408</v>
      </c>
      <c r="C6931" s="311" t="s">
        <v>8409</v>
      </c>
      <c r="D6931" s="308"/>
      <c r="E6931" s="315">
        <v>23180</v>
      </c>
      <c r="F6931" s="310">
        <f t="shared" si="216"/>
        <v>1159000</v>
      </c>
      <c r="G6931" s="310">
        <f t="shared" si="217"/>
        <v>463600</v>
      </c>
    </row>
    <row r="6932" spans="1:7">
      <c r="A6932" s="311" t="s">
        <v>8191</v>
      </c>
      <c r="B6932" s="311" t="s">
        <v>8408</v>
      </c>
      <c r="C6932" s="311" t="s">
        <v>8410</v>
      </c>
      <c r="D6932" s="308"/>
      <c r="E6932" s="315">
        <v>31720</v>
      </c>
      <c r="F6932" s="310">
        <f t="shared" si="216"/>
        <v>1586000</v>
      </c>
      <c r="G6932" s="310">
        <f t="shared" si="217"/>
        <v>634400</v>
      </c>
    </row>
    <row r="6933" spans="1:7">
      <c r="A6933" s="311" t="s">
        <v>8191</v>
      </c>
      <c r="B6933" s="311" t="s">
        <v>8408</v>
      </c>
      <c r="C6933" s="311" t="s">
        <v>8411</v>
      </c>
      <c r="D6933" s="308"/>
      <c r="E6933" s="315">
        <v>23180</v>
      </c>
      <c r="F6933" s="310">
        <f t="shared" si="216"/>
        <v>1159000</v>
      </c>
      <c r="G6933" s="310">
        <f t="shared" si="217"/>
        <v>463600</v>
      </c>
    </row>
    <row r="6934" spans="1:7">
      <c r="A6934" s="311" t="s">
        <v>8191</v>
      </c>
      <c r="B6934" s="311" t="s">
        <v>8251</v>
      </c>
      <c r="C6934" s="311" t="s">
        <v>8412</v>
      </c>
      <c r="D6934" s="308"/>
      <c r="E6934" s="315">
        <v>24600</v>
      </c>
      <c r="F6934" s="310">
        <f t="shared" si="216"/>
        <v>1230000</v>
      </c>
      <c r="G6934" s="310">
        <f t="shared" si="217"/>
        <v>492000</v>
      </c>
    </row>
    <row r="6935" spans="1:7">
      <c r="A6935" s="311" t="s">
        <v>8191</v>
      </c>
      <c r="B6935" s="311" t="s">
        <v>8252</v>
      </c>
      <c r="C6935" s="311" t="s">
        <v>4218</v>
      </c>
      <c r="D6935" s="308"/>
      <c r="E6935" s="315">
        <v>29440</v>
      </c>
      <c r="F6935" s="310">
        <f t="shared" si="216"/>
        <v>1472000</v>
      </c>
      <c r="G6935" s="310">
        <f t="shared" si="217"/>
        <v>588800.00000000012</v>
      </c>
    </row>
    <row r="6936" spans="1:7">
      <c r="A6936" s="311" t="s">
        <v>8191</v>
      </c>
      <c r="B6936" s="311" t="s">
        <v>8252</v>
      </c>
      <c r="C6936" s="311" t="s">
        <v>8412</v>
      </c>
      <c r="D6936" s="308"/>
      <c r="E6936" s="315">
        <v>29450</v>
      </c>
      <c r="F6936" s="310">
        <f t="shared" si="216"/>
        <v>1472500</v>
      </c>
      <c r="G6936" s="310">
        <f t="shared" si="217"/>
        <v>589000</v>
      </c>
    </row>
    <row r="6937" spans="1:7">
      <c r="A6937" s="311" t="s">
        <v>8191</v>
      </c>
      <c r="B6937" s="311" t="s">
        <v>8253</v>
      </c>
      <c r="C6937" s="311" t="s">
        <v>8413</v>
      </c>
      <c r="D6937" s="308"/>
      <c r="E6937" s="315">
        <v>25200</v>
      </c>
      <c r="F6937" s="310">
        <f t="shared" si="216"/>
        <v>1260000</v>
      </c>
      <c r="G6937" s="310">
        <f t="shared" si="217"/>
        <v>504000</v>
      </c>
    </row>
    <row r="6938" spans="1:7">
      <c r="A6938" s="311" t="s">
        <v>8191</v>
      </c>
      <c r="B6938" s="311" t="s">
        <v>8254</v>
      </c>
      <c r="C6938" s="311" t="s">
        <v>8413</v>
      </c>
      <c r="D6938" s="308"/>
      <c r="E6938" s="315">
        <v>26300</v>
      </c>
      <c r="F6938" s="310">
        <f t="shared" si="216"/>
        <v>1315000</v>
      </c>
      <c r="G6938" s="310">
        <f t="shared" si="217"/>
        <v>526000</v>
      </c>
    </row>
    <row r="6939" spans="1:7">
      <c r="A6939" s="311" t="s">
        <v>8191</v>
      </c>
      <c r="B6939" s="311" t="s">
        <v>8255</v>
      </c>
      <c r="C6939" s="311" t="s">
        <v>4218</v>
      </c>
      <c r="D6939" s="308"/>
      <c r="E6939" s="315">
        <v>40090</v>
      </c>
      <c r="F6939" s="310">
        <f t="shared" si="216"/>
        <v>2004500</v>
      </c>
      <c r="G6939" s="310">
        <f t="shared" si="217"/>
        <v>801800.00000000012</v>
      </c>
    </row>
    <row r="6940" spans="1:7">
      <c r="A6940" s="311" t="s">
        <v>8191</v>
      </c>
      <c r="B6940" s="311" t="s">
        <v>8256</v>
      </c>
      <c r="C6940" s="311" t="s">
        <v>4218</v>
      </c>
      <c r="D6940" s="308"/>
      <c r="E6940" s="315">
        <v>28630</v>
      </c>
      <c r="F6940" s="310">
        <f t="shared" si="216"/>
        <v>1431500</v>
      </c>
      <c r="G6940" s="310">
        <f t="shared" si="217"/>
        <v>572600</v>
      </c>
    </row>
    <row r="6941" spans="1:7">
      <c r="A6941" s="311" t="s">
        <v>8191</v>
      </c>
      <c r="B6941" s="311" t="s">
        <v>8256</v>
      </c>
      <c r="C6941" s="311" t="s">
        <v>8414</v>
      </c>
      <c r="D6941" s="308"/>
      <c r="E6941" s="315">
        <v>26340</v>
      </c>
      <c r="F6941" s="310">
        <f t="shared" si="216"/>
        <v>1317000</v>
      </c>
      <c r="G6941" s="310">
        <f t="shared" si="217"/>
        <v>526800</v>
      </c>
    </row>
    <row r="6942" spans="1:7">
      <c r="A6942" s="311" t="s">
        <v>8191</v>
      </c>
      <c r="B6942" s="311" t="s">
        <v>8415</v>
      </c>
      <c r="C6942" s="311" t="s">
        <v>8413</v>
      </c>
      <c r="D6942" s="308"/>
      <c r="E6942" s="315">
        <v>28530</v>
      </c>
      <c r="F6942" s="310">
        <f t="shared" si="216"/>
        <v>1426500</v>
      </c>
      <c r="G6942" s="310">
        <f t="shared" si="217"/>
        <v>570600</v>
      </c>
    </row>
    <row r="6943" spans="1:7">
      <c r="A6943" s="311" t="s">
        <v>8191</v>
      </c>
      <c r="B6943" s="311" t="s">
        <v>8416</v>
      </c>
      <c r="C6943" s="311" t="s">
        <v>8417</v>
      </c>
      <c r="D6943" s="308"/>
      <c r="E6943" s="315">
        <v>41470</v>
      </c>
      <c r="F6943" s="310">
        <f t="shared" si="216"/>
        <v>2073500</v>
      </c>
      <c r="G6943" s="310">
        <f t="shared" si="217"/>
        <v>829400</v>
      </c>
    </row>
    <row r="6944" spans="1:7">
      <c r="A6944" s="311" t="s">
        <v>8191</v>
      </c>
      <c r="B6944" s="311" t="s">
        <v>8416</v>
      </c>
      <c r="C6944" s="311" t="s">
        <v>8418</v>
      </c>
      <c r="D6944" s="308"/>
      <c r="E6944" s="315">
        <v>60900</v>
      </c>
      <c r="F6944" s="310">
        <f t="shared" si="216"/>
        <v>3045000</v>
      </c>
      <c r="G6944" s="310">
        <f t="shared" si="217"/>
        <v>1218000</v>
      </c>
    </row>
    <row r="6945" spans="1:7">
      <c r="A6945" s="311" t="s">
        <v>8191</v>
      </c>
      <c r="B6945" s="311" t="s">
        <v>8419</v>
      </c>
      <c r="C6945" s="311" t="s">
        <v>8420</v>
      </c>
      <c r="D6945" s="308"/>
      <c r="E6945" s="315">
        <v>29100</v>
      </c>
      <c r="F6945" s="310">
        <f t="shared" si="216"/>
        <v>1455000</v>
      </c>
      <c r="G6945" s="310">
        <f t="shared" si="217"/>
        <v>582000</v>
      </c>
    </row>
    <row r="6946" spans="1:7">
      <c r="A6946" s="311" t="s">
        <v>8191</v>
      </c>
      <c r="B6946" s="311" t="s">
        <v>8262</v>
      </c>
      <c r="C6946" s="311" t="s">
        <v>8421</v>
      </c>
      <c r="D6946" s="308"/>
      <c r="E6946" s="315">
        <v>30150</v>
      </c>
      <c r="F6946" s="310">
        <f t="shared" si="216"/>
        <v>1507500</v>
      </c>
      <c r="G6946" s="310">
        <f t="shared" si="217"/>
        <v>603000</v>
      </c>
    </row>
    <row r="6947" spans="1:7">
      <c r="A6947" s="311" t="s">
        <v>8191</v>
      </c>
      <c r="B6947" s="311" t="s">
        <v>8267</v>
      </c>
      <c r="C6947" s="311" t="s">
        <v>8422</v>
      </c>
      <c r="D6947" s="308"/>
      <c r="E6947" s="315">
        <v>35830</v>
      </c>
      <c r="F6947" s="310">
        <f t="shared" si="216"/>
        <v>1791500</v>
      </c>
      <c r="G6947" s="310">
        <f t="shared" si="217"/>
        <v>716600</v>
      </c>
    </row>
    <row r="6948" spans="1:7">
      <c r="A6948" s="311" t="s">
        <v>8191</v>
      </c>
      <c r="B6948" s="311" t="s">
        <v>8267</v>
      </c>
      <c r="C6948" s="311" t="s">
        <v>4162</v>
      </c>
      <c r="D6948" s="308"/>
      <c r="E6948" s="315">
        <v>34810</v>
      </c>
      <c r="F6948" s="310">
        <f t="shared" si="216"/>
        <v>1740500</v>
      </c>
      <c r="G6948" s="310">
        <f t="shared" si="217"/>
        <v>696200</v>
      </c>
    </row>
    <row r="6949" spans="1:7">
      <c r="A6949" s="311" t="s">
        <v>8191</v>
      </c>
      <c r="B6949" s="311" t="s">
        <v>8423</v>
      </c>
      <c r="C6949" s="311" t="s">
        <v>8424</v>
      </c>
      <c r="D6949" s="308"/>
      <c r="E6949" s="315">
        <v>29550</v>
      </c>
      <c r="F6949" s="310">
        <f t="shared" si="216"/>
        <v>1477500</v>
      </c>
      <c r="G6949" s="310">
        <f t="shared" si="217"/>
        <v>591000</v>
      </c>
    </row>
    <row r="6950" spans="1:7">
      <c r="A6950" s="311" t="s">
        <v>8191</v>
      </c>
      <c r="B6950" s="311" t="s">
        <v>8423</v>
      </c>
      <c r="C6950" s="311" t="s">
        <v>8425</v>
      </c>
      <c r="D6950" s="308"/>
      <c r="E6950" s="315">
        <v>29550</v>
      </c>
      <c r="F6950" s="310">
        <f t="shared" si="216"/>
        <v>1477500</v>
      </c>
      <c r="G6950" s="310">
        <f t="shared" si="217"/>
        <v>591000</v>
      </c>
    </row>
    <row r="6951" spans="1:7">
      <c r="A6951" s="316" t="s">
        <v>8368</v>
      </c>
      <c r="B6951" s="316" t="s">
        <v>8423</v>
      </c>
      <c r="C6951" s="316" t="s">
        <v>8426</v>
      </c>
      <c r="D6951" s="308"/>
      <c r="E6951" s="317">
        <v>10290</v>
      </c>
      <c r="F6951" s="310">
        <f t="shared" si="216"/>
        <v>514500</v>
      </c>
      <c r="G6951" s="310">
        <f t="shared" si="217"/>
        <v>205800</v>
      </c>
    </row>
    <row r="6952" spans="1:7">
      <c r="A6952" s="311" t="s">
        <v>8191</v>
      </c>
      <c r="B6952" s="311" t="s">
        <v>8423</v>
      </c>
      <c r="C6952" s="311" t="s">
        <v>8427</v>
      </c>
      <c r="D6952" s="308"/>
      <c r="E6952" s="315">
        <v>29550</v>
      </c>
      <c r="F6952" s="310">
        <f t="shared" si="216"/>
        <v>1477500</v>
      </c>
      <c r="G6952" s="310">
        <f t="shared" si="217"/>
        <v>591000</v>
      </c>
    </row>
    <row r="6953" spans="1:7">
      <c r="A6953" s="316" t="s">
        <v>8368</v>
      </c>
      <c r="B6953" s="316" t="s">
        <v>8423</v>
      </c>
      <c r="C6953" s="316" t="s">
        <v>8428</v>
      </c>
      <c r="D6953" s="308"/>
      <c r="E6953" s="317">
        <v>3630</v>
      </c>
      <c r="F6953" s="310">
        <f t="shared" si="216"/>
        <v>181500</v>
      </c>
      <c r="G6953" s="310">
        <f t="shared" si="217"/>
        <v>72600.000000000015</v>
      </c>
    </row>
    <row r="6954" spans="1:7">
      <c r="A6954" s="316" t="s">
        <v>8368</v>
      </c>
      <c r="B6954" s="316" t="s">
        <v>8423</v>
      </c>
      <c r="C6954" s="316" t="s">
        <v>8429</v>
      </c>
      <c r="D6954" s="308"/>
      <c r="E6954" s="317">
        <v>9750</v>
      </c>
      <c r="F6954" s="310">
        <f t="shared" si="216"/>
        <v>487500</v>
      </c>
      <c r="G6954" s="310">
        <f t="shared" si="217"/>
        <v>195000</v>
      </c>
    </row>
    <row r="6955" spans="1:7">
      <c r="A6955" s="311" t="s">
        <v>8191</v>
      </c>
      <c r="B6955" s="311" t="s">
        <v>8423</v>
      </c>
      <c r="C6955" s="311" t="s">
        <v>8410</v>
      </c>
      <c r="D6955" s="308"/>
      <c r="E6955" s="315">
        <v>29240</v>
      </c>
      <c r="F6955" s="310">
        <f t="shared" si="216"/>
        <v>1462000</v>
      </c>
      <c r="G6955" s="310">
        <f t="shared" si="217"/>
        <v>584800.00000000012</v>
      </c>
    </row>
    <row r="6956" spans="1:7">
      <c r="A6956" s="311" t="s">
        <v>8191</v>
      </c>
      <c r="B6956" s="311" t="s">
        <v>8423</v>
      </c>
      <c r="C6956" s="311" t="s">
        <v>8430</v>
      </c>
      <c r="D6956" s="308"/>
      <c r="E6956" s="315">
        <v>30590</v>
      </c>
      <c r="F6956" s="310">
        <f t="shared" si="216"/>
        <v>1529500</v>
      </c>
      <c r="G6956" s="310">
        <f t="shared" si="217"/>
        <v>611800.00000000012</v>
      </c>
    </row>
    <row r="6957" spans="1:7">
      <c r="A6957" s="311" t="s">
        <v>8191</v>
      </c>
      <c r="B6957" s="311" t="s">
        <v>8275</v>
      </c>
      <c r="C6957" s="311" t="s">
        <v>1032</v>
      </c>
      <c r="D6957" s="308"/>
      <c r="E6957" s="315">
        <v>28100</v>
      </c>
      <c r="F6957" s="310">
        <f t="shared" si="216"/>
        <v>1405000</v>
      </c>
      <c r="G6957" s="310">
        <f t="shared" si="217"/>
        <v>562000</v>
      </c>
    </row>
    <row r="6958" spans="1:7">
      <c r="A6958" s="311" t="s">
        <v>8191</v>
      </c>
      <c r="B6958" s="311" t="s">
        <v>8431</v>
      </c>
      <c r="C6958" s="311" t="s">
        <v>7323</v>
      </c>
      <c r="D6958" s="308"/>
      <c r="E6958" s="315">
        <v>33080</v>
      </c>
      <c r="F6958" s="310">
        <f t="shared" si="216"/>
        <v>1654000</v>
      </c>
      <c r="G6958" s="310">
        <f t="shared" si="217"/>
        <v>661600</v>
      </c>
    </row>
    <row r="6959" spans="1:7">
      <c r="A6959" s="311" t="s">
        <v>8191</v>
      </c>
      <c r="B6959" s="311" t="s">
        <v>8276</v>
      </c>
      <c r="C6959" s="311" t="s">
        <v>7391</v>
      </c>
      <c r="D6959" s="308"/>
      <c r="E6959" s="315">
        <v>35460</v>
      </c>
      <c r="F6959" s="310">
        <f t="shared" si="216"/>
        <v>1773000</v>
      </c>
      <c r="G6959" s="310">
        <f t="shared" si="217"/>
        <v>709200</v>
      </c>
    </row>
    <row r="6960" spans="1:7">
      <c r="A6960" s="311" t="s">
        <v>8191</v>
      </c>
      <c r="B6960" s="311" t="s">
        <v>8278</v>
      </c>
      <c r="C6960" s="311" t="s">
        <v>7391</v>
      </c>
      <c r="D6960" s="308"/>
      <c r="E6960" s="315">
        <v>39940</v>
      </c>
      <c r="F6960" s="310">
        <f t="shared" si="216"/>
        <v>1997000</v>
      </c>
      <c r="G6960" s="310">
        <f t="shared" si="217"/>
        <v>798800.00000000012</v>
      </c>
    </row>
    <row r="6961" spans="1:7">
      <c r="A6961" s="311" t="s">
        <v>8191</v>
      </c>
      <c r="B6961" s="311" t="s">
        <v>8278</v>
      </c>
      <c r="C6961" s="311" t="s">
        <v>1032</v>
      </c>
      <c r="D6961" s="308"/>
      <c r="E6961" s="315">
        <v>32400</v>
      </c>
      <c r="F6961" s="310">
        <f t="shared" si="216"/>
        <v>1620000</v>
      </c>
      <c r="G6961" s="310">
        <f t="shared" si="217"/>
        <v>648000</v>
      </c>
    </row>
    <row r="6962" spans="1:7">
      <c r="A6962" s="311" t="s">
        <v>8191</v>
      </c>
      <c r="B6962" s="311" t="s">
        <v>8278</v>
      </c>
      <c r="C6962" s="311" t="s">
        <v>8432</v>
      </c>
      <c r="D6962" s="308"/>
      <c r="E6962" s="315">
        <v>32070</v>
      </c>
      <c r="F6962" s="310">
        <f t="shared" si="216"/>
        <v>1603500</v>
      </c>
      <c r="G6962" s="310">
        <f t="shared" si="217"/>
        <v>641400</v>
      </c>
    </row>
    <row r="6963" spans="1:7">
      <c r="A6963" s="311" t="s">
        <v>8191</v>
      </c>
      <c r="B6963" s="311" t="s">
        <v>8283</v>
      </c>
      <c r="C6963" s="311" t="s">
        <v>7391</v>
      </c>
      <c r="D6963" s="308"/>
      <c r="E6963" s="315">
        <v>42430</v>
      </c>
      <c r="F6963" s="310">
        <f t="shared" si="216"/>
        <v>2121500</v>
      </c>
      <c r="G6963" s="310">
        <f t="shared" si="217"/>
        <v>848600</v>
      </c>
    </row>
    <row r="6964" spans="1:7">
      <c r="A6964" s="311" t="s">
        <v>8191</v>
      </c>
      <c r="B6964" s="311" t="s">
        <v>8286</v>
      </c>
      <c r="C6964" s="311" t="s">
        <v>7391</v>
      </c>
      <c r="D6964" s="308"/>
      <c r="E6964" s="315">
        <v>39940</v>
      </c>
      <c r="F6964" s="310">
        <f t="shared" si="216"/>
        <v>1997000</v>
      </c>
      <c r="G6964" s="310">
        <f t="shared" si="217"/>
        <v>798800.00000000012</v>
      </c>
    </row>
    <row r="6965" spans="1:7">
      <c r="A6965" s="311" t="s">
        <v>8191</v>
      </c>
      <c r="B6965" s="311" t="s">
        <v>8286</v>
      </c>
      <c r="C6965" s="311" t="s">
        <v>1032</v>
      </c>
      <c r="D6965" s="308"/>
      <c r="E6965" s="315">
        <v>24500</v>
      </c>
      <c r="F6965" s="310">
        <f t="shared" si="216"/>
        <v>1225000</v>
      </c>
      <c r="G6965" s="310">
        <f t="shared" si="217"/>
        <v>490000</v>
      </c>
    </row>
    <row r="6966" spans="1:7">
      <c r="A6966" s="311" t="s">
        <v>8191</v>
      </c>
      <c r="B6966" s="311" t="s">
        <v>8288</v>
      </c>
      <c r="C6966" s="311" t="s">
        <v>1032</v>
      </c>
      <c r="D6966" s="308"/>
      <c r="E6966" s="315">
        <v>31070</v>
      </c>
      <c r="F6966" s="310">
        <f t="shared" si="216"/>
        <v>1553500</v>
      </c>
      <c r="G6966" s="310">
        <f t="shared" si="217"/>
        <v>621400</v>
      </c>
    </row>
    <row r="6967" spans="1:7">
      <c r="A6967" s="311" t="s">
        <v>8191</v>
      </c>
      <c r="B6967" s="311" t="s">
        <v>8433</v>
      </c>
      <c r="C6967" s="311" t="s">
        <v>7323</v>
      </c>
      <c r="D6967" s="308"/>
      <c r="E6967" s="315">
        <v>42070</v>
      </c>
      <c r="F6967" s="310">
        <f t="shared" si="216"/>
        <v>2103500</v>
      </c>
      <c r="G6967" s="310">
        <f t="shared" si="217"/>
        <v>841400</v>
      </c>
    </row>
    <row r="6968" spans="1:7">
      <c r="A6968" s="311" t="s">
        <v>8191</v>
      </c>
      <c r="B6968" s="311" t="s">
        <v>8434</v>
      </c>
      <c r="C6968" s="311" t="s">
        <v>1032</v>
      </c>
      <c r="D6968" s="308"/>
      <c r="E6968" s="315">
        <v>30300</v>
      </c>
      <c r="F6968" s="310">
        <f t="shared" si="216"/>
        <v>1515000</v>
      </c>
      <c r="G6968" s="310">
        <f t="shared" si="217"/>
        <v>606000</v>
      </c>
    </row>
    <row r="6969" spans="1:7">
      <c r="A6969" s="311" t="s">
        <v>8191</v>
      </c>
      <c r="B6969" s="311" t="s">
        <v>8435</v>
      </c>
      <c r="C6969" s="311" t="s">
        <v>7391</v>
      </c>
      <c r="D6969" s="308"/>
      <c r="E6969" s="315">
        <v>52820</v>
      </c>
      <c r="F6969" s="310">
        <f t="shared" si="216"/>
        <v>2641000</v>
      </c>
      <c r="G6969" s="310">
        <f t="shared" si="217"/>
        <v>1056400</v>
      </c>
    </row>
    <row r="6970" spans="1:7">
      <c r="A6970" s="311" t="s">
        <v>8191</v>
      </c>
      <c r="B6970" s="311" t="s">
        <v>8436</v>
      </c>
      <c r="C6970" s="311" t="s">
        <v>7391</v>
      </c>
      <c r="D6970" s="308"/>
      <c r="E6970" s="315">
        <v>42000</v>
      </c>
      <c r="F6970" s="310">
        <f t="shared" si="216"/>
        <v>2100000</v>
      </c>
      <c r="G6970" s="310">
        <f t="shared" si="217"/>
        <v>840000</v>
      </c>
    </row>
    <row r="6971" spans="1:7">
      <c r="A6971" s="311" t="s">
        <v>8191</v>
      </c>
      <c r="B6971" s="311" t="s">
        <v>8437</v>
      </c>
      <c r="C6971" s="311" t="s">
        <v>7391</v>
      </c>
      <c r="D6971" s="308"/>
      <c r="E6971" s="315">
        <v>45000</v>
      </c>
      <c r="F6971" s="310">
        <f t="shared" si="216"/>
        <v>2250000</v>
      </c>
      <c r="G6971" s="310">
        <f t="shared" si="217"/>
        <v>900000</v>
      </c>
    </row>
    <row r="6972" spans="1:7">
      <c r="A6972" s="311" t="s">
        <v>8191</v>
      </c>
      <c r="B6972" s="311" t="s">
        <v>8310</v>
      </c>
      <c r="C6972" s="311" t="s">
        <v>7391</v>
      </c>
      <c r="D6972" s="308"/>
      <c r="E6972" s="315">
        <v>40200</v>
      </c>
      <c r="F6972" s="310">
        <f t="shared" si="216"/>
        <v>2010000</v>
      </c>
      <c r="G6972" s="310">
        <f t="shared" si="217"/>
        <v>804000</v>
      </c>
    </row>
    <row r="6973" spans="1:7">
      <c r="A6973" s="311" t="s">
        <v>8191</v>
      </c>
      <c r="B6973" s="311" t="s">
        <v>8312</v>
      </c>
      <c r="C6973" s="311" t="s">
        <v>7323</v>
      </c>
      <c r="D6973" s="308"/>
      <c r="E6973" s="315">
        <v>41260</v>
      </c>
      <c r="F6973" s="310">
        <f t="shared" si="216"/>
        <v>2063000</v>
      </c>
      <c r="G6973" s="310">
        <f t="shared" si="217"/>
        <v>825200</v>
      </c>
    </row>
    <row r="6974" spans="1:7">
      <c r="A6974" s="311" t="s">
        <v>8191</v>
      </c>
      <c r="B6974" s="311" t="s">
        <v>8312</v>
      </c>
      <c r="C6974" s="311" t="s">
        <v>7391</v>
      </c>
      <c r="D6974" s="308"/>
      <c r="E6974" s="315">
        <v>41260</v>
      </c>
      <c r="F6974" s="310">
        <f t="shared" si="216"/>
        <v>2063000</v>
      </c>
      <c r="G6974" s="310">
        <f t="shared" si="217"/>
        <v>825200</v>
      </c>
    </row>
    <row r="6975" spans="1:7">
      <c r="A6975" s="311" t="s">
        <v>8191</v>
      </c>
      <c r="B6975" s="311" t="s">
        <v>8317</v>
      </c>
      <c r="C6975" s="311" t="s">
        <v>8438</v>
      </c>
      <c r="D6975" s="308"/>
      <c r="E6975" s="315">
        <v>71500</v>
      </c>
      <c r="F6975" s="310">
        <f t="shared" si="216"/>
        <v>3575000</v>
      </c>
      <c r="G6975" s="310">
        <f t="shared" si="217"/>
        <v>1430000</v>
      </c>
    </row>
    <row r="6976" spans="1:7">
      <c r="A6976" s="311" t="s">
        <v>8191</v>
      </c>
      <c r="B6976" s="311" t="s">
        <v>8318</v>
      </c>
      <c r="C6976" s="311" t="s">
        <v>8438</v>
      </c>
      <c r="D6976" s="308"/>
      <c r="E6976" s="315">
        <v>78720</v>
      </c>
      <c r="F6976" s="310">
        <f t="shared" si="216"/>
        <v>3936000</v>
      </c>
      <c r="G6976" s="310">
        <f t="shared" si="217"/>
        <v>1574400</v>
      </c>
    </row>
    <row r="6977" spans="1:7">
      <c r="A6977" s="311" t="s">
        <v>8191</v>
      </c>
      <c r="B6977" s="311" t="s">
        <v>8319</v>
      </c>
      <c r="C6977" s="311" t="s">
        <v>8438</v>
      </c>
      <c r="D6977" s="308"/>
      <c r="E6977" s="315">
        <v>118540</v>
      </c>
      <c r="F6977" s="310">
        <f t="shared" si="216"/>
        <v>5927000</v>
      </c>
      <c r="G6977" s="310">
        <f t="shared" si="217"/>
        <v>2370800</v>
      </c>
    </row>
    <row r="6978" spans="1:7">
      <c r="A6978" s="311" t="s">
        <v>8191</v>
      </c>
      <c r="B6978" s="311" t="s">
        <v>8439</v>
      </c>
      <c r="C6978" s="311" t="s">
        <v>8438</v>
      </c>
      <c r="D6978" s="308"/>
      <c r="E6978" s="315">
        <v>125360</v>
      </c>
      <c r="F6978" s="310">
        <f t="shared" si="216"/>
        <v>6268000</v>
      </c>
      <c r="G6978" s="310">
        <f t="shared" si="217"/>
        <v>2507200.0000000005</v>
      </c>
    </row>
    <row r="6979" spans="1:7">
      <c r="A6979" s="311" t="s">
        <v>8191</v>
      </c>
      <c r="B6979" s="311" t="s">
        <v>8320</v>
      </c>
      <c r="C6979" s="311" t="s">
        <v>8438</v>
      </c>
      <c r="D6979" s="308"/>
      <c r="E6979" s="315">
        <v>160720</v>
      </c>
      <c r="F6979" s="310">
        <f t="shared" si="216"/>
        <v>8036000</v>
      </c>
      <c r="G6979" s="310">
        <f t="shared" si="217"/>
        <v>3214400</v>
      </c>
    </row>
    <row r="6980" spans="1:7">
      <c r="A6980" s="311" t="s">
        <v>8191</v>
      </c>
      <c r="B6980" s="311" t="s">
        <v>8440</v>
      </c>
      <c r="C6980" s="311" t="s">
        <v>8441</v>
      </c>
      <c r="D6980" s="308"/>
      <c r="E6980" s="315">
        <v>27540</v>
      </c>
      <c r="F6980" s="310">
        <f t="shared" ref="F6980:F7043" si="218">+E6980*5%*1000</f>
        <v>1377000</v>
      </c>
      <c r="G6980" s="310">
        <f t="shared" ref="G6980:G7043" si="219">+E6980*2%*1000</f>
        <v>550800.00000000012</v>
      </c>
    </row>
    <row r="6981" spans="1:7">
      <c r="A6981" s="311" t="s">
        <v>8191</v>
      </c>
      <c r="B6981" s="311" t="s">
        <v>8442</v>
      </c>
      <c r="C6981" s="311" t="s">
        <v>8443</v>
      </c>
      <c r="D6981" s="308"/>
      <c r="E6981" s="315">
        <v>21160</v>
      </c>
      <c r="F6981" s="310">
        <f t="shared" si="218"/>
        <v>1058000</v>
      </c>
      <c r="G6981" s="310">
        <f t="shared" si="219"/>
        <v>423200</v>
      </c>
    </row>
    <row r="6982" spans="1:7">
      <c r="A6982" s="311" t="s">
        <v>8191</v>
      </c>
      <c r="B6982" s="311" t="s">
        <v>8444</v>
      </c>
      <c r="C6982" s="311" t="s">
        <v>8443</v>
      </c>
      <c r="D6982" s="308"/>
      <c r="E6982" s="315">
        <v>21600</v>
      </c>
      <c r="F6982" s="310">
        <f t="shared" si="218"/>
        <v>1080000</v>
      </c>
      <c r="G6982" s="310">
        <f t="shared" si="219"/>
        <v>432000</v>
      </c>
    </row>
    <row r="6983" spans="1:7">
      <c r="A6983" s="311" t="s">
        <v>8191</v>
      </c>
      <c r="B6983" s="311" t="s">
        <v>8445</v>
      </c>
      <c r="C6983" s="311" t="s">
        <v>8446</v>
      </c>
      <c r="D6983" s="308"/>
      <c r="E6983" s="315">
        <v>22920</v>
      </c>
      <c r="F6983" s="310">
        <f t="shared" si="218"/>
        <v>1146000</v>
      </c>
      <c r="G6983" s="310">
        <f t="shared" si="219"/>
        <v>458400.00000000006</v>
      </c>
    </row>
    <row r="6984" spans="1:7">
      <c r="A6984" s="311" t="s">
        <v>8191</v>
      </c>
      <c r="B6984" s="311" t="s">
        <v>8447</v>
      </c>
      <c r="C6984" s="311" t="s">
        <v>8448</v>
      </c>
      <c r="D6984" s="308"/>
      <c r="E6984" s="315">
        <v>33360</v>
      </c>
      <c r="F6984" s="310">
        <f t="shared" si="218"/>
        <v>1668000</v>
      </c>
      <c r="G6984" s="310">
        <f t="shared" si="219"/>
        <v>667200</v>
      </c>
    </row>
    <row r="6985" spans="1:7">
      <c r="A6985" s="311" t="s">
        <v>8191</v>
      </c>
      <c r="B6985" s="311" t="s">
        <v>8449</v>
      </c>
      <c r="C6985" s="311" t="s">
        <v>8448</v>
      </c>
      <c r="D6985" s="308"/>
      <c r="E6985" s="315">
        <v>33210</v>
      </c>
      <c r="F6985" s="310">
        <f t="shared" si="218"/>
        <v>1660500</v>
      </c>
      <c r="G6985" s="310">
        <f t="shared" si="219"/>
        <v>664200</v>
      </c>
    </row>
    <row r="6986" spans="1:7">
      <c r="A6986" s="316" t="s">
        <v>8368</v>
      </c>
      <c r="B6986" s="316" t="s">
        <v>8450</v>
      </c>
      <c r="C6986" s="316" t="s">
        <v>8451</v>
      </c>
      <c r="D6986" s="308"/>
      <c r="E6986" s="317">
        <v>38700</v>
      </c>
      <c r="F6986" s="310">
        <f t="shared" si="218"/>
        <v>1935000</v>
      </c>
      <c r="G6986" s="310">
        <f t="shared" si="219"/>
        <v>774000</v>
      </c>
    </row>
    <row r="6987" spans="1:7">
      <c r="A6987" s="311" t="s">
        <v>8191</v>
      </c>
      <c r="B6987" s="311" t="s">
        <v>8452</v>
      </c>
      <c r="C6987" s="311" t="s">
        <v>8413</v>
      </c>
      <c r="D6987" s="308"/>
      <c r="E6987" s="315">
        <v>30720</v>
      </c>
      <c r="F6987" s="310">
        <f t="shared" si="218"/>
        <v>1536000</v>
      </c>
      <c r="G6987" s="310">
        <f t="shared" si="219"/>
        <v>614400</v>
      </c>
    </row>
    <row r="6988" spans="1:7">
      <c r="A6988" s="316" t="s">
        <v>8368</v>
      </c>
      <c r="B6988" s="316" t="s">
        <v>8453</v>
      </c>
      <c r="C6988" s="316" t="s">
        <v>8454</v>
      </c>
      <c r="D6988" s="308"/>
      <c r="E6988" s="317">
        <v>14740</v>
      </c>
      <c r="F6988" s="310">
        <f t="shared" si="218"/>
        <v>737000</v>
      </c>
      <c r="G6988" s="310">
        <f t="shared" si="219"/>
        <v>294800</v>
      </c>
    </row>
    <row r="6989" spans="1:7">
      <c r="A6989" s="311" t="s">
        <v>8191</v>
      </c>
      <c r="B6989" s="311" t="s">
        <v>8453</v>
      </c>
      <c r="C6989" s="311" t="s">
        <v>8455</v>
      </c>
      <c r="D6989" s="308"/>
      <c r="E6989" s="315">
        <v>32000</v>
      </c>
      <c r="F6989" s="310">
        <f t="shared" si="218"/>
        <v>1600000</v>
      </c>
      <c r="G6989" s="310">
        <f t="shared" si="219"/>
        <v>640000</v>
      </c>
    </row>
    <row r="6990" spans="1:7">
      <c r="A6990" s="311" t="s">
        <v>8191</v>
      </c>
      <c r="B6990" s="311" t="s">
        <v>8344</v>
      </c>
      <c r="C6990" s="311" t="s">
        <v>8456</v>
      </c>
      <c r="D6990" s="308"/>
      <c r="E6990" s="315">
        <v>34000</v>
      </c>
      <c r="F6990" s="310">
        <f t="shared" si="218"/>
        <v>1700000</v>
      </c>
      <c r="G6990" s="310">
        <f t="shared" si="219"/>
        <v>680000</v>
      </c>
    </row>
    <row r="6991" spans="1:7">
      <c r="A6991" s="311" t="s">
        <v>8191</v>
      </c>
      <c r="B6991" s="311" t="s">
        <v>8457</v>
      </c>
      <c r="C6991" s="311" t="s">
        <v>8456</v>
      </c>
      <c r="D6991" s="308"/>
      <c r="E6991" s="315">
        <v>39700</v>
      </c>
      <c r="F6991" s="310">
        <f t="shared" si="218"/>
        <v>1985000</v>
      </c>
      <c r="G6991" s="310">
        <f t="shared" si="219"/>
        <v>794000</v>
      </c>
    </row>
    <row r="6992" spans="1:7">
      <c r="A6992" s="311" t="s">
        <v>8191</v>
      </c>
      <c r="B6992" s="311" t="s">
        <v>8347</v>
      </c>
      <c r="C6992" s="311" t="s">
        <v>8456</v>
      </c>
      <c r="D6992" s="308"/>
      <c r="E6992" s="315">
        <v>31900</v>
      </c>
      <c r="F6992" s="310">
        <f t="shared" si="218"/>
        <v>1595000</v>
      </c>
      <c r="G6992" s="310">
        <f t="shared" si="219"/>
        <v>638000</v>
      </c>
    </row>
    <row r="6993" spans="1:7">
      <c r="A6993" s="311" t="s">
        <v>8191</v>
      </c>
      <c r="B6993" s="311" t="s">
        <v>8458</v>
      </c>
      <c r="C6993" s="311" t="s">
        <v>8456</v>
      </c>
      <c r="D6993" s="308"/>
      <c r="E6993" s="315">
        <v>31100</v>
      </c>
      <c r="F6993" s="310">
        <f t="shared" si="218"/>
        <v>1555000</v>
      </c>
      <c r="G6993" s="310">
        <f t="shared" si="219"/>
        <v>622000</v>
      </c>
    </row>
    <row r="6994" spans="1:7">
      <c r="A6994" s="311" t="s">
        <v>8191</v>
      </c>
      <c r="B6994" s="311" t="s">
        <v>8459</v>
      </c>
      <c r="C6994" s="311" t="s">
        <v>8456</v>
      </c>
      <c r="D6994" s="308"/>
      <c r="E6994" s="315">
        <v>38250</v>
      </c>
      <c r="F6994" s="310">
        <f t="shared" si="218"/>
        <v>1912500</v>
      </c>
      <c r="G6994" s="310">
        <f t="shared" si="219"/>
        <v>765000</v>
      </c>
    </row>
    <row r="6995" spans="1:7">
      <c r="A6995" s="311" t="s">
        <v>8191</v>
      </c>
      <c r="B6995" s="311" t="s">
        <v>8352</v>
      </c>
      <c r="C6995" s="311" t="s">
        <v>8456</v>
      </c>
      <c r="D6995" s="308"/>
      <c r="E6995" s="315">
        <v>39230</v>
      </c>
      <c r="F6995" s="310">
        <f t="shared" si="218"/>
        <v>1961500</v>
      </c>
      <c r="G6995" s="310">
        <f t="shared" si="219"/>
        <v>784600</v>
      </c>
    </row>
    <row r="6996" spans="1:7">
      <c r="A6996" s="311" t="s">
        <v>8191</v>
      </c>
      <c r="B6996" s="311" t="s">
        <v>8460</v>
      </c>
      <c r="C6996" s="311" t="s">
        <v>8456</v>
      </c>
      <c r="D6996" s="308"/>
      <c r="E6996" s="315">
        <v>39200</v>
      </c>
      <c r="F6996" s="310">
        <f t="shared" si="218"/>
        <v>1960000</v>
      </c>
      <c r="G6996" s="310">
        <f t="shared" si="219"/>
        <v>784000</v>
      </c>
    </row>
    <row r="6997" spans="1:7">
      <c r="A6997" s="311" t="s">
        <v>8191</v>
      </c>
      <c r="B6997" s="311" t="s">
        <v>8353</v>
      </c>
      <c r="C6997" s="311" t="s">
        <v>8461</v>
      </c>
      <c r="D6997" s="308"/>
      <c r="E6997" s="315">
        <v>64180</v>
      </c>
      <c r="F6997" s="310">
        <f t="shared" si="218"/>
        <v>3209000</v>
      </c>
      <c r="G6997" s="310">
        <f t="shared" si="219"/>
        <v>1283600.0000000002</v>
      </c>
    </row>
    <row r="6998" spans="1:7">
      <c r="A6998" s="311" t="s">
        <v>8340</v>
      </c>
      <c r="B6998" s="311" t="s">
        <v>8353</v>
      </c>
      <c r="C6998" s="311" t="s">
        <v>734</v>
      </c>
      <c r="D6998" s="308"/>
      <c r="E6998" s="315">
        <v>78690</v>
      </c>
      <c r="F6998" s="310">
        <f t="shared" si="218"/>
        <v>3934500</v>
      </c>
      <c r="G6998" s="310">
        <f t="shared" si="219"/>
        <v>1573800</v>
      </c>
    </row>
    <row r="6999" spans="1:7">
      <c r="A6999" s="311" t="s">
        <v>8191</v>
      </c>
      <c r="B6999" s="311" t="s">
        <v>8354</v>
      </c>
      <c r="C6999" s="311" t="s">
        <v>8462</v>
      </c>
      <c r="D6999" s="308"/>
      <c r="E6999" s="315">
        <v>63840</v>
      </c>
      <c r="F6999" s="310">
        <f t="shared" si="218"/>
        <v>3192000</v>
      </c>
      <c r="G6999" s="310">
        <f t="shared" si="219"/>
        <v>1276800</v>
      </c>
    </row>
    <row r="7000" spans="1:7">
      <c r="A7000" s="311" t="s">
        <v>8191</v>
      </c>
      <c r="B7000" s="311" t="s">
        <v>8355</v>
      </c>
      <c r="C7000" s="311" t="s">
        <v>8461</v>
      </c>
      <c r="D7000" s="308"/>
      <c r="E7000" s="315">
        <v>67900</v>
      </c>
      <c r="F7000" s="310">
        <f t="shared" si="218"/>
        <v>3395000</v>
      </c>
      <c r="G7000" s="310">
        <f t="shared" si="219"/>
        <v>1358000</v>
      </c>
    </row>
    <row r="7001" spans="1:7">
      <c r="A7001" s="311" t="s">
        <v>8191</v>
      </c>
      <c r="B7001" s="311" t="s">
        <v>8356</v>
      </c>
      <c r="C7001" s="311" t="s">
        <v>8461</v>
      </c>
      <c r="D7001" s="308"/>
      <c r="E7001" s="315">
        <v>93000</v>
      </c>
      <c r="F7001" s="310">
        <f t="shared" si="218"/>
        <v>4650000</v>
      </c>
      <c r="G7001" s="310">
        <f t="shared" si="219"/>
        <v>1860000</v>
      </c>
    </row>
    <row r="7002" spans="1:7">
      <c r="A7002" s="311" t="s">
        <v>8191</v>
      </c>
      <c r="B7002" s="311" t="s">
        <v>8357</v>
      </c>
      <c r="C7002" s="311" t="s">
        <v>8462</v>
      </c>
      <c r="D7002" s="308"/>
      <c r="E7002" s="315">
        <v>83000</v>
      </c>
      <c r="F7002" s="310">
        <f t="shared" si="218"/>
        <v>4150000</v>
      </c>
      <c r="G7002" s="310">
        <f t="shared" si="219"/>
        <v>1660000</v>
      </c>
    </row>
    <row r="7003" spans="1:7">
      <c r="A7003" s="311" t="s">
        <v>8191</v>
      </c>
      <c r="B7003" s="311" t="s">
        <v>8463</v>
      </c>
      <c r="C7003" s="311" t="s">
        <v>8462</v>
      </c>
      <c r="D7003" s="308"/>
      <c r="E7003" s="315">
        <v>58860</v>
      </c>
      <c r="F7003" s="310">
        <f t="shared" si="218"/>
        <v>2943000</v>
      </c>
      <c r="G7003" s="310">
        <f t="shared" si="219"/>
        <v>1177200</v>
      </c>
    </row>
    <row r="7004" spans="1:7">
      <c r="A7004" s="311" t="s">
        <v>8191</v>
      </c>
      <c r="B7004" s="311" t="s">
        <v>8464</v>
      </c>
      <c r="C7004" s="311" t="s">
        <v>8405</v>
      </c>
      <c r="D7004" s="308"/>
      <c r="E7004" s="315">
        <v>22270</v>
      </c>
      <c r="F7004" s="310">
        <f t="shared" si="218"/>
        <v>1113500</v>
      </c>
      <c r="G7004" s="310">
        <f t="shared" si="219"/>
        <v>445400.00000000006</v>
      </c>
    </row>
    <row r="7005" spans="1:7">
      <c r="A7005" s="318" t="s">
        <v>8465</v>
      </c>
      <c r="B7005" s="318" t="s">
        <v>8466</v>
      </c>
      <c r="C7005" s="318" t="s">
        <v>8467</v>
      </c>
      <c r="D7005" s="318" t="s">
        <v>1297</v>
      </c>
      <c r="E7005" s="319">
        <v>47880</v>
      </c>
      <c r="F7005" s="310">
        <f t="shared" si="218"/>
        <v>2394000</v>
      </c>
      <c r="G7005" s="310">
        <f t="shared" si="219"/>
        <v>957600</v>
      </c>
    </row>
    <row r="7006" spans="1:7">
      <c r="A7006" s="318" t="s">
        <v>8465</v>
      </c>
      <c r="B7006" s="318" t="s">
        <v>8468</v>
      </c>
      <c r="C7006" s="318" t="s">
        <v>8469</v>
      </c>
      <c r="D7006" s="318" t="s">
        <v>1297</v>
      </c>
      <c r="E7006" s="319">
        <v>49570</v>
      </c>
      <c r="F7006" s="310">
        <f t="shared" si="218"/>
        <v>2478500</v>
      </c>
      <c r="G7006" s="310">
        <f t="shared" si="219"/>
        <v>991400</v>
      </c>
    </row>
    <row r="7007" spans="1:7">
      <c r="A7007" s="318" t="s">
        <v>8465</v>
      </c>
      <c r="B7007" s="318" t="s">
        <v>8470</v>
      </c>
      <c r="C7007" s="318" t="s">
        <v>8471</v>
      </c>
      <c r="D7007" s="318" t="s">
        <v>1297</v>
      </c>
      <c r="E7007" s="319">
        <v>56750</v>
      </c>
      <c r="F7007" s="310">
        <f t="shared" si="218"/>
        <v>2837500</v>
      </c>
      <c r="G7007" s="310">
        <f t="shared" si="219"/>
        <v>1135000</v>
      </c>
    </row>
    <row r="7008" spans="1:7">
      <c r="A7008" s="311" t="s">
        <v>8465</v>
      </c>
      <c r="B7008" s="311" t="s">
        <v>8472</v>
      </c>
      <c r="C7008" s="311" t="s">
        <v>8473</v>
      </c>
      <c r="D7008" s="311" t="s">
        <v>743</v>
      </c>
      <c r="E7008" s="315">
        <v>35000</v>
      </c>
      <c r="F7008" s="310">
        <f t="shared" si="218"/>
        <v>1750000</v>
      </c>
      <c r="G7008" s="310">
        <f t="shared" si="219"/>
        <v>700000</v>
      </c>
    </row>
    <row r="7009" spans="1:7">
      <c r="A7009" s="318" t="s">
        <v>8465</v>
      </c>
      <c r="B7009" s="318" t="s">
        <v>8474</v>
      </c>
      <c r="C7009" s="318" t="s">
        <v>8475</v>
      </c>
      <c r="D7009" s="318" t="s">
        <v>747</v>
      </c>
      <c r="E7009" s="319">
        <v>47840</v>
      </c>
      <c r="F7009" s="310">
        <f t="shared" si="218"/>
        <v>2392000</v>
      </c>
      <c r="G7009" s="310">
        <f t="shared" si="219"/>
        <v>956800.00000000012</v>
      </c>
    </row>
    <row r="7010" spans="1:7">
      <c r="A7010" s="311" t="s">
        <v>8465</v>
      </c>
      <c r="B7010" s="311" t="s">
        <v>8476</v>
      </c>
      <c r="C7010" s="311" t="s">
        <v>8477</v>
      </c>
      <c r="D7010" s="311" t="s">
        <v>747</v>
      </c>
      <c r="E7010" s="315">
        <v>68090</v>
      </c>
      <c r="F7010" s="310">
        <f t="shared" si="218"/>
        <v>3404500</v>
      </c>
      <c r="G7010" s="310">
        <f t="shared" si="219"/>
        <v>1361800</v>
      </c>
    </row>
    <row r="7011" spans="1:7">
      <c r="A7011" s="318" t="s">
        <v>8465</v>
      </c>
      <c r="B7011" s="318" t="s">
        <v>8478</v>
      </c>
      <c r="C7011" s="318" t="s">
        <v>8479</v>
      </c>
      <c r="D7011" s="318" t="s">
        <v>747</v>
      </c>
      <c r="E7011" s="319">
        <v>59920</v>
      </c>
      <c r="F7011" s="310">
        <f t="shared" si="218"/>
        <v>2996000</v>
      </c>
      <c r="G7011" s="310">
        <f t="shared" si="219"/>
        <v>1198400</v>
      </c>
    </row>
    <row r="7012" spans="1:7">
      <c r="A7012" s="318" t="s">
        <v>8465</v>
      </c>
      <c r="B7012" s="318" t="s">
        <v>8480</v>
      </c>
      <c r="C7012" s="318" t="s">
        <v>8481</v>
      </c>
      <c r="D7012" s="318" t="s">
        <v>747</v>
      </c>
      <c r="E7012" s="319">
        <v>63820</v>
      </c>
      <c r="F7012" s="310">
        <f t="shared" si="218"/>
        <v>3191000</v>
      </c>
      <c r="G7012" s="310">
        <f t="shared" si="219"/>
        <v>1276400</v>
      </c>
    </row>
    <row r="7013" spans="1:7">
      <c r="A7013" s="318" t="s">
        <v>8465</v>
      </c>
      <c r="B7013" s="318" t="s">
        <v>8482</v>
      </c>
      <c r="C7013" s="318" t="s">
        <v>8483</v>
      </c>
      <c r="D7013" s="318" t="s">
        <v>747</v>
      </c>
      <c r="E7013" s="319">
        <v>85680</v>
      </c>
      <c r="F7013" s="310">
        <f t="shared" si="218"/>
        <v>4284000</v>
      </c>
      <c r="G7013" s="310">
        <f t="shared" si="219"/>
        <v>1713600.0000000002</v>
      </c>
    </row>
    <row r="7014" spans="1:7">
      <c r="A7014" s="311" t="s">
        <v>8484</v>
      </c>
      <c r="B7014" s="311" t="s">
        <v>8482</v>
      </c>
      <c r="C7014" s="311" t="s">
        <v>8485</v>
      </c>
      <c r="D7014" s="311" t="s">
        <v>743</v>
      </c>
      <c r="E7014" s="315">
        <v>83730</v>
      </c>
      <c r="F7014" s="310">
        <f t="shared" si="218"/>
        <v>4186500</v>
      </c>
      <c r="G7014" s="310">
        <f t="shared" si="219"/>
        <v>1674600.0000000002</v>
      </c>
    </row>
    <row r="7015" spans="1:7">
      <c r="A7015" s="318" t="s">
        <v>8465</v>
      </c>
      <c r="B7015" s="318" t="s">
        <v>8486</v>
      </c>
      <c r="C7015" s="318" t="s">
        <v>8487</v>
      </c>
      <c r="D7015" s="318" t="s">
        <v>747</v>
      </c>
      <c r="E7015" s="319">
        <v>52700</v>
      </c>
      <c r="F7015" s="310">
        <f t="shared" si="218"/>
        <v>2635000</v>
      </c>
      <c r="G7015" s="310">
        <f t="shared" si="219"/>
        <v>1054000</v>
      </c>
    </row>
    <row r="7016" spans="1:7">
      <c r="A7016" s="318" t="s">
        <v>8465</v>
      </c>
      <c r="B7016" s="318" t="s">
        <v>8488</v>
      </c>
      <c r="C7016" s="318" t="s">
        <v>8489</v>
      </c>
      <c r="D7016" s="318" t="s">
        <v>747</v>
      </c>
      <c r="E7016" s="319">
        <v>66190</v>
      </c>
      <c r="F7016" s="310">
        <f t="shared" si="218"/>
        <v>3309500</v>
      </c>
      <c r="G7016" s="310">
        <f t="shared" si="219"/>
        <v>1323800</v>
      </c>
    </row>
    <row r="7017" spans="1:7">
      <c r="A7017" s="318" t="s">
        <v>8465</v>
      </c>
      <c r="B7017" s="318" t="s">
        <v>8490</v>
      </c>
      <c r="C7017" s="318" t="s">
        <v>8491</v>
      </c>
      <c r="D7017" s="318" t="s">
        <v>747</v>
      </c>
      <c r="E7017" s="319">
        <v>69780</v>
      </c>
      <c r="F7017" s="310">
        <f t="shared" si="218"/>
        <v>3489000</v>
      </c>
      <c r="G7017" s="310">
        <f t="shared" si="219"/>
        <v>1395600.0000000002</v>
      </c>
    </row>
    <row r="7018" spans="1:7">
      <c r="A7018" s="318" t="s">
        <v>8465</v>
      </c>
      <c r="B7018" s="318" t="s">
        <v>8492</v>
      </c>
      <c r="C7018" s="318" t="s">
        <v>8493</v>
      </c>
      <c r="D7018" s="318" t="s">
        <v>747</v>
      </c>
      <c r="E7018" s="319">
        <v>45300</v>
      </c>
      <c r="F7018" s="310">
        <f t="shared" si="218"/>
        <v>2265000</v>
      </c>
      <c r="G7018" s="310">
        <f t="shared" si="219"/>
        <v>906000</v>
      </c>
    </row>
    <row r="7019" spans="1:7">
      <c r="A7019" s="318" t="s">
        <v>8465</v>
      </c>
      <c r="B7019" s="318" t="s">
        <v>8494</v>
      </c>
      <c r="C7019" s="318" t="s">
        <v>8495</v>
      </c>
      <c r="D7019" s="318" t="s">
        <v>1297</v>
      </c>
      <c r="E7019" s="319">
        <v>54640</v>
      </c>
      <c r="F7019" s="310">
        <f t="shared" si="218"/>
        <v>2732000</v>
      </c>
      <c r="G7019" s="310">
        <f t="shared" si="219"/>
        <v>1092800</v>
      </c>
    </row>
    <row r="7020" spans="1:7">
      <c r="A7020" s="318" t="s">
        <v>8465</v>
      </c>
      <c r="B7020" s="318" t="s">
        <v>8496</v>
      </c>
      <c r="C7020" s="318" t="s">
        <v>8497</v>
      </c>
      <c r="D7020" s="318" t="s">
        <v>747</v>
      </c>
      <c r="E7020" s="319">
        <v>59900</v>
      </c>
      <c r="F7020" s="310">
        <f t="shared" si="218"/>
        <v>2995000</v>
      </c>
      <c r="G7020" s="310">
        <f t="shared" si="219"/>
        <v>1198000</v>
      </c>
    </row>
    <row r="7021" spans="1:7">
      <c r="A7021" s="318" t="s">
        <v>8465</v>
      </c>
      <c r="B7021" s="318" t="s">
        <v>8498</v>
      </c>
      <c r="C7021" s="318" t="s">
        <v>8499</v>
      </c>
      <c r="D7021" s="318" t="s">
        <v>747</v>
      </c>
      <c r="E7021" s="319">
        <v>63430</v>
      </c>
      <c r="F7021" s="310">
        <f t="shared" si="218"/>
        <v>3171500</v>
      </c>
      <c r="G7021" s="310">
        <f t="shared" si="219"/>
        <v>1268600.0000000002</v>
      </c>
    </row>
    <row r="7022" spans="1:7">
      <c r="A7022" s="311" t="s">
        <v>8465</v>
      </c>
      <c r="B7022" s="311" t="s">
        <v>8500</v>
      </c>
      <c r="C7022" s="311" t="s">
        <v>8501</v>
      </c>
      <c r="D7022" s="311" t="s">
        <v>743</v>
      </c>
      <c r="E7022" s="315">
        <v>68800</v>
      </c>
      <c r="F7022" s="310">
        <f t="shared" si="218"/>
        <v>3440000</v>
      </c>
      <c r="G7022" s="310">
        <f t="shared" si="219"/>
        <v>1376000</v>
      </c>
    </row>
    <row r="7023" spans="1:7">
      <c r="A7023" s="318" t="s">
        <v>8465</v>
      </c>
      <c r="B7023" s="318" t="s">
        <v>8502</v>
      </c>
      <c r="C7023" s="318" t="s">
        <v>8503</v>
      </c>
      <c r="D7023" s="318" t="s">
        <v>747</v>
      </c>
      <c r="E7023" s="319">
        <v>52160</v>
      </c>
      <c r="F7023" s="310">
        <f t="shared" si="218"/>
        <v>2608000</v>
      </c>
      <c r="G7023" s="310">
        <f t="shared" si="219"/>
        <v>1043200</v>
      </c>
    </row>
    <row r="7024" spans="1:7">
      <c r="A7024" s="318" t="s">
        <v>8465</v>
      </c>
      <c r="B7024" s="318" t="s">
        <v>8504</v>
      </c>
      <c r="C7024" s="318" t="s">
        <v>8505</v>
      </c>
      <c r="D7024" s="318" t="s">
        <v>747</v>
      </c>
      <c r="E7024" s="319">
        <v>82190</v>
      </c>
      <c r="F7024" s="310">
        <f t="shared" si="218"/>
        <v>4109500</v>
      </c>
      <c r="G7024" s="310">
        <f t="shared" si="219"/>
        <v>1643800</v>
      </c>
    </row>
    <row r="7025" spans="1:7">
      <c r="A7025" s="311" t="s">
        <v>8465</v>
      </c>
      <c r="B7025" s="311" t="s">
        <v>8506</v>
      </c>
      <c r="C7025" s="311" t="s">
        <v>8507</v>
      </c>
      <c r="D7025" s="311" t="s">
        <v>743</v>
      </c>
      <c r="E7025" s="315">
        <v>100000</v>
      </c>
      <c r="F7025" s="310">
        <f t="shared" si="218"/>
        <v>5000000</v>
      </c>
      <c r="G7025" s="310">
        <f t="shared" si="219"/>
        <v>2000000</v>
      </c>
    </row>
    <row r="7026" spans="1:7">
      <c r="A7026" s="311" t="s">
        <v>8465</v>
      </c>
      <c r="B7026" s="311" t="s">
        <v>8506</v>
      </c>
      <c r="C7026" s="311" t="s">
        <v>8508</v>
      </c>
      <c r="D7026" s="311" t="s">
        <v>743</v>
      </c>
      <c r="E7026" s="315">
        <v>97450</v>
      </c>
      <c r="F7026" s="310">
        <f t="shared" si="218"/>
        <v>4872500</v>
      </c>
      <c r="G7026" s="310">
        <f t="shared" si="219"/>
        <v>1949000</v>
      </c>
    </row>
    <row r="7027" spans="1:7">
      <c r="A7027" s="311" t="s">
        <v>8484</v>
      </c>
      <c r="B7027" s="311" t="s">
        <v>8506</v>
      </c>
      <c r="C7027" s="311" t="s">
        <v>8509</v>
      </c>
      <c r="D7027" s="311" t="s">
        <v>743</v>
      </c>
      <c r="E7027" s="315">
        <v>120500</v>
      </c>
      <c r="F7027" s="310">
        <f t="shared" si="218"/>
        <v>6025000</v>
      </c>
      <c r="G7027" s="310">
        <f t="shared" si="219"/>
        <v>2410000</v>
      </c>
    </row>
    <row r="7028" spans="1:7">
      <c r="A7028" s="311" t="s">
        <v>8465</v>
      </c>
      <c r="B7028" s="311" t="s">
        <v>8506</v>
      </c>
      <c r="C7028" s="311" t="s">
        <v>8510</v>
      </c>
      <c r="D7028" s="311" t="s">
        <v>743</v>
      </c>
      <c r="E7028" s="315">
        <v>122540</v>
      </c>
      <c r="F7028" s="310">
        <f t="shared" si="218"/>
        <v>6127000</v>
      </c>
      <c r="G7028" s="310">
        <f t="shared" si="219"/>
        <v>2450800</v>
      </c>
    </row>
    <row r="7029" spans="1:7">
      <c r="A7029" s="307" t="s">
        <v>8465</v>
      </c>
      <c r="B7029" s="307" t="s">
        <v>8511</v>
      </c>
      <c r="C7029" s="308"/>
      <c r="D7029" s="308"/>
      <c r="E7029" s="309">
        <v>27660</v>
      </c>
      <c r="F7029" s="310">
        <f t="shared" si="218"/>
        <v>1383000</v>
      </c>
      <c r="G7029" s="310">
        <f t="shared" si="219"/>
        <v>553200</v>
      </c>
    </row>
    <row r="7030" spans="1:7">
      <c r="A7030" s="307" t="s">
        <v>8465</v>
      </c>
      <c r="B7030" s="307" t="s">
        <v>8512</v>
      </c>
      <c r="C7030" s="308"/>
      <c r="D7030" s="308"/>
      <c r="E7030" s="309">
        <v>34060</v>
      </c>
      <c r="F7030" s="310">
        <f t="shared" si="218"/>
        <v>1703000</v>
      </c>
      <c r="G7030" s="310">
        <f t="shared" si="219"/>
        <v>681200</v>
      </c>
    </row>
    <row r="7031" spans="1:7">
      <c r="A7031" s="307" t="s">
        <v>8465</v>
      </c>
      <c r="B7031" s="307" t="s">
        <v>8513</v>
      </c>
      <c r="C7031" s="308"/>
      <c r="D7031" s="308"/>
      <c r="E7031" s="309">
        <v>34750</v>
      </c>
      <c r="F7031" s="310">
        <f t="shared" si="218"/>
        <v>1737500</v>
      </c>
      <c r="G7031" s="310">
        <f t="shared" si="219"/>
        <v>695000</v>
      </c>
    </row>
    <row r="7032" spans="1:7">
      <c r="A7032" s="307" t="s">
        <v>8465</v>
      </c>
      <c r="B7032" s="307" t="s">
        <v>8514</v>
      </c>
      <c r="C7032" s="308"/>
      <c r="D7032" s="308"/>
      <c r="E7032" s="309">
        <v>42360</v>
      </c>
      <c r="F7032" s="310">
        <f t="shared" si="218"/>
        <v>2118000</v>
      </c>
      <c r="G7032" s="310">
        <f t="shared" si="219"/>
        <v>847200</v>
      </c>
    </row>
    <row r="7033" spans="1:7">
      <c r="A7033" s="307" t="s">
        <v>8465</v>
      </c>
      <c r="B7033" s="307" t="s">
        <v>8515</v>
      </c>
      <c r="C7033" s="308"/>
      <c r="D7033" s="308"/>
      <c r="E7033" s="309">
        <v>30180</v>
      </c>
      <c r="F7033" s="310">
        <f t="shared" si="218"/>
        <v>1509000</v>
      </c>
      <c r="G7033" s="310">
        <f t="shared" si="219"/>
        <v>603600</v>
      </c>
    </row>
    <row r="7034" spans="1:7">
      <c r="A7034" s="307" t="s">
        <v>8465</v>
      </c>
      <c r="B7034" s="307" t="s">
        <v>8516</v>
      </c>
      <c r="C7034" s="308"/>
      <c r="D7034" s="308"/>
      <c r="E7034" s="309">
        <v>40760</v>
      </c>
      <c r="F7034" s="310">
        <f t="shared" si="218"/>
        <v>2038000</v>
      </c>
      <c r="G7034" s="310">
        <f t="shared" si="219"/>
        <v>815200</v>
      </c>
    </row>
    <row r="7035" spans="1:7">
      <c r="A7035" s="307" t="s">
        <v>8465</v>
      </c>
      <c r="B7035" s="307" t="s">
        <v>8517</v>
      </c>
      <c r="C7035" s="308"/>
      <c r="D7035" s="308"/>
      <c r="E7035" s="309">
        <v>41290</v>
      </c>
      <c r="F7035" s="310">
        <f t="shared" si="218"/>
        <v>2064500</v>
      </c>
      <c r="G7035" s="310">
        <f t="shared" si="219"/>
        <v>825800.00000000012</v>
      </c>
    </row>
    <row r="7036" spans="1:7">
      <c r="A7036" s="307" t="s">
        <v>8465</v>
      </c>
      <c r="B7036" s="307" t="s">
        <v>8518</v>
      </c>
      <c r="C7036" s="308"/>
      <c r="D7036" s="308"/>
      <c r="E7036" s="309">
        <v>49570</v>
      </c>
      <c r="F7036" s="310">
        <f t="shared" si="218"/>
        <v>2478500</v>
      </c>
      <c r="G7036" s="310">
        <f t="shared" si="219"/>
        <v>991400</v>
      </c>
    </row>
    <row r="7037" spans="1:7">
      <c r="A7037" s="307" t="s">
        <v>8465</v>
      </c>
      <c r="B7037" s="307" t="s">
        <v>8519</v>
      </c>
      <c r="C7037" s="308"/>
      <c r="D7037" s="308"/>
      <c r="E7037" s="309">
        <v>53130</v>
      </c>
      <c r="F7037" s="310">
        <f t="shared" si="218"/>
        <v>2656500</v>
      </c>
      <c r="G7037" s="310">
        <f t="shared" si="219"/>
        <v>1062600</v>
      </c>
    </row>
    <row r="7038" spans="1:7">
      <c r="A7038" s="307" t="s">
        <v>8465</v>
      </c>
      <c r="B7038" s="307" t="s">
        <v>8520</v>
      </c>
      <c r="C7038" s="308"/>
      <c r="D7038" s="308"/>
      <c r="E7038" s="309">
        <v>38610</v>
      </c>
      <c r="F7038" s="310">
        <f t="shared" si="218"/>
        <v>1930500</v>
      </c>
      <c r="G7038" s="310">
        <f t="shared" si="219"/>
        <v>772200</v>
      </c>
    </row>
    <row r="7039" spans="1:7">
      <c r="A7039" s="307" t="s">
        <v>8465</v>
      </c>
      <c r="B7039" s="307" t="s">
        <v>8521</v>
      </c>
      <c r="C7039" s="308"/>
      <c r="D7039" s="308"/>
      <c r="E7039" s="309">
        <v>40500</v>
      </c>
      <c r="F7039" s="310">
        <f t="shared" si="218"/>
        <v>2025000</v>
      </c>
      <c r="G7039" s="310">
        <f t="shared" si="219"/>
        <v>810000</v>
      </c>
    </row>
    <row r="7040" spans="1:7">
      <c r="A7040" s="307" t="s">
        <v>8465</v>
      </c>
      <c r="B7040" s="307" t="s">
        <v>8522</v>
      </c>
      <c r="C7040" s="308"/>
      <c r="D7040" s="308"/>
      <c r="E7040" s="309">
        <v>38610</v>
      </c>
      <c r="F7040" s="310">
        <f t="shared" si="218"/>
        <v>1930500</v>
      </c>
      <c r="G7040" s="310">
        <f t="shared" si="219"/>
        <v>772200</v>
      </c>
    </row>
    <row r="7041" spans="1:7">
      <c r="A7041" s="307" t="s">
        <v>8465</v>
      </c>
      <c r="B7041" s="307" t="s">
        <v>8523</v>
      </c>
      <c r="C7041" s="308"/>
      <c r="D7041" s="308"/>
      <c r="E7041" s="309">
        <v>40500</v>
      </c>
      <c r="F7041" s="310">
        <f t="shared" si="218"/>
        <v>2025000</v>
      </c>
      <c r="G7041" s="310">
        <f t="shared" si="219"/>
        <v>810000</v>
      </c>
    </row>
    <row r="7042" spans="1:7">
      <c r="A7042" s="307" t="s">
        <v>8465</v>
      </c>
      <c r="B7042" s="307" t="s">
        <v>8524</v>
      </c>
      <c r="C7042" s="308"/>
      <c r="D7042" s="308"/>
      <c r="E7042" s="309">
        <v>44550</v>
      </c>
      <c r="F7042" s="310">
        <f t="shared" si="218"/>
        <v>2227500</v>
      </c>
      <c r="G7042" s="310">
        <f t="shared" si="219"/>
        <v>891000</v>
      </c>
    </row>
    <row r="7043" spans="1:7">
      <c r="A7043" s="307" t="s">
        <v>8465</v>
      </c>
      <c r="B7043" s="307" t="s">
        <v>8525</v>
      </c>
      <c r="C7043" s="308"/>
      <c r="D7043" s="308"/>
      <c r="E7043" s="309">
        <v>54880</v>
      </c>
      <c r="F7043" s="310">
        <f t="shared" si="218"/>
        <v>2744000</v>
      </c>
      <c r="G7043" s="310">
        <f t="shared" si="219"/>
        <v>1097600.0000000002</v>
      </c>
    </row>
    <row r="7044" spans="1:7">
      <c r="A7044" s="307" t="s">
        <v>8465</v>
      </c>
      <c r="B7044" s="307" t="s">
        <v>8526</v>
      </c>
      <c r="C7044" s="308"/>
      <c r="D7044" s="308"/>
      <c r="E7044" s="309">
        <v>49440</v>
      </c>
      <c r="F7044" s="310">
        <f t="shared" ref="F7044:F7107" si="220">+E7044*5%*1000</f>
        <v>2472000</v>
      </c>
      <c r="G7044" s="310">
        <f t="shared" ref="G7044:G7107" si="221">+E7044*2%*1000</f>
        <v>988800.00000000012</v>
      </c>
    </row>
    <row r="7045" spans="1:7">
      <c r="A7045" s="307" t="s">
        <v>8465</v>
      </c>
      <c r="B7045" s="307" t="s">
        <v>8527</v>
      </c>
      <c r="C7045" s="308"/>
      <c r="D7045" s="308"/>
      <c r="E7045" s="309">
        <v>37240</v>
      </c>
      <c r="F7045" s="310">
        <f t="shared" si="220"/>
        <v>1862000</v>
      </c>
      <c r="G7045" s="310">
        <f t="shared" si="221"/>
        <v>744800.00000000012</v>
      </c>
    </row>
    <row r="7046" spans="1:7">
      <c r="A7046" s="307" t="s">
        <v>8465</v>
      </c>
      <c r="B7046" s="307" t="s">
        <v>8528</v>
      </c>
      <c r="C7046" s="308"/>
      <c r="D7046" s="308"/>
      <c r="E7046" s="309">
        <v>34560</v>
      </c>
      <c r="F7046" s="310">
        <f t="shared" si="220"/>
        <v>1728000</v>
      </c>
      <c r="G7046" s="310">
        <f t="shared" si="221"/>
        <v>691200</v>
      </c>
    </row>
    <row r="7047" spans="1:7">
      <c r="A7047" s="307" t="s">
        <v>8465</v>
      </c>
      <c r="B7047" s="307" t="s">
        <v>8529</v>
      </c>
      <c r="C7047" s="308"/>
      <c r="D7047" s="308"/>
      <c r="E7047" s="309">
        <v>32170</v>
      </c>
      <c r="F7047" s="310">
        <f t="shared" si="220"/>
        <v>1608500</v>
      </c>
      <c r="G7047" s="310">
        <f t="shared" si="221"/>
        <v>643400</v>
      </c>
    </row>
    <row r="7048" spans="1:7">
      <c r="A7048" s="307" t="s">
        <v>8465</v>
      </c>
      <c r="B7048" s="307" t="s">
        <v>8530</v>
      </c>
      <c r="C7048" s="308"/>
      <c r="D7048" s="308"/>
      <c r="E7048" s="309">
        <v>35640</v>
      </c>
      <c r="F7048" s="310">
        <f t="shared" si="220"/>
        <v>1782000</v>
      </c>
      <c r="G7048" s="310">
        <f t="shared" si="221"/>
        <v>712800.00000000012</v>
      </c>
    </row>
    <row r="7049" spans="1:7">
      <c r="A7049" s="307" t="s">
        <v>8465</v>
      </c>
      <c r="B7049" s="307" t="s">
        <v>8531</v>
      </c>
      <c r="C7049" s="308"/>
      <c r="D7049" s="308"/>
      <c r="E7049" s="309">
        <v>39720</v>
      </c>
      <c r="F7049" s="310">
        <f t="shared" si="220"/>
        <v>1986000</v>
      </c>
      <c r="G7049" s="310">
        <f t="shared" si="221"/>
        <v>794400</v>
      </c>
    </row>
    <row r="7050" spans="1:7">
      <c r="A7050" s="307" t="s">
        <v>8465</v>
      </c>
      <c r="B7050" s="307" t="s">
        <v>8532</v>
      </c>
      <c r="C7050" s="308"/>
      <c r="D7050" s="308"/>
      <c r="E7050" s="309">
        <v>36480</v>
      </c>
      <c r="F7050" s="310">
        <f t="shared" si="220"/>
        <v>1824000</v>
      </c>
      <c r="G7050" s="310">
        <f t="shared" si="221"/>
        <v>729600</v>
      </c>
    </row>
    <row r="7051" spans="1:7">
      <c r="A7051" s="307" t="s">
        <v>8465</v>
      </c>
      <c r="B7051" s="307" t="s">
        <v>8533</v>
      </c>
      <c r="C7051" s="308"/>
      <c r="D7051" s="308"/>
      <c r="E7051" s="309">
        <v>47640</v>
      </c>
      <c r="F7051" s="310">
        <f t="shared" si="220"/>
        <v>2382000</v>
      </c>
      <c r="G7051" s="310">
        <f t="shared" si="221"/>
        <v>952800.00000000012</v>
      </c>
    </row>
    <row r="7052" spans="1:7">
      <c r="A7052" s="307" t="s">
        <v>8465</v>
      </c>
      <c r="B7052" s="307" t="s">
        <v>8534</v>
      </c>
      <c r="C7052" s="308"/>
      <c r="D7052" s="308"/>
      <c r="E7052" s="309">
        <v>47690</v>
      </c>
      <c r="F7052" s="310">
        <f t="shared" si="220"/>
        <v>2384500</v>
      </c>
      <c r="G7052" s="310">
        <f t="shared" si="221"/>
        <v>953800.00000000012</v>
      </c>
    </row>
    <row r="7053" spans="1:7">
      <c r="A7053" s="307" t="s">
        <v>8465</v>
      </c>
      <c r="B7053" s="307" t="s">
        <v>8535</v>
      </c>
      <c r="C7053" s="308"/>
      <c r="D7053" s="308"/>
      <c r="E7053" s="309">
        <v>34560</v>
      </c>
      <c r="F7053" s="310">
        <f t="shared" si="220"/>
        <v>1728000</v>
      </c>
      <c r="G7053" s="310">
        <f t="shared" si="221"/>
        <v>691200</v>
      </c>
    </row>
    <row r="7054" spans="1:7">
      <c r="A7054" s="307" t="s">
        <v>8465</v>
      </c>
      <c r="B7054" s="307" t="s">
        <v>8536</v>
      </c>
      <c r="C7054" s="308"/>
      <c r="D7054" s="308"/>
      <c r="E7054" s="309">
        <v>56350</v>
      </c>
      <c r="F7054" s="310">
        <f t="shared" si="220"/>
        <v>2817500</v>
      </c>
      <c r="G7054" s="310">
        <f t="shared" si="221"/>
        <v>1127000</v>
      </c>
    </row>
    <row r="7055" spans="1:7">
      <c r="A7055" s="307" t="s">
        <v>8465</v>
      </c>
      <c r="B7055" s="307" t="s">
        <v>8537</v>
      </c>
      <c r="C7055" s="308"/>
      <c r="D7055" s="308"/>
      <c r="E7055" s="309">
        <v>49980</v>
      </c>
      <c r="F7055" s="310">
        <f t="shared" si="220"/>
        <v>2499000</v>
      </c>
      <c r="G7055" s="310">
        <f t="shared" si="221"/>
        <v>999600</v>
      </c>
    </row>
    <row r="7056" spans="1:7">
      <c r="A7056" s="307" t="s">
        <v>8465</v>
      </c>
      <c r="B7056" s="307" t="s">
        <v>8538</v>
      </c>
      <c r="C7056" s="308"/>
      <c r="D7056" s="308"/>
      <c r="E7056" s="309">
        <v>48510</v>
      </c>
      <c r="F7056" s="310">
        <f t="shared" si="220"/>
        <v>2425500</v>
      </c>
      <c r="G7056" s="310">
        <f t="shared" si="221"/>
        <v>970200</v>
      </c>
    </row>
    <row r="7057" spans="1:7">
      <c r="A7057" s="307" t="s">
        <v>8465</v>
      </c>
      <c r="B7057" s="307" t="s">
        <v>8539</v>
      </c>
      <c r="C7057" s="308"/>
      <c r="D7057" s="308"/>
      <c r="E7057" s="309">
        <v>57820</v>
      </c>
      <c r="F7057" s="310">
        <f t="shared" si="220"/>
        <v>2891000</v>
      </c>
      <c r="G7057" s="310">
        <f t="shared" si="221"/>
        <v>1156400</v>
      </c>
    </row>
    <row r="7058" spans="1:7">
      <c r="A7058" s="307" t="s">
        <v>8465</v>
      </c>
      <c r="B7058" s="307" t="s">
        <v>8540</v>
      </c>
      <c r="C7058" s="308"/>
      <c r="D7058" s="308"/>
      <c r="E7058" s="309">
        <v>67620</v>
      </c>
      <c r="F7058" s="310">
        <f t="shared" si="220"/>
        <v>3381000</v>
      </c>
      <c r="G7058" s="310">
        <f t="shared" si="221"/>
        <v>1352400</v>
      </c>
    </row>
    <row r="7059" spans="1:7">
      <c r="A7059" s="307" t="s">
        <v>8465</v>
      </c>
      <c r="B7059" s="307" t="s">
        <v>8541</v>
      </c>
      <c r="C7059" s="308"/>
      <c r="D7059" s="308"/>
      <c r="E7059" s="309">
        <v>69580</v>
      </c>
      <c r="F7059" s="310">
        <f t="shared" si="220"/>
        <v>3479000</v>
      </c>
      <c r="G7059" s="310">
        <f t="shared" si="221"/>
        <v>1391600.0000000002</v>
      </c>
    </row>
    <row r="7060" spans="1:7">
      <c r="A7060" s="307" t="s">
        <v>8465</v>
      </c>
      <c r="B7060" s="307" t="s">
        <v>8542</v>
      </c>
      <c r="C7060" s="308"/>
      <c r="D7060" s="308"/>
      <c r="E7060" s="309">
        <v>75620</v>
      </c>
      <c r="F7060" s="310">
        <f t="shared" si="220"/>
        <v>3781000</v>
      </c>
      <c r="G7060" s="310">
        <f t="shared" si="221"/>
        <v>1512400</v>
      </c>
    </row>
    <row r="7061" spans="1:7">
      <c r="A7061" s="307" t="s">
        <v>8465</v>
      </c>
      <c r="B7061" s="307" t="s">
        <v>8543</v>
      </c>
      <c r="C7061" s="308"/>
      <c r="D7061" s="308"/>
      <c r="E7061" s="309">
        <v>32310</v>
      </c>
      <c r="F7061" s="310">
        <f t="shared" si="220"/>
        <v>1615500</v>
      </c>
      <c r="G7061" s="310">
        <f t="shared" si="221"/>
        <v>646200</v>
      </c>
    </row>
    <row r="7062" spans="1:7">
      <c r="A7062" s="307" t="s">
        <v>8465</v>
      </c>
      <c r="B7062" s="307" t="s">
        <v>8544</v>
      </c>
      <c r="C7062" s="308"/>
      <c r="D7062" s="308"/>
      <c r="E7062" s="309">
        <v>32310</v>
      </c>
      <c r="F7062" s="310">
        <f t="shared" si="220"/>
        <v>1615500</v>
      </c>
      <c r="G7062" s="310">
        <f t="shared" si="221"/>
        <v>646200</v>
      </c>
    </row>
    <row r="7063" spans="1:7">
      <c r="A7063" s="307" t="s">
        <v>8465</v>
      </c>
      <c r="B7063" s="307" t="s">
        <v>8545</v>
      </c>
      <c r="C7063" s="308"/>
      <c r="D7063" s="308"/>
      <c r="E7063" s="309">
        <v>34290</v>
      </c>
      <c r="F7063" s="310">
        <f t="shared" si="220"/>
        <v>1714500</v>
      </c>
      <c r="G7063" s="310">
        <f t="shared" si="221"/>
        <v>685800.00000000012</v>
      </c>
    </row>
    <row r="7064" spans="1:7">
      <c r="A7064" s="307" t="s">
        <v>8465</v>
      </c>
      <c r="B7064" s="307" t="s">
        <v>8546</v>
      </c>
      <c r="C7064" s="308"/>
      <c r="D7064" s="308"/>
      <c r="E7064" s="309">
        <v>38870</v>
      </c>
      <c r="F7064" s="310">
        <f t="shared" si="220"/>
        <v>1943500</v>
      </c>
      <c r="G7064" s="310">
        <f t="shared" si="221"/>
        <v>777400</v>
      </c>
    </row>
    <row r="7065" spans="1:7">
      <c r="A7065" s="307" t="s">
        <v>8465</v>
      </c>
      <c r="B7065" s="307" t="s">
        <v>8547</v>
      </c>
      <c r="C7065" s="308"/>
      <c r="D7065" s="308"/>
      <c r="E7065" s="309">
        <v>35620</v>
      </c>
      <c r="F7065" s="310">
        <f t="shared" si="220"/>
        <v>1781000</v>
      </c>
      <c r="G7065" s="310">
        <f t="shared" si="221"/>
        <v>712400</v>
      </c>
    </row>
    <row r="7066" spans="1:7">
      <c r="A7066" s="307" t="s">
        <v>8465</v>
      </c>
      <c r="B7066" s="307" t="s">
        <v>8548</v>
      </c>
      <c r="C7066" s="308"/>
      <c r="D7066" s="308"/>
      <c r="E7066" s="309">
        <v>60030</v>
      </c>
      <c r="F7066" s="310">
        <f t="shared" si="220"/>
        <v>3001500</v>
      </c>
      <c r="G7066" s="310">
        <f t="shared" si="221"/>
        <v>1200600.0000000002</v>
      </c>
    </row>
    <row r="7067" spans="1:7">
      <c r="A7067" s="307" t="s">
        <v>8465</v>
      </c>
      <c r="B7067" s="307" t="s">
        <v>8549</v>
      </c>
      <c r="C7067" s="308"/>
      <c r="D7067" s="308"/>
      <c r="E7067" s="309">
        <v>63800</v>
      </c>
      <c r="F7067" s="310">
        <f t="shared" si="220"/>
        <v>3190000</v>
      </c>
      <c r="G7067" s="310">
        <f t="shared" si="221"/>
        <v>1276000</v>
      </c>
    </row>
    <row r="7068" spans="1:7">
      <c r="A7068" s="307" t="s">
        <v>8465</v>
      </c>
      <c r="B7068" s="307" t="s">
        <v>8550</v>
      </c>
      <c r="C7068" s="308"/>
      <c r="D7068" s="308"/>
      <c r="E7068" s="309">
        <v>57900</v>
      </c>
      <c r="F7068" s="310">
        <f t="shared" si="220"/>
        <v>2895000</v>
      </c>
      <c r="G7068" s="310">
        <f t="shared" si="221"/>
        <v>1158000</v>
      </c>
    </row>
    <row r="7069" spans="1:7">
      <c r="A7069" s="307" t="s">
        <v>8465</v>
      </c>
      <c r="B7069" s="307" t="s">
        <v>8551</v>
      </c>
      <c r="C7069" s="308"/>
      <c r="D7069" s="308"/>
      <c r="E7069" s="309">
        <v>63800</v>
      </c>
      <c r="F7069" s="310">
        <f t="shared" si="220"/>
        <v>3190000</v>
      </c>
      <c r="G7069" s="310">
        <f t="shared" si="221"/>
        <v>1276000</v>
      </c>
    </row>
    <row r="7070" spans="1:7">
      <c r="A7070" s="307" t="s">
        <v>8465</v>
      </c>
      <c r="B7070" s="307" t="s">
        <v>8552</v>
      </c>
      <c r="C7070" s="308"/>
      <c r="D7070" s="308"/>
      <c r="E7070" s="309">
        <v>56870</v>
      </c>
      <c r="F7070" s="310">
        <f t="shared" si="220"/>
        <v>2843500</v>
      </c>
      <c r="G7070" s="310">
        <f t="shared" si="221"/>
        <v>1137400</v>
      </c>
    </row>
    <row r="7071" spans="1:7">
      <c r="A7071" s="307" t="s">
        <v>8465</v>
      </c>
      <c r="B7071" s="307" t="s">
        <v>8553</v>
      </c>
      <c r="C7071" s="308"/>
      <c r="D7071" s="308"/>
      <c r="E7071" s="309">
        <v>48000</v>
      </c>
      <c r="F7071" s="310">
        <f t="shared" si="220"/>
        <v>2400000</v>
      </c>
      <c r="G7071" s="310">
        <f t="shared" si="221"/>
        <v>960000</v>
      </c>
    </row>
    <row r="7072" spans="1:7">
      <c r="A7072" s="307" t="s">
        <v>8465</v>
      </c>
      <c r="B7072" s="307" t="s">
        <v>8554</v>
      </c>
      <c r="C7072" s="308"/>
      <c r="D7072" s="308"/>
      <c r="E7072" s="309">
        <v>53540</v>
      </c>
      <c r="F7072" s="310">
        <f t="shared" si="220"/>
        <v>2677000</v>
      </c>
      <c r="G7072" s="310">
        <f t="shared" si="221"/>
        <v>1070800</v>
      </c>
    </row>
    <row r="7073" spans="1:7">
      <c r="A7073" s="307" t="s">
        <v>8465</v>
      </c>
      <c r="B7073" s="307" t="s">
        <v>8555</v>
      </c>
      <c r="C7073" s="308"/>
      <c r="D7073" s="308"/>
      <c r="E7073" s="309">
        <v>49120</v>
      </c>
      <c r="F7073" s="310">
        <f t="shared" si="220"/>
        <v>2456000</v>
      </c>
      <c r="G7073" s="310">
        <f t="shared" si="221"/>
        <v>982400</v>
      </c>
    </row>
    <row r="7074" spans="1:7">
      <c r="A7074" s="307" t="s">
        <v>8465</v>
      </c>
      <c r="B7074" s="307" t="s">
        <v>8556</v>
      </c>
      <c r="C7074" s="308"/>
      <c r="D7074" s="308"/>
      <c r="E7074" s="309">
        <v>35640</v>
      </c>
      <c r="F7074" s="310">
        <f t="shared" si="220"/>
        <v>1782000</v>
      </c>
      <c r="G7074" s="310">
        <f t="shared" si="221"/>
        <v>712800.00000000012</v>
      </c>
    </row>
    <row r="7075" spans="1:7">
      <c r="A7075" s="307" t="s">
        <v>8465</v>
      </c>
      <c r="B7075" s="307" t="s">
        <v>8557</v>
      </c>
      <c r="C7075" s="308"/>
      <c r="D7075" s="308"/>
      <c r="E7075" s="309">
        <v>61970</v>
      </c>
      <c r="F7075" s="310">
        <f t="shared" si="220"/>
        <v>3098500</v>
      </c>
      <c r="G7075" s="310">
        <f t="shared" si="221"/>
        <v>1239400</v>
      </c>
    </row>
    <row r="7076" spans="1:7">
      <c r="A7076" s="307" t="s">
        <v>8465</v>
      </c>
      <c r="B7076" s="307" t="s">
        <v>8558</v>
      </c>
      <c r="C7076" s="308"/>
      <c r="D7076" s="308"/>
      <c r="E7076" s="309">
        <v>69330</v>
      </c>
      <c r="F7076" s="310">
        <f t="shared" si="220"/>
        <v>3466500</v>
      </c>
      <c r="G7076" s="310">
        <f t="shared" si="221"/>
        <v>1386600.0000000002</v>
      </c>
    </row>
    <row r="7077" spans="1:7">
      <c r="A7077" s="307" t="s">
        <v>8465</v>
      </c>
      <c r="B7077" s="307" t="s">
        <v>8559</v>
      </c>
      <c r="C7077" s="308"/>
      <c r="D7077" s="308"/>
      <c r="E7077" s="309">
        <v>76200</v>
      </c>
      <c r="F7077" s="310">
        <f t="shared" si="220"/>
        <v>3810000</v>
      </c>
      <c r="G7077" s="310">
        <f t="shared" si="221"/>
        <v>1524000</v>
      </c>
    </row>
    <row r="7078" spans="1:7">
      <c r="A7078" s="307" t="s">
        <v>8465</v>
      </c>
      <c r="B7078" s="307" t="s">
        <v>8560</v>
      </c>
      <c r="C7078" s="308"/>
      <c r="D7078" s="308"/>
      <c r="E7078" s="309">
        <v>33210</v>
      </c>
      <c r="F7078" s="310">
        <f t="shared" si="220"/>
        <v>1660500</v>
      </c>
      <c r="G7078" s="310">
        <f t="shared" si="221"/>
        <v>664200</v>
      </c>
    </row>
    <row r="7079" spans="1:7">
      <c r="A7079" s="307" t="s">
        <v>8465</v>
      </c>
      <c r="B7079" s="307" t="s">
        <v>8561</v>
      </c>
      <c r="C7079" s="308"/>
      <c r="D7079" s="308"/>
      <c r="E7079" s="309">
        <v>34730</v>
      </c>
      <c r="F7079" s="310">
        <f t="shared" si="220"/>
        <v>1736500</v>
      </c>
      <c r="G7079" s="310">
        <f t="shared" si="221"/>
        <v>694600</v>
      </c>
    </row>
    <row r="7080" spans="1:7">
      <c r="A7080" s="307" t="s">
        <v>8465</v>
      </c>
      <c r="B7080" s="307" t="s">
        <v>8562</v>
      </c>
      <c r="C7080" s="308"/>
      <c r="D7080" s="308"/>
      <c r="E7080" s="309">
        <v>46810</v>
      </c>
      <c r="F7080" s="310">
        <f t="shared" si="220"/>
        <v>2340500</v>
      </c>
      <c r="G7080" s="310">
        <f t="shared" si="221"/>
        <v>936200</v>
      </c>
    </row>
    <row r="7081" spans="1:7">
      <c r="A7081" s="307" t="s">
        <v>8465</v>
      </c>
      <c r="B7081" s="307" t="s">
        <v>8563</v>
      </c>
      <c r="C7081" s="308"/>
      <c r="D7081" s="308"/>
      <c r="E7081" s="309">
        <v>39110</v>
      </c>
      <c r="F7081" s="310">
        <f t="shared" si="220"/>
        <v>1955500</v>
      </c>
      <c r="G7081" s="310">
        <f t="shared" si="221"/>
        <v>782200</v>
      </c>
    </row>
    <row r="7082" spans="1:7">
      <c r="A7082" s="307" t="s">
        <v>8465</v>
      </c>
      <c r="B7082" s="307" t="s">
        <v>8564</v>
      </c>
      <c r="C7082" s="308"/>
      <c r="D7082" s="308"/>
      <c r="E7082" s="309">
        <v>46820</v>
      </c>
      <c r="F7082" s="310">
        <f t="shared" si="220"/>
        <v>2341000</v>
      </c>
      <c r="G7082" s="310">
        <f t="shared" si="221"/>
        <v>936400</v>
      </c>
    </row>
    <row r="7083" spans="1:7">
      <c r="A7083" s="307" t="s">
        <v>8465</v>
      </c>
      <c r="B7083" s="307" t="s">
        <v>8565</v>
      </c>
      <c r="C7083" s="308"/>
      <c r="D7083" s="308"/>
      <c r="E7083" s="309">
        <v>39250</v>
      </c>
      <c r="F7083" s="310">
        <f t="shared" si="220"/>
        <v>1962500</v>
      </c>
      <c r="G7083" s="310">
        <f t="shared" si="221"/>
        <v>785000</v>
      </c>
    </row>
    <row r="7084" spans="1:7">
      <c r="A7084" s="307" t="s">
        <v>8465</v>
      </c>
      <c r="B7084" s="307" t="s">
        <v>8566</v>
      </c>
      <c r="C7084" s="308"/>
      <c r="D7084" s="308"/>
      <c r="E7084" s="309">
        <v>51600</v>
      </c>
      <c r="F7084" s="310">
        <f t="shared" si="220"/>
        <v>2580000</v>
      </c>
      <c r="G7084" s="310">
        <f t="shared" si="221"/>
        <v>1032000</v>
      </c>
    </row>
    <row r="7085" spans="1:7">
      <c r="A7085" s="307" t="s">
        <v>8465</v>
      </c>
      <c r="B7085" s="307" t="s">
        <v>8567</v>
      </c>
      <c r="C7085" s="308"/>
      <c r="D7085" s="308"/>
      <c r="E7085" s="309">
        <v>39480</v>
      </c>
      <c r="F7085" s="310">
        <f t="shared" si="220"/>
        <v>1974000</v>
      </c>
      <c r="G7085" s="310">
        <f t="shared" si="221"/>
        <v>789600</v>
      </c>
    </row>
    <row r="7086" spans="1:7">
      <c r="A7086" s="307" t="s">
        <v>8465</v>
      </c>
      <c r="B7086" s="307" t="s">
        <v>8568</v>
      </c>
      <c r="C7086" s="308"/>
      <c r="D7086" s="308"/>
      <c r="E7086" s="309">
        <v>54410</v>
      </c>
      <c r="F7086" s="310">
        <f t="shared" si="220"/>
        <v>2720500</v>
      </c>
      <c r="G7086" s="310">
        <f t="shared" si="221"/>
        <v>1088200</v>
      </c>
    </row>
    <row r="7087" spans="1:7">
      <c r="A7087" s="307" t="s">
        <v>8465</v>
      </c>
      <c r="B7087" s="307" t="s">
        <v>8569</v>
      </c>
      <c r="C7087" s="308"/>
      <c r="D7087" s="308"/>
      <c r="E7087" s="309">
        <v>38000</v>
      </c>
      <c r="F7087" s="310">
        <f t="shared" si="220"/>
        <v>1900000</v>
      </c>
      <c r="G7087" s="310">
        <f t="shared" si="221"/>
        <v>760000</v>
      </c>
    </row>
    <row r="7088" spans="1:7">
      <c r="A7088" s="307" t="s">
        <v>8465</v>
      </c>
      <c r="B7088" s="307" t="s">
        <v>8570</v>
      </c>
      <c r="C7088" s="308"/>
      <c r="D7088" s="308"/>
      <c r="E7088" s="309">
        <v>49670</v>
      </c>
      <c r="F7088" s="310">
        <f t="shared" si="220"/>
        <v>2483500</v>
      </c>
      <c r="G7088" s="310">
        <f t="shared" si="221"/>
        <v>993400</v>
      </c>
    </row>
    <row r="7089" spans="1:7">
      <c r="A7089" s="307" t="s">
        <v>8465</v>
      </c>
      <c r="B7089" s="307" t="s">
        <v>8571</v>
      </c>
      <c r="C7089" s="308"/>
      <c r="D7089" s="308"/>
      <c r="E7089" s="309">
        <v>46320</v>
      </c>
      <c r="F7089" s="310">
        <f t="shared" si="220"/>
        <v>2316000</v>
      </c>
      <c r="G7089" s="310">
        <f t="shared" si="221"/>
        <v>926400</v>
      </c>
    </row>
    <row r="7090" spans="1:7">
      <c r="A7090" s="307" t="s">
        <v>8465</v>
      </c>
      <c r="B7090" s="307" t="s">
        <v>8572</v>
      </c>
      <c r="C7090" s="308"/>
      <c r="D7090" s="308"/>
      <c r="E7090" s="309">
        <v>37220</v>
      </c>
      <c r="F7090" s="310">
        <f t="shared" si="220"/>
        <v>1861000</v>
      </c>
      <c r="G7090" s="310">
        <f t="shared" si="221"/>
        <v>744400</v>
      </c>
    </row>
    <row r="7091" spans="1:7">
      <c r="A7091" s="307" t="s">
        <v>8465</v>
      </c>
      <c r="B7091" s="307" t="s">
        <v>8573</v>
      </c>
      <c r="C7091" s="308"/>
      <c r="D7091" s="308"/>
      <c r="E7091" s="309">
        <v>79100</v>
      </c>
      <c r="F7091" s="310">
        <f t="shared" si="220"/>
        <v>3955000</v>
      </c>
      <c r="G7091" s="310">
        <f t="shared" si="221"/>
        <v>1582000</v>
      </c>
    </row>
    <row r="7092" spans="1:7">
      <c r="A7092" s="307" t="s">
        <v>8465</v>
      </c>
      <c r="B7092" s="307" t="s">
        <v>8574</v>
      </c>
      <c r="C7092" s="308"/>
      <c r="D7092" s="308"/>
      <c r="E7092" s="309">
        <v>41190</v>
      </c>
      <c r="F7092" s="310">
        <f t="shared" si="220"/>
        <v>2059500</v>
      </c>
      <c r="G7092" s="310">
        <f t="shared" si="221"/>
        <v>823800.00000000012</v>
      </c>
    </row>
    <row r="7093" spans="1:7">
      <c r="A7093" s="307" t="s">
        <v>8465</v>
      </c>
      <c r="B7093" s="307" t="s">
        <v>8575</v>
      </c>
      <c r="C7093" s="308"/>
      <c r="D7093" s="308"/>
      <c r="E7093" s="309">
        <v>42140</v>
      </c>
      <c r="F7093" s="310">
        <f t="shared" si="220"/>
        <v>2107000</v>
      </c>
      <c r="G7093" s="310">
        <f t="shared" si="221"/>
        <v>842800.00000000012</v>
      </c>
    </row>
    <row r="7094" spans="1:7">
      <c r="A7094" s="307" t="s">
        <v>8465</v>
      </c>
      <c r="B7094" s="307" t="s">
        <v>8576</v>
      </c>
      <c r="C7094" s="308"/>
      <c r="D7094" s="308"/>
      <c r="E7094" s="309">
        <v>38280</v>
      </c>
      <c r="F7094" s="310">
        <f t="shared" si="220"/>
        <v>1914000</v>
      </c>
      <c r="G7094" s="310">
        <f t="shared" si="221"/>
        <v>765600</v>
      </c>
    </row>
    <row r="7095" spans="1:7">
      <c r="A7095" s="307" t="s">
        <v>8465</v>
      </c>
      <c r="B7095" s="307" t="s">
        <v>8577</v>
      </c>
      <c r="C7095" s="308"/>
      <c r="D7095" s="308"/>
      <c r="E7095" s="309">
        <v>50900</v>
      </c>
      <c r="F7095" s="310">
        <f t="shared" si="220"/>
        <v>2545000</v>
      </c>
      <c r="G7095" s="310">
        <f t="shared" si="221"/>
        <v>1018000</v>
      </c>
    </row>
    <row r="7096" spans="1:7">
      <c r="A7096" s="307" t="s">
        <v>8465</v>
      </c>
      <c r="B7096" s="307" t="s">
        <v>8578</v>
      </c>
      <c r="C7096" s="308"/>
      <c r="D7096" s="308"/>
      <c r="E7096" s="309">
        <v>39180</v>
      </c>
      <c r="F7096" s="310">
        <f t="shared" si="220"/>
        <v>1959000</v>
      </c>
      <c r="G7096" s="310">
        <f t="shared" si="221"/>
        <v>783600</v>
      </c>
    </row>
    <row r="7097" spans="1:7">
      <c r="A7097" s="307" t="s">
        <v>8465</v>
      </c>
      <c r="B7097" s="307" t="s">
        <v>8579</v>
      </c>
      <c r="C7097" s="308"/>
      <c r="D7097" s="308"/>
      <c r="E7097" s="309">
        <v>43360</v>
      </c>
      <c r="F7097" s="310">
        <f t="shared" si="220"/>
        <v>2168000</v>
      </c>
      <c r="G7097" s="310">
        <f t="shared" si="221"/>
        <v>867200</v>
      </c>
    </row>
    <row r="7098" spans="1:7">
      <c r="A7098" s="307" t="s">
        <v>8465</v>
      </c>
      <c r="B7098" s="307" t="s">
        <v>8580</v>
      </c>
      <c r="C7098" s="308"/>
      <c r="D7098" s="308"/>
      <c r="E7098" s="309">
        <v>44360</v>
      </c>
      <c r="F7098" s="310">
        <f t="shared" si="220"/>
        <v>2218000</v>
      </c>
      <c r="G7098" s="310">
        <f t="shared" si="221"/>
        <v>887200</v>
      </c>
    </row>
    <row r="7099" spans="1:7">
      <c r="A7099" s="307" t="s">
        <v>8465</v>
      </c>
      <c r="B7099" s="307" t="s">
        <v>8581</v>
      </c>
      <c r="C7099" s="308"/>
      <c r="D7099" s="308"/>
      <c r="E7099" s="309">
        <v>49050</v>
      </c>
      <c r="F7099" s="310">
        <f t="shared" si="220"/>
        <v>2452500</v>
      </c>
      <c r="G7099" s="310">
        <f t="shared" si="221"/>
        <v>981000</v>
      </c>
    </row>
    <row r="7100" spans="1:7">
      <c r="A7100" s="307" t="s">
        <v>8465</v>
      </c>
      <c r="B7100" s="307" t="s">
        <v>8582</v>
      </c>
      <c r="C7100" s="308"/>
      <c r="D7100" s="308"/>
      <c r="E7100" s="309">
        <v>47870</v>
      </c>
      <c r="F7100" s="310">
        <f t="shared" si="220"/>
        <v>2393500</v>
      </c>
      <c r="G7100" s="310">
        <f t="shared" si="221"/>
        <v>957400</v>
      </c>
    </row>
    <row r="7101" spans="1:7">
      <c r="A7101" s="307" t="s">
        <v>8465</v>
      </c>
      <c r="B7101" s="307" t="s">
        <v>8583</v>
      </c>
      <c r="C7101" s="308"/>
      <c r="D7101" s="308"/>
      <c r="E7101" s="309">
        <v>53460</v>
      </c>
      <c r="F7101" s="310">
        <f t="shared" si="220"/>
        <v>2673000</v>
      </c>
      <c r="G7101" s="310">
        <f t="shared" si="221"/>
        <v>1069200</v>
      </c>
    </row>
    <row r="7102" spans="1:7">
      <c r="A7102" s="307" t="s">
        <v>8465</v>
      </c>
      <c r="B7102" s="307" t="s">
        <v>8584</v>
      </c>
      <c r="C7102" s="308"/>
      <c r="D7102" s="308"/>
      <c r="E7102" s="309">
        <v>40280</v>
      </c>
      <c r="F7102" s="310">
        <f t="shared" si="220"/>
        <v>2014000</v>
      </c>
      <c r="G7102" s="310">
        <f t="shared" si="221"/>
        <v>805600</v>
      </c>
    </row>
    <row r="7103" spans="1:7">
      <c r="A7103" s="307" t="s">
        <v>8465</v>
      </c>
      <c r="B7103" s="307" t="s">
        <v>8585</v>
      </c>
      <c r="C7103" s="308"/>
      <c r="D7103" s="308"/>
      <c r="E7103" s="309">
        <v>52470</v>
      </c>
      <c r="F7103" s="310">
        <f t="shared" si="220"/>
        <v>2623500</v>
      </c>
      <c r="G7103" s="310">
        <f t="shared" si="221"/>
        <v>1049400</v>
      </c>
    </row>
    <row r="7104" spans="1:7">
      <c r="A7104" s="307" t="s">
        <v>8465</v>
      </c>
      <c r="B7104" s="307" t="s">
        <v>8586</v>
      </c>
      <c r="C7104" s="308"/>
      <c r="D7104" s="308"/>
      <c r="E7104" s="309">
        <v>56030</v>
      </c>
      <c r="F7104" s="310">
        <f t="shared" si="220"/>
        <v>2801500</v>
      </c>
      <c r="G7104" s="310">
        <f t="shared" si="221"/>
        <v>1120600.0000000002</v>
      </c>
    </row>
    <row r="7105" spans="1:7">
      <c r="A7105" s="307" t="s">
        <v>8465</v>
      </c>
      <c r="B7105" s="307" t="s">
        <v>8587</v>
      </c>
      <c r="C7105" s="308"/>
      <c r="D7105" s="308"/>
      <c r="E7105" s="309">
        <v>56030</v>
      </c>
      <c r="F7105" s="310">
        <f t="shared" si="220"/>
        <v>2801500</v>
      </c>
      <c r="G7105" s="310">
        <f t="shared" si="221"/>
        <v>1120600.0000000002</v>
      </c>
    </row>
    <row r="7106" spans="1:7">
      <c r="A7106" s="307" t="s">
        <v>8465</v>
      </c>
      <c r="B7106" s="307" t="s">
        <v>8588</v>
      </c>
      <c r="C7106" s="308"/>
      <c r="D7106" s="308"/>
      <c r="E7106" s="309">
        <v>55350</v>
      </c>
      <c r="F7106" s="310">
        <f t="shared" si="220"/>
        <v>2767500</v>
      </c>
      <c r="G7106" s="310">
        <f t="shared" si="221"/>
        <v>1107000</v>
      </c>
    </row>
    <row r="7107" spans="1:7">
      <c r="A7107" s="307" t="s">
        <v>8465</v>
      </c>
      <c r="B7107" s="307" t="s">
        <v>8589</v>
      </c>
      <c r="C7107" s="308"/>
      <c r="D7107" s="308"/>
      <c r="E7107" s="309">
        <v>69270</v>
      </c>
      <c r="F7107" s="310">
        <f t="shared" si="220"/>
        <v>3463500</v>
      </c>
      <c r="G7107" s="310">
        <f t="shared" si="221"/>
        <v>1385400</v>
      </c>
    </row>
    <row r="7108" spans="1:7">
      <c r="A7108" s="307" t="s">
        <v>8465</v>
      </c>
      <c r="B7108" s="307" t="s">
        <v>8590</v>
      </c>
      <c r="C7108" s="308"/>
      <c r="D7108" s="308"/>
      <c r="E7108" s="309">
        <v>63370</v>
      </c>
      <c r="F7108" s="310">
        <f t="shared" ref="F7108:F7171" si="222">+E7108*5%*1000</f>
        <v>3168500</v>
      </c>
      <c r="G7108" s="310">
        <f t="shared" ref="G7108:G7171" si="223">+E7108*2%*1000</f>
        <v>1267400</v>
      </c>
    </row>
    <row r="7109" spans="1:7">
      <c r="A7109" s="307" t="s">
        <v>8465</v>
      </c>
      <c r="B7109" s="307" t="s">
        <v>8591</v>
      </c>
      <c r="C7109" s="308"/>
      <c r="D7109" s="308"/>
      <c r="E7109" s="309">
        <v>55170</v>
      </c>
      <c r="F7109" s="310">
        <f t="shared" si="222"/>
        <v>2758500</v>
      </c>
      <c r="G7109" s="310">
        <f t="shared" si="223"/>
        <v>1103400</v>
      </c>
    </row>
    <row r="7110" spans="1:7">
      <c r="A7110" s="307" t="s">
        <v>8465</v>
      </c>
      <c r="B7110" s="307" t="s">
        <v>8592</v>
      </c>
      <c r="C7110" s="308"/>
      <c r="D7110" s="308"/>
      <c r="E7110" s="309">
        <v>56650</v>
      </c>
      <c r="F7110" s="310">
        <f t="shared" si="222"/>
        <v>2832500</v>
      </c>
      <c r="G7110" s="310">
        <f t="shared" si="223"/>
        <v>1133000</v>
      </c>
    </row>
    <row r="7111" spans="1:7">
      <c r="A7111" s="307" t="s">
        <v>8465</v>
      </c>
      <c r="B7111" s="307" t="s">
        <v>8593</v>
      </c>
      <c r="C7111" s="308"/>
      <c r="D7111" s="308"/>
      <c r="E7111" s="309">
        <v>69300</v>
      </c>
      <c r="F7111" s="310">
        <f t="shared" si="222"/>
        <v>3465000</v>
      </c>
      <c r="G7111" s="310">
        <f t="shared" si="223"/>
        <v>1386000</v>
      </c>
    </row>
    <row r="7112" spans="1:7">
      <c r="A7112" s="307" t="s">
        <v>8465</v>
      </c>
      <c r="B7112" s="307" t="s">
        <v>8594</v>
      </c>
      <c r="C7112" s="308"/>
      <c r="D7112" s="308"/>
      <c r="E7112" s="309">
        <v>84500</v>
      </c>
      <c r="F7112" s="310">
        <f t="shared" si="222"/>
        <v>4225000</v>
      </c>
      <c r="G7112" s="310">
        <f t="shared" si="223"/>
        <v>1690000</v>
      </c>
    </row>
    <row r="7113" spans="1:7">
      <c r="A7113" s="307" t="s">
        <v>8465</v>
      </c>
      <c r="B7113" s="307" t="s">
        <v>8595</v>
      </c>
      <c r="C7113" s="308"/>
      <c r="D7113" s="308"/>
      <c r="E7113" s="309">
        <v>83700</v>
      </c>
      <c r="F7113" s="310">
        <f t="shared" si="222"/>
        <v>4185000</v>
      </c>
      <c r="G7113" s="310">
        <f t="shared" si="223"/>
        <v>1674000</v>
      </c>
    </row>
    <row r="7114" spans="1:7">
      <c r="A7114" s="307" t="s">
        <v>8465</v>
      </c>
      <c r="B7114" s="307" t="s">
        <v>8596</v>
      </c>
      <c r="C7114" s="308"/>
      <c r="D7114" s="308"/>
      <c r="E7114" s="309">
        <v>44550</v>
      </c>
      <c r="F7114" s="310">
        <f t="shared" si="222"/>
        <v>2227500</v>
      </c>
      <c r="G7114" s="310">
        <f t="shared" si="223"/>
        <v>891000</v>
      </c>
    </row>
    <row r="7115" spans="1:7">
      <c r="A7115" s="307" t="s">
        <v>8465</v>
      </c>
      <c r="B7115" s="307" t="s">
        <v>8597</v>
      </c>
      <c r="C7115" s="308"/>
      <c r="D7115" s="308"/>
      <c r="E7115" s="309">
        <v>48590</v>
      </c>
      <c r="F7115" s="310">
        <f t="shared" si="222"/>
        <v>2429500</v>
      </c>
      <c r="G7115" s="310">
        <f t="shared" si="223"/>
        <v>971800.00000000012</v>
      </c>
    </row>
    <row r="7116" spans="1:7">
      <c r="A7116" s="307" t="s">
        <v>8465</v>
      </c>
      <c r="B7116" s="307" t="s">
        <v>8598</v>
      </c>
      <c r="C7116" s="308"/>
      <c r="D7116" s="308"/>
      <c r="E7116" s="309">
        <v>52470</v>
      </c>
      <c r="F7116" s="310">
        <f t="shared" si="222"/>
        <v>2623500</v>
      </c>
      <c r="G7116" s="310">
        <f t="shared" si="223"/>
        <v>1049400</v>
      </c>
    </row>
    <row r="7117" spans="1:7">
      <c r="A7117" s="307" t="s">
        <v>8465</v>
      </c>
      <c r="B7117" s="307" t="s">
        <v>8599</v>
      </c>
      <c r="C7117" s="308"/>
      <c r="D7117" s="308"/>
      <c r="E7117" s="309">
        <v>54450</v>
      </c>
      <c r="F7117" s="310">
        <f t="shared" si="222"/>
        <v>2722500</v>
      </c>
      <c r="G7117" s="310">
        <f t="shared" si="223"/>
        <v>1089000</v>
      </c>
    </row>
    <row r="7118" spans="1:7">
      <c r="A7118" s="307" t="s">
        <v>8465</v>
      </c>
      <c r="B7118" s="307" t="s">
        <v>8600</v>
      </c>
      <c r="C7118" s="308"/>
      <c r="D7118" s="308"/>
      <c r="E7118" s="309">
        <v>76050</v>
      </c>
      <c r="F7118" s="310">
        <f t="shared" si="222"/>
        <v>3802500</v>
      </c>
      <c r="G7118" s="310">
        <f t="shared" si="223"/>
        <v>1521000</v>
      </c>
    </row>
    <row r="7119" spans="1:7">
      <c r="A7119" s="307" t="s">
        <v>8465</v>
      </c>
      <c r="B7119" s="307" t="s">
        <v>8601</v>
      </c>
      <c r="C7119" s="308"/>
      <c r="D7119" s="308"/>
      <c r="E7119" s="309">
        <v>52470</v>
      </c>
      <c r="F7119" s="310">
        <f t="shared" si="222"/>
        <v>2623500</v>
      </c>
      <c r="G7119" s="310">
        <f t="shared" si="223"/>
        <v>1049400</v>
      </c>
    </row>
    <row r="7120" spans="1:7">
      <c r="A7120" s="307" t="s">
        <v>8465</v>
      </c>
      <c r="B7120" s="307" t="s">
        <v>8602</v>
      </c>
      <c r="C7120" s="308"/>
      <c r="D7120" s="308"/>
      <c r="E7120" s="309">
        <v>65300</v>
      </c>
      <c r="F7120" s="310">
        <f t="shared" si="222"/>
        <v>3265000</v>
      </c>
      <c r="G7120" s="310">
        <f t="shared" si="223"/>
        <v>1306000</v>
      </c>
    </row>
    <row r="7121" spans="1:7">
      <c r="A7121" s="307" t="s">
        <v>8465</v>
      </c>
      <c r="B7121" s="307" t="s">
        <v>8603</v>
      </c>
      <c r="C7121" s="308"/>
      <c r="D7121" s="308"/>
      <c r="E7121" s="309">
        <v>76050</v>
      </c>
      <c r="F7121" s="310">
        <f t="shared" si="222"/>
        <v>3802500</v>
      </c>
      <c r="G7121" s="310">
        <f t="shared" si="223"/>
        <v>1521000</v>
      </c>
    </row>
    <row r="7122" spans="1:7">
      <c r="A7122" s="307" t="s">
        <v>8465</v>
      </c>
      <c r="B7122" s="307" t="s">
        <v>8604</v>
      </c>
      <c r="C7122" s="308"/>
      <c r="D7122" s="308"/>
      <c r="E7122" s="309">
        <v>77390</v>
      </c>
      <c r="F7122" s="310">
        <f t="shared" si="222"/>
        <v>3869500</v>
      </c>
      <c r="G7122" s="310">
        <f t="shared" si="223"/>
        <v>1547800</v>
      </c>
    </row>
    <row r="7123" spans="1:7">
      <c r="A7123" s="307" t="s">
        <v>8465</v>
      </c>
      <c r="B7123" s="307" t="s">
        <v>8605</v>
      </c>
      <c r="C7123" s="308"/>
      <c r="D7123" s="308"/>
      <c r="E7123" s="309">
        <v>59500</v>
      </c>
      <c r="F7123" s="310">
        <f t="shared" si="222"/>
        <v>2975000</v>
      </c>
      <c r="G7123" s="310">
        <f t="shared" si="223"/>
        <v>1190000</v>
      </c>
    </row>
    <row r="7124" spans="1:7">
      <c r="A7124" s="307" t="s">
        <v>8465</v>
      </c>
      <c r="B7124" s="307" t="s">
        <v>8606</v>
      </c>
      <c r="C7124" s="308"/>
      <c r="D7124" s="308"/>
      <c r="E7124" s="309">
        <v>56910</v>
      </c>
      <c r="F7124" s="310">
        <f t="shared" si="222"/>
        <v>2845500</v>
      </c>
      <c r="G7124" s="310">
        <f t="shared" si="223"/>
        <v>1138200</v>
      </c>
    </row>
    <row r="7125" spans="1:7">
      <c r="A7125" s="307" t="s">
        <v>8465</v>
      </c>
      <c r="B7125" s="307" t="s">
        <v>8607</v>
      </c>
      <c r="C7125" s="308"/>
      <c r="D7125" s="308"/>
      <c r="E7125" s="309">
        <v>53800</v>
      </c>
      <c r="F7125" s="310">
        <f t="shared" si="222"/>
        <v>2690000</v>
      </c>
      <c r="G7125" s="310">
        <f t="shared" si="223"/>
        <v>1076000</v>
      </c>
    </row>
    <row r="7126" spans="1:7">
      <c r="A7126" s="307" t="s">
        <v>8465</v>
      </c>
      <c r="B7126" s="307" t="s">
        <v>8608</v>
      </c>
      <c r="C7126" s="308"/>
      <c r="D7126" s="308"/>
      <c r="E7126" s="309">
        <v>51210</v>
      </c>
      <c r="F7126" s="310">
        <f t="shared" si="222"/>
        <v>2560500</v>
      </c>
      <c r="G7126" s="310">
        <f t="shared" si="223"/>
        <v>1024200</v>
      </c>
    </row>
    <row r="7127" spans="1:7">
      <c r="A7127" s="307" t="s">
        <v>8465</v>
      </c>
      <c r="B7127" s="307" t="s">
        <v>8609</v>
      </c>
      <c r="C7127" s="308"/>
      <c r="D7127" s="308"/>
      <c r="E7127" s="309">
        <v>59900</v>
      </c>
      <c r="F7127" s="310">
        <f t="shared" si="222"/>
        <v>2995000</v>
      </c>
      <c r="G7127" s="310">
        <f t="shared" si="223"/>
        <v>1198000</v>
      </c>
    </row>
    <row r="7128" spans="1:7">
      <c r="A7128" s="307" t="s">
        <v>8465</v>
      </c>
      <c r="B7128" s="307" t="s">
        <v>8610</v>
      </c>
      <c r="C7128" s="308"/>
      <c r="D7128" s="308"/>
      <c r="E7128" s="309">
        <v>48720</v>
      </c>
      <c r="F7128" s="310">
        <f t="shared" si="222"/>
        <v>2436000</v>
      </c>
      <c r="G7128" s="310">
        <f t="shared" si="223"/>
        <v>974400</v>
      </c>
    </row>
    <row r="7129" spans="1:7">
      <c r="A7129" s="307" t="s">
        <v>8465</v>
      </c>
      <c r="B7129" s="307" t="s">
        <v>8611</v>
      </c>
      <c r="C7129" s="308"/>
      <c r="D7129" s="308"/>
      <c r="E7129" s="309">
        <v>43270</v>
      </c>
      <c r="F7129" s="310">
        <f t="shared" si="222"/>
        <v>2163500</v>
      </c>
      <c r="G7129" s="310">
        <f t="shared" si="223"/>
        <v>865400</v>
      </c>
    </row>
    <row r="7130" spans="1:7">
      <c r="A7130" s="307" t="s">
        <v>8465</v>
      </c>
      <c r="B7130" s="307" t="s">
        <v>8612</v>
      </c>
      <c r="C7130" s="308"/>
      <c r="D7130" s="308"/>
      <c r="E7130" s="309">
        <v>90000</v>
      </c>
      <c r="F7130" s="310">
        <f t="shared" si="222"/>
        <v>4500000</v>
      </c>
      <c r="G7130" s="310">
        <f t="shared" si="223"/>
        <v>1800000</v>
      </c>
    </row>
    <row r="7131" spans="1:7">
      <c r="A7131" s="307" t="s">
        <v>8465</v>
      </c>
      <c r="B7131" s="307" t="s">
        <v>8613</v>
      </c>
      <c r="C7131" s="308"/>
      <c r="D7131" s="308"/>
      <c r="E7131" s="309">
        <v>28810</v>
      </c>
      <c r="F7131" s="310">
        <f t="shared" si="222"/>
        <v>1440500</v>
      </c>
      <c r="G7131" s="310">
        <f t="shared" si="223"/>
        <v>576200</v>
      </c>
    </row>
    <row r="7132" spans="1:7">
      <c r="A7132" s="307" t="s">
        <v>8465</v>
      </c>
      <c r="B7132" s="307" t="s">
        <v>8614</v>
      </c>
      <c r="C7132" s="308"/>
      <c r="D7132" s="308"/>
      <c r="E7132" s="309">
        <v>32150</v>
      </c>
      <c r="F7132" s="310">
        <f t="shared" si="222"/>
        <v>1607500</v>
      </c>
      <c r="G7132" s="310">
        <f t="shared" si="223"/>
        <v>643000</v>
      </c>
    </row>
    <row r="7133" spans="1:7">
      <c r="A7133" s="307" t="s">
        <v>8465</v>
      </c>
      <c r="B7133" s="307" t="s">
        <v>8615</v>
      </c>
      <c r="C7133" s="308"/>
      <c r="D7133" s="308"/>
      <c r="E7133" s="309">
        <v>51040</v>
      </c>
      <c r="F7133" s="310">
        <f t="shared" si="222"/>
        <v>2552000</v>
      </c>
      <c r="G7133" s="310">
        <f t="shared" si="223"/>
        <v>1020800.0000000001</v>
      </c>
    </row>
    <row r="7134" spans="1:7">
      <c r="A7134" s="307" t="s">
        <v>8465</v>
      </c>
      <c r="B7134" s="307" t="s">
        <v>8616</v>
      </c>
      <c r="C7134" s="308"/>
      <c r="D7134" s="308"/>
      <c r="E7134" s="309">
        <v>125270</v>
      </c>
      <c r="F7134" s="310">
        <f t="shared" si="222"/>
        <v>6263500</v>
      </c>
      <c r="G7134" s="310">
        <f t="shared" si="223"/>
        <v>2505400</v>
      </c>
    </row>
    <row r="7135" spans="1:7">
      <c r="A7135" s="307" t="s">
        <v>8465</v>
      </c>
      <c r="B7135" s="307" t="s">
        <v>8617</v>
      </c>
      <c r="C7135" s="308"/>
      <c r="D7135" s="308"/>
      <c r="E7135" s="309">
        <v>100180</v>
      </c>
      <c r="F7135" s="310">
        <f t="shared" si="222"/>
        <v>5009000</v>
      </c>
      <c r="G7135" s="310">
        <f t="shared" si="223"/>
        <v>2003600.0000000002</v>
      </c>
    </row>
    <row r="7136" spans="1:7">
      <c r="A7136" s="307" t="s">
        <v>8465</v>
      </c>
      <c r="B7136" s="307" t="s">
        <v>8618</v>
      </c>
      <c r="C7136" s="308"/>
      <c r="D7136" s="308"/>
      <c r="E7136" s="309">
        <v>41900</v>
      </c>
      <c r="F7136" s="310">
        <f t="shared" si="222"/>
        <v>2095000</v>
      </c>
      <c r="G7136" s="310">
        <f t="shared" si="223"/>
        <v>838000</v>
      </c>
    </row>
    <row r="7137" spans="1:7">
      <c r="A7137" s="307" t="s">
        <v>8465</v>
      </c>
      <c r="B7137" s="307" t="s">
        <v>8619</v>
      </c>
      <c r="C7137" s="308"/>
      <c r="D7137" s="308"/>
      <c r="E7137" s="309">
        <v>33280</v>
      </c>
      <c r="F7137" s="310">
        <f t="shared" si="222"/>
        <v>1664000</v>
      </c>
      <c r="G7137" s="310">
        <f t="shared" si="223"/>
        <v>665600</v>
      </c>
    </row>
    <row r="7138" spans="1:7">
      <c r="A7138" s="307" t="s">
        <v>8465</v>
      </c>
      <c r="B7138" s="307" t="s">
        <v>8620</v>
      </c>
      <c r="C7138" s="308"/>
      <c r="D7138" s="308"/>
      <c r="E7138" s="309">
        <v>38760</v>
      </c>
      <c r="F7138" s="310">
        <f t="shared" si="222"/>
        <v>1938000</v>
      </c>
      <c r="G7138" s="310">
        <f t="shared" si="223"/>
        <v>775200</v>
      </c>
    </row>
    <row r="7139" spans="1:7">
      <c r="A7139" s="307" t="s">
        <v>8465</v>
      </c>
      <c r="B7139" s="307" t="s">
        <v>8621</v>
      </c>
      <c r="C7139" s="308"/>
      <c r="D7139" s="308"/>
      <c r="E7139" s="309">
        <v>38380</v>
      </c>
      <c r="F7139" s="310">
        <f t="shared" si="222"/>
        <v>1919000</v>
      </c>
      <c r="G7139" s="310">
        <f t="shared" si="223"/>
        <v>767600</v>
      </c>
    </row>
    <row r="7140" spans="1:7">
      <c r="A7140" s="307" t="s">
        <v>8465</v>
      </c>
      <c r="B7140" s="307" t="s">
        <v>8622</v>
      </c>
      <c r="C7140" s="308"/>
      <c r="D7140" s="308"/>
      <c r="E7140" s="309">
        <v>43210</v>
      </c>
      <c r="F7140" s="310">
        <f t="shared" si="222"/>
        <v>2160500</v>
      </c>
      <c r="G7140" s="310">
        <f t="shared" si="223"/>
        <v>864200</v>
      </c>
    </row>
    <row r="7141" spans="1:7">
      <c r="A7141" s="307" t="s">
        <v>8465</v>
      </c>
      <c r="B7141" s="307" t="s">
        <v>8623</v>
      </c>
      <c r="C7141" s="308"/>
      <c r="D7141" s="308"/>
      <c r="E7141" s="309">
        <v>32640</v>
      </c>
      <c r="F7141" s="310">
        <f t="shared" si="222"/>
        <v>1632000</v>
      </c>
      <c r="G7141" s="310">
        <f t="shared" si="223"/>
        <v>652800.00000000012</v>
      </c>
    </row>
    <row r="7142" spans="1:7">
      <c r="A7142" s="307" t="s">
        <v>8465</v>
      </c>
      <c r="B7142" s="307" t="s">
        <v>8624</v>
      </c>
      <c r="C7142" s="308"/>
      <c r="D7142" s="308"/>
      <c r="E7142" s="309">
        <v>36720</v>
      </c>
      <c r="F7142" s="310">
        <f t="shared" si="222"/>
        <v>1836000</v>
      </c>
      <c r="G7142" s="310">
        <f t="shared" si="223"/>
        <v>734400</v>
      </c>
    </row>
    <row r="7143" spans="1:7">
      <c r="A7143" s="307" t="s">
        <v>8465</v>
      </c>
      <c r="B7143" s="307" t="s">
        <v>8625</v>
      </c>
      <c r="C7143" s="308"/>
      <c r="D7143" s="308"/>
      <c r="E7143" s="309">
        <v>39310</v>
      </c>
      <c r="F7143" s="310">
        <f t="shared" si="222"/>
        <v>1965500</v>
      </c>
      <c r="G7143" s="310">
        <f t="shared" si="223"/>
        <v>786200</v>
      </c>
    </row>
    <row r="7144" spans="1:7">
      <c r="A7144" s="307" t="s">
        <v>8465</v>
      </c>
      <c r="B7144" s="307" t="s">
        <v>8626</v>
      </c>
      <c r="C7144" s="308"/>
      <c r="D7144" s="308"/>
      <c r="E7144" s="309">
        <v>35790</v>
      </c>
      <c r="F7144" s="310">
        <f t="shared" si="222"/>
        <v>1789500</v>
      </c>
      <c r="G7144" s="310">
        <f t="shared" si="223"/>
        <v>715800.00000000012</v>
      </c>
    </row>
    <row r="7145" spans="1:7">
      <c r="A7145" s="307" t="s">
        <v>8465</v>
      </c>
      <c r="B7145" s="307" t="s">
        <v>8627</v>
      </c>
      <c r="C7145" s="308"/>
      <c r="D7145" s="308"/>
      <c r="E7145" s="309">
        <v>42090</v>
      </c>
      <c r="F7145" s="310">
        <f t="shared" si="222"/>
        <v>2104500</v>
      </c>
      <c r="G7145" s="310">
        <f t="shared" si="223"/>
        <v>841800.00000000012</v>
      </c>
    </row>
    <row r="7146" spans="1:7">
      <c r="A7146" s="307" t="s">
        <v>8465</v>
      </c>
      <c r="B7146" s="307" t="s">
        <v>8628</v>
      </c>
      <c r="C7146" s="308"/>
      <c r="D7146" s="308"/>
      <c r="E7146" s="309">
        <v>48770</v>
      </c>
      <c r="F7146" s="310">
        <f t="shared" si="222"/>
        <v>2438500</v>
      </c>
      <c r="G7146" s="310">
        <f t="shared" si="223"/>
        <v>975400</v>
      </c>
    </row>
    <row r="7147" spans="1:7">
      <c r="A7147" s="307" t="s">
        <v>8465</v>
      </c>
      <c r="B7147" s="307" t="s">
        <v>8629</v>
      </c>
      <c r="C7147" s="308"/>
      <c r="D7147" s="308"/>
      <c r="E7147" s="309">
        <v>51090</v>
      </c>
      <c r="F7147" s="310">
        <f t="shared" si="222"/>
        <v>2554500</v>
      </c>
      <c r="G7147" s="310">
        <f t="shared" si="223"/>
        <v>1021800.0000000001</v>
      </c>
    </row>
    <row r="7148" spans="1:7">
      <c r="A7148" s="307" t="s">
        <v>8465</v>
      </c>
      <c r="B7148" s="307" t="s">
        <v>8630</v>
      </c>
      <c r="C7148" s="308"/>
      <c r="D7148" s="308"/>
      <c r="E7148" s="309">
        <v>53220</v>
      </c>
      <c r="F7148" s="310">
        <f t="shared" si="222"/>
        <v>2661000</v>
      </c>
      <c r="G7148" s="310">
        <f t="shared" si="223"/>
        <v>1064400</v>
      </c>
    </row>
    <row r="7149" spans="1:7">
      <c r="A7149" s="307" t="s">
        <v>8465</v>
      </c>
      <c r="B7149" s="307" t="s">
        <v>8631</v>
      </c>
      <c r="C7149" s="308"/>
      <c r="D7149" s="308"/>
      <c r="E7149" s="309">
        <v>50620</v>
      </c>
      <c r="F7149" s="310">
        <f t="shared" si="222"/>
        <v>2531000</v>
      </c>
      <c r="G7149" s="310">
        <f t="shared" si="223"/>
        <v>1012400</v>
      </c>
    </row>
    <row r="7150" spans="1:7">
      <c r="A7150" s="307" t="s">
        <v>8465</v>
      </c>
      <c r="B7150" s="307" t="s">
        <v>8632</v>
      </c>
      <c r="C7150" s="308"/>
      <c r="D7150" s="308"/>
      <c r="E7150" s="309">
        <v>49330</v>
      </c>
      <c r="F7150" s="310">
        <f t="shared" si="222"/>
        <v>2466500</v>
      </c>
      <c r="G7150" s="310">
        <f t="shared" si="223"/>
        <v>986600</v>
      </c>
    </row>
    <row r="7151" spans="1:7">
      <c r="A7151" s="307" t="s">
        <v>8465</v>
      </c>
      <c r="B7151" s="307" t="s">
        <v>8633</v>
      </c>
      <c r="C7151" s="308"/>
      <c r="D7151" s="308"/>
      <c r="E7151" s="309">
        <v>56520</v>
      </c>
      <c r="F7151" s="310">
        <f t="shared" si="222"/>
        <v>2826000</v>
      </c>
      <c r="G7151" s="310">
        <f t="shared" si="223"/>
        <v>1130400</v>
      </c>
    </row>
    <row r="7152" spans="1:7">
      <c r="A7152" s="307" t="s">
        <v>8465</v>
      </c>
      <c r="B7152" s="307" t="s">
        <v>8634</v>
      </c>
      <c r="C7152" s="308"/>
      <c r="D7152" s="308"/>
      <c r="E7152" s="309">
        <v>56470</v>
      </c>
      <c r="F7152" s="310">
        <f t="shared" si="222"/>
        <v>2823500</v>
      </c>
      <c r="G7152" s="310">
        <f t="shared" si="223"/>
        <v>1129400</v>
      </c>
    </row>
    <row r="7153" spans="1:7">
      <c r="A7153" s="307" t="s">
        <v>8465</v>
      </c>
      <c r="B7153" s="307" t="s">
        <v>8635</v>
      </c>
      <c r="C7153" s="308"/>
      <c r="D7153" s="308"/>
      <c r="E7153" s="309">
        <v>54060</v>
      </c>
      <c r="F7153" s="310">
        <f t="shared" si="222"/>
        <v>2703000</v>
      </c>
      <c r="G7153" s="310">
        <f t="shared" si="223"/>
        <v>1081200</v>
      </c>
    </row>
    <row r="7154" spans="1:7">
      <c r="A7154" s="307" t="s">
        <v>8465</v>
      </c>
      <c r="B7154" s="307" t="s">
        <v>8636</v>
      </c>
      <c r="C7154" s="308"/>
      <c r="D7154" s="308"/>
      <c r="E7154" s="309">
        <v>55630</v>
      </c>
      <c r="F7154" s="310">
        <f t="shared" si="222"/>
        <v>2781500</v>
      </c>
      <c r="G7154" s="310">
        <f t="shared" si="223"/>
        <v>1112600.0000000002</v>
      </c>
    </row>
    <row r="7155" spans="1:7">
      <c r="A7155" s="307" t="s">
        <v>8465</v>
      </c>
      <c r="B7155" s="307" t="s">
        <v>8637</v>
      </c>
      <c r="C7155" s="308"/>
      <c r="D7155" s="308"/>
      <c r="E7155" s="309">
        <v>66410</v>
      </c>
      <c r="F7155" s="310">
        <f t="shared" si="222"/>
        <v>3320500</v>
      </c>
      <c r="G7155" s="310">
        <f t="shared" si="223"/>
        <v>1328200</v>
      </c>
    </row>
    <row r="7156" spans="1:7">
      <c r="A7156" s="307" t="s">
        <v>8465</v>
      </c>
      <c r="B7156" s="307" t="s">
        <v>8638</v>
      </c>
      <c r="C7156" s="308"/>
      <c r="D7156" s="308"/>
      <c r="E7156" s="309">
        <v>63820</v>
      </c>
      <c r="F7156" s="310">
        <f t="shared" si="222"/>
        <v>3191000</v>
      </c>
      <c r="G7156" s="310">
        <f t="shared" si="223"/>
        <v>1276400</v>
      </c>
    </row>
    <row r="7157" spans="1:7">
      <c r="A7157" s="307" t="s">
        <v>8465</v>
      </c>
      <c r="B7157" s="307" t="s">
        <v>8639</v>
      </c>
      <c r="C7157" s="308"/>
      <c r="D7157" s="308"/>
      <c r="E7157" s="309">
        <v>61050</v>
      </c>
      <c r="F7157" s="310">
        <f t="shared" si="222"/>
        <v>3052500</v>
      </c>
      <c r="G7157" s="310">
        <f t="shared" si="223"/>
        <v>1221000</v>
      </c>
    </row>
    <row r="7158" spans="1:7">
      <c r="A7158" s="307" t="s">
        <v>8465</v>
      </c>
      <c r="B7158" s="307" t="s">
        <v>8640</v>
      </c>
      <c r="C7158" s="308"/>
      <c r="D7158" s="308"/>
      <c r="E7158" s="309">
        <v>58460</v>
      </c>
      <c r="F7158" s="310">
        <f t="shared" si="222"/>
        <v>2923000</v>
      </c>
      <c r="G7158" s="310">
        <f t="shared" si="223"/>
        <v>1169200</v>
      </c>
    </row>
    <row r="7159" spans="1:7">
      <c r="A7159" s="307" t="s">
        <v>8465</v>
      </c>
      <c r="B7159" s="307" t="s">
        <v>8641</v>
      </c>
      <c r="C7159" s="308"/>
      <c r="D7159" s="308"/>
      <c r="E7159" s="309">
        <v>27570</v>
      </c>
      <c r="F7159" s="310">
        <f t="shared" si="222"/>
        <v>1378500</v>
      </c>
      <c r="G7159" s="310">
        <f t="shared" si="223"/>
        <v>551400</v>
      </c>
    </row>
    <row r="7160" spans="1:7">
      <c r="A7160" s="307" t="s">
        <v>8465</v>
      </c>
      <c r="B7160" s="307" t="s">
        <v>8642</v>
      </c>
      <c r="C7160" s="308"/>
      <c r="D7160" s="308"/>
      <c r="E7160" s="309">
        <v>38330</v>
      </c>
      <c r="F7160" s="310">
        <f t="shared" si="222"/>
        <v>1916500</v>
      </c>
      <c r="G7160" s="310">
        <f t="shared" si="223"/>
        <v>766600</v>
      </c>
    </row>
    <row r="7161" spans="1:7">
      <c r="A7161" s="307" t="s">
        <v>8465</v>
      </c>
      <c r="B7161" s="307" t="s">
        <v>8643</v>
      </c>
      <c r="C7161" s="308"/>
      <c r="D7161" s="308"/>
      <c r="E7161" s="309">
        <v>43870</v>
      </c>
      <c r="F7161" s="310">
        <f t="shared" si="222"/>
        <v>2193500</v>
      </c>
      <c r="G7161" s="310">
        <f t="shared" si="223"/>
        <v>877400</v>
      </c>
    </row>
    <row r="7162" spans="1:7">
      <c r="A7162" s="307" t="s">
        <v>8465</v>
      </c>
      <c r="B7162" s="307" t="s">
        <v>8644</v>
      </c>
      <c r="C7162" s="308"/>
      <c r="D7162" s="308"/>
      <c r="E7162" s="309">
        <v>39900</v>
      </c>
      <c r="F7162" s="310">
        <f t="shared" si="222"/>
        <v>1995000</v>
      </c>
      <c r="G7162" s="310">
        <f t="shared" si="223"/>
        <v>798000</v>
      </c>
    </row>
    <row r="7163" spans="1:7">
      <c r="A7163" s="307" t="s">
        <v>8465</v>
      </c>
      <c r="B7163" s="307" t="s">
        <v>8645</v>
      </c>
      <c r="C7163" s="308"/>
      <c r="D7163" s="308"/>
      <c r="E7163" s="309">
        <v>42140</v>
      </c>
      <c r="F7163" s="310">
        <f t="shared" si="222"/>
        <v>2107000</v>
      </c>
      <c r="G7163" s="310">
        <f t="shared" si="223"/>
        <v>842800.00000000012</v>
      </c>
    </row>
    <row r="7164" spans="1:7">
      <c r="A7164" s="307" t="s">
        <v>8465</v>
      </c>
      <c r="B7164" s="307" t="s">
        <v>8646</v>
      </c>
      <c r="C7164" s="308"/>
      <c r="D7164" s="308"/>
      <c r="E7164" s="309">
        <v>47920</v>
      </c>
      <c r="F7164" s="310">
        <f t="shared" si="222"/>
        <v>2396000</v>
      </c>
      <c r="G7164" s="310">
        <f t="shared" si="223"/>
        <v>958400</v>
      </c>
    </row>
    <row r="7165" spans="1:7">
      <c r="A7165" s="307" t="s">
        <v>8465</v>
      </c>
      <c r="B7165" s="307" t="s">
        <v>8647</v>
      </c>
      <c r="C7165" s="308"/>
      <c r="D7165" s="308"/>
      <c r="E7165" s="309">
        <v>52520</v>
      </c>
      <c r="F7165" s="310">
        <f t="shared" si="222"/>
        <v>2626000</v>
      </c>
      <c r="G7165" s="310">
        <f t="shared" si="223"/>
        <v>1050400</v>
      </c>
    </row>
    <row r="7166" spans="1:7">
      <c r="A7166" s="307" t="s">
        <v>8465</v>
      </c>
      <c r="B7166" s="307" t="s">
        <v>8648</v>
      </c>
      <c r="C7166" s="308"/>
      <c r="D7166" s="308"/>
      <c r="E7166" s="309">
        <v>58120</v>
      </c>
      <c r="F7166" s="310">
        <f t="shared" si="222"/>
        <v>2906000</v>
      </c>
      <c r="G7166" s="310">
        <f t="shared" si="223"/>
        <v>1162400</v>
      </c>
    </row>
    <row r="7167" spans="1:7">
      <c r="A7167" s="307" t="s">
        <v>8465</v>
      </c>
      <c r="B7167" s="307" t="s">
        <v>8649</v>
      </c>
      <c r="C7167" s="308"/>
      <c r="D7167" s="308"/>
      <c r="E7167" s="309">
        <v>119000</v>
      </c>
      <c r="F7167" s="310">
        <f t="shared" si="222"/>
        <v>5950000</v>
      </c>
      <c r="G7167" s="310">
        <f t="shared" si="223"/>
        <v>2380000</v>
      </c>
    </row>
    <row r="7168" spans="1:7">
      <c r="A7168" s="307" t="s">
        <v>8465</v>
      </c>
      <c r="B7168" s="307" t="s">
        <v>8650</v>
      </c>
      <c r="C7168" s="308"/>
      <c r="D7168" s="308"/>
      <c r="E7168" s="309">
        <v>59330</v>
      </c>
      <c r="F7168" s="310">
        <f t="shared" si="222"/>
        <v>2966500</v>
      </c>
      <c r="G7168" s="310">
        <f t="shared" si="223"/>
        <v>1186600.0000000002</v>
      </c>
    </row>
    <row r="7169" spans="1:7">
      <c r="A7169" s="307" t="s">
        <v>8465</v>
      </c>
      <c r="B7169" s="307" t="s">
        <v>8651</v>
      </c>
      <c r="C7169" s="308"/>
      <c r="D7169" s="308"/>
      <c r="E7169" s="309">
        <v>65110</v>
      </c>
      <c r="F7169" s="310">
        <f t="shared" si="222"/>
        <v>3255500</v>
      </c>
      <c r="G7169" s="310">
        <f t="shared" si="223"/>
        <v>1302200</v>
      </c>
    </row>
    <row r="7170" spans="1:7">
      <c r="A7170" s="307" t="s">
        <v>8465</v>
      </c>
      <c r="B7170" s="307" t="s">
        <v>8652</v>
      </c>
      <c r="C7170" s="308"/>
      <c r="D7170" s="308"/>
      <c r="E7170" s="309">
        <v>71850</v>
      </c>
      <c r="F7170" s="310">
        <f t="shared" si="222"/>
        <v>3592500</v>
      </c>
      <c r="G7170" s="310">
        <f t="shared" si="223"/>
        <v>1437000</v>
      </c>
    </row>
    <row r="7171" spans="1:7">
      <c r="A7171" s="307" t="s">
        <v>8465</v>
      </c>
      <c r="B7171" s="307" t="s">
        <v>8653</v>
      </c>
      <c r="C7171" s="308"/>
      <c r="D7171" s="308"/>
      <c r="E7171" s="309">
        <v>95170</v>
      </c>
      <c r="F7171" s="310">
        <f t="shared" si="222"/>
        <v>4758500</v>
      </c>
      <c r="G7171" s="310">
        <f t="shared" si="223"/>
        <v>1903400</v>
      </c>
    </row>
    <row r="7172" spans="1:7">
      <c r="A7172" s="307" t="s">
        <v>8465</v>
      </c>
      <c r="B7172" s="307" t="s">
        <v>8654</v>
      </c>
      <c r="C7172" s="308"/>
      <c r="D7172" s="308"/>
      <c r="E7172" s="309">
        <v>54060</v>
      </c>
      <c r="F7172" s="310">
        <f t="shared" ref="F7172:F7235" si="224">+E7172*5%*1000</f>
        <v>2703000</v>
      </c>
      <c r="G7172" s="310">
        <f t="shared" ref="G7172:G7235" si="225">+E7172*2%*1000</f>
        <v>1081200</v>
      </c>
    </row>
    <row r="7173" spans="1:7">
      <c r="A7173" s="307" t="s">
        <v>8465</v>
      </c>
      <c r="B7173" s="307" t="s">
        <v>8655</v>
      </c>
      <c r="C7173" s="308"/>
      <c r="D7173" s="308"/>
      <c r="E7173" s="309">
        <v>59850</v>
      </c>
      <c r="F7173" s="310">
        <f t="shared" si="224"/>
        <v>2992500</v>
      </c>
      <c r="G7173" s="310">
        <f t="shared" si="225"/>
        <v>1197000</v>
      </c>
    </row>
    <row r="7174" spans="1:7">
      <c r="A7174" s="307" t="s">
        <v>8465</v>
      </c>
      <c r="B7174" s="307" t="s">
        <v>8656</v>
      </c>
      <c r="C7174" s="308"/>
      <c r="D7174" s="308"/>
      <c r="E7174" s="309">
        <v>65830</v>
      </c>
      <c r="F7174" s="310">
        <f t="shared" si="224"/>
        <v>3291500</v>
      </c>
      <c r="G7174" s="310">
        <f t="shared" si="225"/>
        <v>1316600.0000000002</v>
      </c>
    </row>
    <row r="7175" spans="1:7">
      <c r="A7175" s="307" t="s">
        <v>8465</v>
      </c>
      <c r="B7175" s="307" t="s">
        <v>8657</v>
      </c>
      <c r="C7175" s="308"/>
      <c r="D7175" s="308"/>
      <c r="E7175" s="309">
        <v>59310</v>
      </c>
      <c r="F7175" s="310">
        <f t="shared" si="224"/>
        <v>2965500</v>
      </c>
      <c r="G7175" s="310">
        <f t="shared" si="225"/>
        <v>1186200</v>
      </c>
    </row>
    <row r="7176" spans="1:7">
      <c r="A7176" s="307" t="s">
        <v>8465</v>
      </c>
      <c r="B7176" s="307" t="s">
        <v>8658</v>
      </c>
      <c r="C7176" s="308"/>
      <c r="D7176" s="308"/>
      <c r="E7176" s="309">
        <v>55250</v>
      </c>
      <c r="F7176" s="310">
        <f t="shared" si="224"/>
        <v>2762500</v>
      </c>
      <c r="G7176" s="310">
        <f t="shared" si="225"/>
        <v>1105000</v>
      </c>
    </row>
    <row r="7177" spans="1:7">
      <c r="A7177" s="307" t="s">
        <v>8465</v>
      </c>
      <c r="B7177" s="307" t="s">
        <v>8659</v>
      </c>
      <c r="C7177" s="308"/>
      <c r="D7177" s="308"/>
      <c r="E7177" s="309">
        <v>62600</v>
      </c>
      <c r="F7177" s="310">
        <f t="shared" si="224"/>
        <v>3130000</v>
      </c>
      <c r="G7177" s="310">
        <f t="shared" si="225"/>
        <v>1252000</v>
      </c>
    </row>
    <row r="7178" spans="1:7">
      <c r="A7178" s="307" t="s">
        <v>8465</v>
      </c>
      <c r="B7178" s="307" t="s">
        <v>8660</v>
      </c>
      <c r="C7178" s="308"/>
      <c r="D7178" s="308"/>
      <c r="E7178" s="309">
        <v>53070</v>
      </c>
      <c r="F7178" s="310">
        <f t="shared" si="224"/>
        <v>2653500</v>
      </c>
      <c r="G7178" s="310">
        <f t="shared" si="225"/>
        <v>1061400</v>
      </c>
    </row>
    <row r="7179" spans="1:7">
      <c r="A7179" s="307" t="s">
        <v>8465</v>
      </c>
      <c r="B7179" s="307" t="s">
        <v>8661</v>
      </c>
      <c r="C7179" s="308"/>
      <c r="D7179" s="308"/>
      <c r="E7179" s="309">
        <v>56740</v>
      </c>
      <c r="F7179" s="310">
        <f t="shared" si="224"/>
        <v>2837000</v>
      </c>
      <c r="G7179" s="310">
        <f t="shared" si="225"/>
        <v>1134800</v>
      </c>
    </row>
    <row r="7180" spans="1:7">
      <c r="A7180" s="307" t="s">
        <v>8465</v>
      </c>
      <c r="B7180" s="307" t="s">
        <v>8662</v>
      </c>
      <c r="C7180" s="308"/>
      <c r="D7180" s="308"/>
      <c r="E7180" s="309">
        <v>55250</v>
      </c>
      <c r="F7180" s="310">
        <f t="shared" si="224"/>
        <v>2762500</v>
      </c>
      <c r="G7180" s="310">
        <f t="shared" si="225"/>
        <v>1105000</v>
      </c>
    </row>
    <row r="7181" spans="1:7">
      <c r="A7181" s="307" t="s">
        <v>8465</v>
      </c>
      <c r="B7181" s="307" t="s">
        <v>8663</v>
      </c>
      <c r="C7181" s="308"/>
      <c r="D7181" s="308"/>
      <c r="E7181" s="309">
        <v>63350</v>
      </c>
      <c r="F7181" s="310">
        <f t="shared" si="224"/>
        <v>3167500</v>
      </c>
      <c r="G7181" s="310">
        <f t="shared" si="225"/>
        <v>1267000</v>
      </c>
    </row>
    <row r="7182" spans="1:7">
      <c r="A7182" s="307" t="s">
        <v>8465</v>
      </c>
      <c r="B7182" s="307" t="s">
        <v>8664</v>
      </c>
      <c r="C7182" s="308"/>
      <c r="D7182" s="308"/>
      <c r="E7182" s="309">
        <v>65280</v>
      </c>
      <c r="F7182" s="310">
        <f t="shared" si="224"/>
        <v>3264000</v>
      </c>
      <c r="G7182" s="310">
        <f t="shared" si="225"/>
        <v>1305600.0000000002</v>
      </c>
    </row>
    <row r="7183" spans="1:7">
      <c r="A7183" s="307" t="s">
        <v>8465</v>
      </c>
      <c r="B7183" s="307" t="s">
        <v>8665</v>
      </c>
      <c r="C7183" s="308"/>
      <c r="D7183" s="308"/>
      <c r="E7183" s="309">
        <v>66660</v>
      </c>
      <c r="F7183" s="310">
        <f t="shared" si="224"/>
        <v>3333000</v>
      </c>
      <c r="G7183" s="310">
        <f t="shared" si="225"/>
        <v>1333200</v>
      </c>
    </row>
    <row r="7184" spans="1:7">
      <c r="A7184" s="307" t="s">
        <v>8465</v>
      </c>
      <c r="B7184" s="307" t="s">
        <v>8666</v>
      </c>
      <c r="C7184" s="308"/>
      <c r="D7184" s="308"/>
      <c r="E7184" s="309">
        <v>66100</v>
      </c>
      <c r="F7184" s="310">
        <f t="shared" si="224"/>
        <v>3305000</v>
      </c>
      <c r="G7184" s="310">
        <f t="shared" si="225"/>
        <v>1322000</v>
      </c>
    </row>
    <row r="7185" spans="1:7">
      <c r="A7185" s="307" t="s">
        <v>8465</v>
      </c>
      <c r="B7185" s="307" t="s">
        <v>8667</v>
      </c>
      <c r="C7185" s="308"/>
      <c r="D7185" s="308"/>
      <c r="E7185" s="309">
        <v>64540</v>
      </c>
      <c r="F7185" s="310">
        <f t="shared" si="224"/>
        <v>3227000</v>
      </c>
      <c r="G7185" s="310">
        <f t="shared" si="225"/>
        <v>1290800</v>
      </c>
    </row>
    <row r="7186" spans="1:7">
      <c r="A7186" s="307" t="s">
        <v>8465</v>
      </c>
      <c r="B7186" s="307" t="s">
        <v>8668</v>
      </c>
      <c r="C7186" s="308"/>
      <c r="D7186" s="308"/>
      <c r="E7186" s="309">
        <v>62890</v>
      </c>
      <c r="F7186" s="310">
        <f t="shared" si="224"/>
        <v>3144500</v>
      </c>
      <c r="G7186" s="310">
        <f t="shared" si="225"/>
        <v>1257800</v>
      </c>
    </row>
    <row r="7187" spans="1:7">
      <c r="A7187" s="307" t="s">
        <v>8465</v>
      </c>
      <c r="B7187" s="307" t="s">
        <v>8669</v>
      </c>
      <c r="C7187" s="308"/>
      <c r="D7187" s="308"/>
      <c r="E7187" s="309">
        <v>61420</v>
      </c>
      <c r="F7187" s="310">
        <f t="shared" si="224"/>
        <v>3071000</v>
      </c>
      <c r="G7187" s="310">
        <f t="shared" si="225"/>
        <v>1228400</v>
      </c>
    </row>
    <row r="7188" spans="1:7">
      <c r="A7188" s="307" t="s">
        <v>8465</v>
      </c>
      <c r="B7188" s="307" t="s">
        <v>8670</v>
      </c>
      <c r="C7188" s="308"/>
      <c r="D7188" s="308"/>
      <c r="E7188" s="309">
        <v>125270</v>
      </c>
      <c r="F7188" s="310">
        <f t="shared" si="224"/>
        <v>6263500</v>
      </c>
      <c r="G7188" s="310">
        <f t="shared" si="225"/>
        <v>2505400</v>
      </c>
    </row>
    <row r="7189" spans="1:7">
      <c r="A7189" s="307" t="s">
        <v>8465</v>
      </c>
      <c r="B7189" s="307" t="s">
        <v>8671</v>
      </c>
      <c r="C7189" s="308"/>
      <c r="D7189" s="308"/>
      <c r="E7189" s="309">
        <v>82360</v>
      </c>
      <c r="F7189" s="310">
        <f t="shared" si="224"/>
        <v>4118000</v>
      </c>
      <c r="G7189" s="310">
        <f t="shared" si="225"/>
        <v>1647200</v>
      </c>
    </row>
    <row r="7190" spans="1:7">
      <c r="A7190" s="307" t="s">
        <v>8465</v>
      </c>
      <c r="B7190" s="307" t="s">
        <v>8672</v>
      </c>
      <c r="C7190" s="308"/>
      <c r="D7190" s="308"/>
      <c r="E7190" s="309">
        <v>86810</v>
      </c>
      <c r="F7190" s="310">
        <f t="shared" si="224"/>
        <v>4340500</v>
      </c>
      <c r="G7190" s="310">
        <f t="shared" si="225"/>
        <v>1736200</v>
      </c>
    </row>
    <row r="7191" spans="1:7">
      <c r="A7191" s="307" t="s">
        <v>8465</v>
      </c>
      <c r="B7191" s="307" t="s">
        <v>8673</v>
      </c>
      <c r="C7191" s="308"/>
      <c r="D7191" s="308"/>
      <c r="E7191" s="309">
        <v>100180</v>
      </c>
      <c r="F7191" s="310">
        <f t="shared" si="224"/>
        <v>5009000</v>
      </c>
      <c r="G7191" s="310">
        <f t="shared" si="225"/>
        <v>2003600.0000000002</v>
      </c>
    </row>
    <row r="7192" spans="1:7">
      <c r="A7192" s="307" t="s">
        <v>8465</v>
      </c>
      <c r="B7192" s="307" t="s">
        <v>8674</v>
      </c>
      <c r="C7192" s="308"/>
      <c r="D7192" s="308"/>
      <c r="E7192" s="309">
        <v>74720</v>
      </c>
      <c r="F7192" s="310">
        <f t="shared" si="224"/>
        <v>3736000</v>
      </c>
      <c r="G7192" s="310">
        <f t="shared" si="225"/>
        <v>1494400</v>
      </c>
    </row>
    <row r="7193" spans="1:7">
      <c r="A7193" s="307" t="s">
        <v>8465</v>
      </c>
      <c r="B7193" s="307" t="s">
        <v>8675</v>
      </c>
      <c r="C7193" s="308"/>
      <c r="D7193" s="308"/>
      <c r="E7193" s="309">
        <v>73000</v>
      </c>
      <c r="F7193" s="310">
        <f t="shared" si="224"/>
        <v>3650000</v>
      </c>
      <c r="G7193" s="310">
        <f t="shared" si="225"/>
        <v>1460000</v>
      </c>
    </row>
    <row r="7194" spans="1:7">
      <c r="A7194" s="307" t="s">
        <v>8465</v>
      </c>
      <c r="B7194" s="307" t="s">
        <v>8676</v>
      </c>
      <c r="C7194" s="308"/>
      <c r="D7194" s="308"/>
      <c r="E7194" s="309">
        <v>75130</v>
      </c>
      <c r="F7194" s="310">
        <f t="shared" si="224"/>
        <v>3756500</v>
      </c>
      <c r="G7194" s="310">
        <f t="shared" si="225"/>
        <v>1502600.0000000002</v>
      </c>
    </row>
    <row r="7195" spans="1:7">
      <c r="A7195" s="307" t="s">
        <v>8465</v>
      </c>
      <c r="B7195" s="307" t="s">
        <v>8677</v>
      </c>
      <c r="C7195" s="308"/>
      <c r="D7195" s="308"/>
      <c r="E7195" s="309">
        <v>75000</v>
      </c>
      <c r="F7195" s="310">
        <f t="shared" si="224"/>
        <v>3750000</v>
      </c>
      <c r="G7195" s="310">
        <f t="shared" si="225"/>
        <v>1500000</v>
      </c>
    </row>
    <row r="7196" spans="1:7">
      <c r="A7196" s="307" t="s">
        <v>8465</v>
      </c>
      <c r="B7196" s="307" t="s">
        <v>8678</v>
      </c>
      <c r="C7196" s="308"/>
      <c r="D7196" s="308"/>
      <c r="E7196" s="309">
        <v>88800</v>
      </c>
      <c r="F7196" s="310">
        <f t="shared" si="224"/>
        <v>4440000</v>
      </c>
      <c r="G7196" s="310">
        <f t="shared" si="225"/>
        <v>1776000</v>
      </c>
    </row>
    <row r="7197" spans="1:7">
      <c r="A7197" s="318" t="s">
        <v>8679</v>
      </c>
      <c r="B7197" s="318" t="s">
        <v>8680</v>
      </c>
      <c r="C7197" s="318" t="s">
        <v>8681</v>
      </c>
      <c r="D7197" s="308"/>
      <c r="E7197" s="319">
        <v>31460</v>
      </c>
      <c r="F7197" s="310">
        <f t="shared" si="224"/>
        <v>1573000</v>
      </c>
      <c r="G7197" s="310">
        <f t="shared" si="225"/>
        <v>629200</v>
      </c>
    </row>
    <row r="7198" spans="1:7">
      <c r="A7198" s="311" t="s">
        <v>8465</v>
      </c>
      <c r="B7198" s="311" t="s">
        <v>8682</v>
      </c>
      <c r="C7198" s="311" t="s">
        <v>8683</v>
      </c>
      <c r="D7198" s="308"/>
      <c r="E7198" s="315">
        <v>31340</v>
      </c>
      <c r="F7198" s="310">
        <f t="shared" si="224"/>
        <v>1567000</v>
      </c>
      <c r="G7198" s="310">
        <f t="shared" si="225"/>
        <v>626800.00000000012</v>
      </c>
    </row>
    <row r="7199" spans="1:7">
      <c r="A7199" s="311" t="s">
        <v>8465</v>
      </c>
      <c r="B7199" s="311" t="s">
        <v>8684</v>
      </c>
      <c r="C7199" s="311" t="s">
        <v>8685</v>
      </c>
      <c r="D7199" s="308"/>
      <c r="E7199" s="315">
        <v>30500</v>
      </c>
      <c r="F7199" s="310">
        <f t="shared" si="224"/>
        <v>1525000</v>
      </c>
      <c r="G7199" s="310">
        <f t="shared" si="225"/>
        <v>610000</v>
      </c>
    </row>
    <row r="7200" spans="1:7">
      <c r="A7200" s="311" t="s">
        <v>8465</v>
      </c>
      <c r="B7200" s="311" t="s">
        <v>8686</v>
      </c>
      <c r="C7200" s="311" t="s">
        <v>8687</v>
      </c>
      <c r="D7200" s="308"/>
      <c r="E7200" s="315">
        <v>37400</v>
      </c>
      <c r="F7200" s="310">
        <f t="shared" si="224"/>
        <v>1870000</v>
      </c>
      <c r="G7200" s="310">
        <f t="shared" si="225"/>
        <v>748000</v>
      </c>
    </row>
    <row r="7201" spans="1:7">
      <c r="A7201" s="311" t="s">
        <v>8465</v>
      </c>
      <c r="B7201" s="311" t="s">
        <v>8688</v>
      </c>
      <c r="C7201" s="311" t="s">
        <v>8688</v>
      </c>
      <c r="D7201" s="308"/>
      <c r="E7201" s="315">
        <v>61700</v>
      </c>
      <c r="F7201" s="310">
        <f t="shared" si="224"/>
        <v>3085000</v>
      </c>
      <c r="G7201" s="310">
        <f t="shared" si="225"/>
        <v>1234000</v>
      </c>
    </row>
    <row r="7202" spans="1:7">
      <c r="A7202" s="311" t="s">
        <v>8465</v>
      </c>
      <c r="B7202" s="311" t="s">
        <v>8688</v>
      </c>
      <c r="C7202" s="311" t="s">
        <v>8689</v>
      </c>
      <c r="D7202" s="308"/>
      <c r="E7202" s="315">
        <v>63900</v>
      </c>
      <c r="F7202" s="310">
        <f t="shared" si="224"/>
        <v>3195000</v>
      </c>
      <c r="G7202" s="310">
        <f t="shared" si="225"/>
        <v>1278000</v>
      </c>
    </row>
    <row r="7203" spans="1:7">
      <c r="A7203" s="311" t="s">
        <v>8465</v>
      </c>
      <c r="B7203" s="311" t="s">
        <v>8688</v>
      </c>
      <c r="C7203" s="311" t="s">
        <v>8690</v>
      </c>
      <c r="D7203" s="308"/>
      <c r="E7203" s="315">
        <v>63400</v>
      </c>
      <c r="F7203" s="310">
        <f t="shared" si="224"/>
        <v>3170000</v>
      </c>
      <c r="G7203" s="310">
        <f t="shared" si="225"/>
        <v>1268000</v>
      </c>
    </row>
    <row r="7204" spans="1:7">
      <c r="A7204" s="311" t="s">
        <v>8465</v>
      </c>
      <c r="B7204" s="311" t="s">
        <v>8691</v>
      </c>
      <c r="C7204" s="311" t="s">
        <v>8692</v>
      </c>
      <c r="D7204" s="308"/>
      <c r="E7204" s="315">
        <v>31360</v>
      </c>
      <c r="F7204" s="310">
        <f t="shared" si="224"/>
        <v>1568000</v>
      </c>
      <c r="G7204" s="310">
        <f t="shared" si="225"/>
        <v>627200</v>
      </c>
    </row>
    <row r="7205" spans="1:7">
      <c r="A7205" s="311" t="s">
        <v>8465</v>
      </c>
      <c r="B7205" s="311" t="s">
        <v>8693</v>
      </c>
      <c r="C7205" s="311" t="s">
        <v>8694</v>
      </c>
      <c r="D7205" s="308"/>
      <c r="E7205" s="315">
        <v>33500</v>
      </c>
      <c r="F7205" s="310">
        <f t="shared" si="224"/>
        <v>1675000</v>
      </c>
      <c r="G7205" s="310">
        <f t="shared" si="225"/>
        <v>670000</v>
      </c>
    </row>
    <row r="7206" spans="1:7">
      <c r="A7206" s="311" t="s">
        <v>8465</v>
      </c>
      <c r="B7206" s="311" t="s">
        <v>8693</v>
      </c>
      <c r="C7206" s="311" t="s">
        <v>8695</v>
      </c>
      <c r="D7206" s="308"/>
      <c r="E7206" s="315">
        <v>30100</v>
      </c>
      <c r="F7206" s="310">
        <f t="shared" si="224"/>
        <v>1505000</v>
      </c>
      <c r="G7206" s="310">
        <f t="shared" si="225"/>
        <v>602000</v>
      </c>
    </row>
    <row r="7207" spans="1:7">
      <c r="A7207" s="311" t="s">
        <v>8465</v>
      </c>
      <c r="B7207" s="311" t="s">
        <v>8696</v>
      </c>
      <c r="C7207" s="311" t="s">
        <v>8697</v>
      </c>
      <c r="D7207" s="308"/>
      <c r="E7207" s="315">
        <v>38800</v>
      </c>
      <c r="F7207" s="310">
        <f t="shared" si="224"/>
        <v>1940000</v>
      </c>
      <c r="G7207" s="310">
        <f t="shared" si="225"/>
        <v>776000</v>
      </c>
    </row>
    <row r="7208" spans="1:7">
      <c r="A7208" s="311" t="s">
        <v>8465</v>
      </c>
      <c r="B7208" s="311" t="s">
        <v>8696</v>
      </c>
      <c r="C7208" s="311" t="s">
        <v>8698</v>
      </c>
      <c r="D7208" s="308"/>
      <c r="E7208" s="315">
        <v>39100</v>
      </c>
      <c r="F7208" s="310">
        <f t="shared" si="224"/>
        <v>1955000</v>
      </c>
      <c r="G7208" s="310">
        <f t="shared" si="225"/>
        <v>782000</v>
      </c>
    </row>
    <row r="7209" spans="1:7">
      <c r="A7209" s="311" t="s">
        <v>8465</v>
      </c>
      <c r="B7209" s="311" t="s">
        <v>8699</v>
      </c>
      <c r="C7209" s="311" t="s">
        <v>8700</v>
      </c>
      <c r="D7209" s="308"/>
      <c r="E7209" s="315">
        <v>40030</v>
      </c>
      <c r="F7209" s="310">
        <f t="shared" si="224"/>
        <v>2001500</v>
      </c>
      <c r="G7209" s="310">
        <f t="shared" si="225"/>
        <v>800600</v>
      </c>
    </row>
    <row r="7210" spans="1:7">
      <c r="A7210" s="311" t="s">
        <v>8465</v>
      </c>
      <c r="B7210" s="311" t="s">
        <v>8701</v>
      </c>
      <c r="C7210" s="311" t="s">
        <v>8702</v>
      </c>
      <c r="D7210" s="308"/>
      <c r="E7210" s="315">
        <v>33400</v>
      </c>
      <c r="F7210" s="310">
        <f t="shared" si="224"/>
        <v>1670000</v>
      </c>
      <c r="G7210" s="310">
        <f t="shared" si="225"/>
        <v>668000</v>
      </c>
    </row>
    <row r="7211" spans="1:7">
      <c r="A7211" s="311" t="s">
        <v>8465</v>
      </c>
      <c r="B7211" s="311" t="s">
        <v>8703</v>
      </c>
      <c r="C7211" s="311" t="s">
        <v>8704</v>
      </c>
      <c r="D7211" s="308"/>
      <c r="E7211" s="315">
        <v>50900</v>
      </c>
      <c r="F7211" s="310">
        <f t="shared" si="224"/>
        <v>2545000</v>
      </c>
      <c r="G7211" s="310">
        <f t="shared" si="225"/>
        <v>1018000</v>
      </c>
    </row>
    <row r="7212" spans="1:7">
      <c r="A7212" s="311" t="s">
        <v>8465</v>
      </c>
      <c r="B7212" s="311" t="s">
        <v>8705</v>
      </c>
      <c r="C7212" s="311" t="s">
        <v>8706</v>
      </c>
      <c r="D7212" s="308"/>
      <c r="E7212" s="315">
        <v>37850</v>
      </c>
      <c r="F7212" s="310">
        <f t="shared" si="224"/>
        <v>1892500</v>
      </c>
      <c r="G7212" s="310">
        <f t="shared" si="225"/>
        <v>757000</v>
      </c>
    </row>
    <row r="7213" spans="1:7">
      <c r="A7213" s="311" t="s">
        <v>8465</v>
      </c>
      <c r="B7213" s="311" t="s">
        <v>8707</v>
      </c>
      <c r="C7213" s="311" t="s">
        <v>8708</v>
      </c>
      <c r="D7213" s="308"/>
      <c r="E7213" s="315">
        <v>44680</v>
      </c>
      <c r="F7213" s="310">
        <f t="shared" si="224"/>
        <v>2234000</v>
      </c>
      <c r="G7213" s="310">
        <f t="shared" si="225"/>
        <v>893600</v>
      </c>
    </row>
    <row r="7214" spans="1:7">
      <c r="A7214" s="311" t="s">
        <v>8465</v>
      </c>
      <c r="B7214" s="311" t="s">
        <v>8709</v>
      </c>
      <c r="C7214" s="311" t="s">
        <v>8710</v>
      </c>
      <c r="D7214" s="308"/>
      <c r="E7214" s="315">
        <v>41800</v>
      </c>
      <c r="F7214" s="310">
        <f t="shared" si="224"/>
        <v>2090000</v>
      </c>
      <c r="G7214" s="310">
        <f t="shared" si="225"/>
        <v>836000</v>
      </c>
    </row>
    <row r="7215" spans="1:7">
      <c r="A7215" s="311" t="s">
        <v>8465</v>
      </c>
      <c r="B7215" s="311" t="s">
        <v>8711</v>
      </c>
      <c r="C7215" s="311" t="s">
        <v>8712</v>
      </c>
      <c r="D7215" s="308"/>
      <c r="E7215" s="315">
        <v>40900</v>
      </c>
      <c r="F7215" s="310">
        <f t="shared" si="224"/>
        <v>2045000</v>
      </c>
      <c r="G7215" s="310">
        <f t="shared" si="225"/>
        <v>818000</v>
      </c>
    </row>
    <row r="7216" spans="1:7">
      <c r="A7216" s="311" t="s">
        <v>8465</v>
      </c>
      <c r="B7216" s="311" t="s">
        <v>8713</v>
      </c>
      <c r="C7216" s="311" t="s">
        <v>8714</v>
      </c>
      <c r="D7216" s="308"/>
      <c r="E7216" s="315">
        <v>34300</v>
      </c>
      <c r="F7216" s="310">
        <f t="shared" si="224"/>
        <v>1715000</v>
      </c>
      <c r="G7216" s="310">
        <f t="shared" si="225"/>
        <v>686000</v>
      </c>
    </row>
    <row r="7217" spans="1:7">
      <c r="A7217" s="311" t="s">
        <v>8465</v>
      </c>
      <c r="B7217" s="311" t="s">
        <v>8715</v>
      </c>
      <c r="C7217" s="311" t="s">
        <v>8716</v>
      </c>
      <c r="D7217" s="308"/>
      <c r="E7217" s="315">
        <v>40320</v>
      </c>
      <c r="F7217" s="310">
        <f t="shared" si="224"/>
        <v>2016000</v>
      </c>
      <c r="G7217" s="310">
        <f t="shared" si="225"/>
        <v>806400</v>
      </c>
    </row>
    <row r="7218" spans="1:7">
      <c r="A7218" s="311" t="s">
        <v>8465</v>
      </c>
      <c r="B7218" s="311" t="s">
        <v>8715</v>
      </c>
      <c r="C7218" s="311" t="s">
        <v>8717</v>
      </c>
      <c r="D7218" s="308"/>
      <c r="E7218" s="315">
        <v>39100</v>
      </c>
      <c r="F7218" s="310">
        <f t="shared" si="224"/>
        <v>1955000</v>
      </c>
      <c r="G7218" s="310">
        <f t="shared" si="225"/>
        <v>782000</v>
      </c>
    </row>
    <row r="7219" spans="1:7">
      <c r="A7219" s="311" t="s">
        <v>8465</v>
      </c>
      <c r="B7219" s="311" t="s">
        <v>8718</v>
      </c>
      <c r="C7219" s="311" t="s">
        <v>8716</v>
      </c>
      <c r="D7219" s="308"/>
      <c r="E7219" s="315">
        <v>36000</v>
      </c>
      <c r="F7219" s="310">
        <f t="shared" si="224"/>
        <v>1800000</v>
      </c>
      <c r="G7219" s="310">
        <f t="shared" si="225"/>
        <v>720000</v>
      </c>
    </row>
    <row r="7220" spans="1:7">
      <c r="A7220" s="311" t="s">
        <v>8465</v>
      </c>
      <c r="B7220" s="311" t="s">
        <v>8718</v>
      </c>
      <c r="C7220" s="311" t="s">
        <v>8719</v>
      </c>
      <c r="D7220" s="308"/>
      <c r="E7220" s="315">
        <v>38500</v>
      </c>
      <c r="F7220" s="310">
        <f t="shared" si="224"/>
        <v>1925000</v>
      </c>
      <c r="G7220" s="310">
        <f t="shared" si="225"/>
        <v>770000</v>
      </c>
    </row>
    <row r="7221" spans="1:7">
      <c r="A7221" s="311" t="s">
        <v>8465</v>
      </c>
      <c r="B7221" s="311" t="s">
        <v>8718</v>
      </c>
      <c r="C7221" s="311" t="s">
        <v>8720</v>
      </c>
      <c r="D7221" s="308"/>
      <c r="E7221" s="315">
        <v>43300</v>
      </c>
      <c r="F7221" s="310">
        <f t="shared" si="224"/>
        <v>2165000</v>
      </c>
      <c r="G7221" s="310">
        <f t="shared" si="225"/>
        <v>866000</v>
      </c>
    </row>
    <row r="7222" spans="1:7">
      <c r="A7222" s="311" t="s">
        <v>8465</v>
      </c>
      <c r="B7222" s="311" t="s">
        <v>8721</v>
      </c>
      <c r="C7222" s="311" t="s">
        <v>8722</v>
      </c>
      <c r="D7222" s="308"/>
      <c r="E7222" s="315">
        <v>41330</v>
      </c>
      <c r="F7222" s="310">
        <f t="shared" si="224"/>
        <v>2066500</v>
      </c>
      <c r="G7222" s="310">
        <f t="shared" si="225"/>
        <v>826600</v>
      </c>
    </row>
    <row r="7223" spans="1:7">
      <c r="A7223" s="311" t="s">
        <v>8465</v>
      </c>
      <c r="B7223" s="311" t="s">
        <v>8721</v>
      </c>
      <c r="C7223" s="311" t="s">
        <v>8723</v>
      </c>
      <c r="D7223" s="308"/>
      <c r="E7223" s="315">
        <v>43920</v>
      </c>
      <c r="F7223" s="310">
        <f t="shared" si="224"/>
        <v>2196000</v>
      </c>
      <c r="G7223" s="310">
        <f t="shared" si="225"/>
        <v>878400</v>
      </c>
    </row>
    <row r="7224" spans="1:7">
      <c r="A7224" s="311" t="s">
        <v>8465</v>
      </c>
      <c r="B7224" s="311" t="s">
        <v>8721</v>
      </c>
      <c r="C7224" s="311" t="s">
        <v>8724</v>
      </c>
      <c r="D7224" s="308"/>
      <c r="E7224" s="315">
        <v>46300</v>
      </c>
      <c r="F7224" s="310">
        <f t="shared" si="224"/>
        <v>2315000</v>
      </c>
      <c r="G7224" s="310">
        <f t="shared" si="225"/>
        <v>926000</v>
      </c>
    </row>
    <row r="7225" spans="1:7">
      <c r="A7225" s="311" t="s">
        <v>8465</v>
      </c>
      <c r="B7225" s="311" t="s">
        <v>8721</v>
      </c>
      <c r="C7225" s="311" t="s">
        <v>2584</v>
      </c>
      <c r="D7225" s="308"/>
      <c r="E7225" s="315">
        <v>40310</v>
      </c>
      <c r="F7225" s="310">
        <f t="shared" si="224"/>
        <v>2015500</v>
      </c>
      <c r="G7225" s="310">
        <f t="shared" si="225"/>
        <v>806200</v>
      </c>
    </row>
    <row r="7226" spans="1:7">
      <c r="A7226" s="311" t="s">
        <v>8465</v>
      </c>
      <c r="B7226" s="311" t="s">
        <v>8725</v>
      </c>
      <c r="C7226" s="311" t="s">
        <v>8726</v>
      </c>
      <c r="D7226" s="308"/>
      <c r="E7226" s="315">
        <v>62800</v>
      </c>
      <c r="F7226" s="310">
        <f t="shared" si="224"/>
        <v>3140000</v>
      </c>
      <c r="G7226" s="310">
        <f t="shared" si="225"/>
        <v>1256000</v>
      </c>
    </row>
    <row r="7227" spans="1:7">
      <c r="A7227" s="311" t="s">
        <v>8465</v>
      </c>
      <c r="B7227" s="311" t="s">
        <v>8476</v>
      </c>
      <c r="C7227" s="311" t="s">
        <v>8727</v>
      </c>
      <c r="D7227" s="308"/>
      <c r="E7227" s="315">
        <v>66990</v>
      </c>
      <c r="F7227" s="310">
        <f t="shared" si="224"/>
        <v>3349500</v>
      </c>
      <c r="G7227" s="310">
        <f t="shared" si="225"/>
        <v>1339800</v>
      </c>
    </row>
    <row r="7228" spans="1:7">
      <c r="A7228" s="311" t="s">
        <v>8465</v>
      </c>
      <c r="B7228" s="311" t="s">
        <v>8728</v>
      </c>
      <c r="C7228" s="311" t="s">
        <v>8729</v>
      </c>
      <c r="D7228" s="308"/>
      <c r="E7228" s="315">
        <v>38130</v>
      </c>
      <c r="F7228" s="310">
        <f t="shared" si="224"/>
        <v>1906500</v>
      </c>
      <c r="G7228" s="310">
        <f t="shared" si="225"/>
        <v>762600</v>
      </c>
    </row>
    <row r="7229" spans="1:7">
      <c r="A7229" s="311" t="s">
        <v>8465</v>
      </c>
      <c r="B7229" s="311" t="s">
        <v>8730</v>
      </c>
      <c r="C7229" s="311" t="s">
        <v>8731</v>
      </c>
      <c r="D7229" s="308"/>
      <c r="E7229" s="315">
        <v>35480</v>
      </c>
      <c r="F7229" s="310">
        <f t="shared" si="224"/>
        <v>1774000</v>
      </c>
      <c r="G7229" s="310">
        <f t="shared" si="225"/>
        <v>709600</v>
      </c>
    </row>
    <row r="7230" spans="1:7">
      <c r="A7230" s="311" t="s">
        <v>8465</v>
      </c>
      <c r="B7230" s="311" t="s">
        <v>8730</v>
      </c>
      <c r="C7230" s="311" t="s">
        <v>8732</v>
      </c>
      <c r="D7230" s="308"/>
      <c r="E7230" s="315">
        <v>43470</v>
      </c>
      <c r="F7230" s="310">
        <f t="shared" si="224"/>
        <v>2173500</v>
      </c>
      <c r="G7230" s="310">
        <f t="shared" si="225"/>
        <v>869400</v>
      </c>
    </row>
    <row r="7231" spans="1:7">
      <c r="A7231" s="311" t="s">
        <v>8465</v>
      </c>
      <c r="B7231" s="311" t="s">
        <v>8730</v>
      </c>
      <c r="C7231" s="311" t="s">
        <v>8733</v>
      </c>
      <c r="D7231" s="308"/>
      <c r="E7231" s="315">
        <v>47990</v>
      </c>
      <c r="F7231" s="310">
        <f t="shared" si="224"/>
        <v>2399500</v>
      </c>
      <c r="G7231" s="310">
        <f t="shared" si="225"/>
        <v>959800.00000000012</v>
      </c>
    </row>
    <row r="7232" spans="1:7">
      <c r="A7232" s="311" t="s">
        <v>8465</v>
      </c>
      <c r="B7232" s="311" t="s">
        <v>8734</v>
      </c>
      <c r="C7232" s="311" t="s">
        <v>8735</v>
      </c>
      <c r="D7232" s="308"/>
      <c r="E7232" s="315">
        <v>50900</v>
      </c>
      <c r="F7232" s="310">
        <f t="shared" si="224"/>
        <v>2545000</v>
      </c>
      <c r="G7232" s="310">
        <f t="shared" si="225"/>
        <v>1018000</v>
      </c>
    </row>
    <row r="7233" spans="1:7">
      <c r="A7233" s="311" t="s">
        <v>8484</v>
      </c>
      <c r="B7233" s="311" t="s">
        <v>8736</v>
      </c>
      <c r="C7233" s="311" t="s">
        <v>8737</v>
      </c>
      <c r="D7233" s="308"/>
      <c r="E7233" s="315">
        <v>43260</v>
      </c>
      <c r="F7233" s="310">
        <f t="shared" si="224"/>
        <v>2163000</v>
      </c>
      <c r="G7233" s="310">
        <f t="shared" si="225"/>
        <v>865200</v>
      </c>
    </row>
    <row r="7234" spans="1:7">
      <c r="A7234" s="311" t="s">
        <v>8465</v>
      </c>
      <c r="B7234" s="311" t="s">
        <v>8738</v>
      </c>
      <c r="C7234" s="311" t="s">
        <v>8738</v>
      </c>
      <c r="D7234" s="308"/>
      <c r="E7234" s="315">
        <v>8580</v>
      </c>
      <c r="F7234" s="310">
        <f t="shared" si="224"/>
        <v>429000</v>
      </c>
      <c r="G7234" s="310">
        <f t="shared" si="225"/>
        <v>171600</v>
      </c>
    </row>
    <row r="7235" spans="1:7">
      <c r="A7235" s="311" t="s">
        <v>8465</v>
      </c>
      <c r="B7235" s="311" t="s">
        <v>8739</v>
      </c>
      <c r="C7235" s="311" t="s">
        <v>8740</v>
      </c>
      <c r="D7235" s="308"/>
      <c r="E7235" s="315">
        <v>48550</v>
      </c>
      <c r="F7235" s="310">
        <f t="shared" si="224"/>
        <v>2427500</v>
      </c>
      <c r="G7235" s="310">
        <f t="shared" si="225"/>
        <v>971000</v>
      </c>
    </row>
    <row r="7236" spans="1:7">
      <c r="A7236" s="311" t="s">
        <v>8465</v>
      </c>
      <c r="B7236" s="311" t="s">
        <v>8741</v>
      </c>
      <c r="C7236" s="311" t="s">
        <v>8742</v>
      </c>
      <c r="D7236" s="308"/>
      <c r="E7236" s="315">
        <v>47390</v>
      </c>
      <c r="F7236" s="310">
        <f t="shared" ref="F7236:F7299" si="226">+E7236*5%*1000</f>
        <v>2369500</v>
      </c>
      <c r="G7236" s="310">
        <f t="shared" ref="G7236:G7299" si="227">+E7236*2%*1000</f>
        <v>947800.00000000012</v>
      </c>
    </row>
    <row r="7237" spans="1:7">
      <c r="A7237" s="311" t="s">
        <v>8465</v>
      </c>
      <c r="B7237" s="311" t="s">
        <v>8743</v>
      </c>
      <c r="C7237" s="311" t="s">
        <v>8744</v>
      </c>
      <c r="D7237" s="308"/>
      <c r="E7237" s="315">
        <v>52920</v>
      </c>
      <c r="F7237" s="310">
        <f t="shared" si="226"/>
        <v>2646000</v>
      </c>
      <c r="G7237" s="310">
        <f t="shared" si="227"/>
        <v>1058400</v>
      </c>
    </row>
    <row r="7238" spans="1:7">
      <c r="A7238" s="311" t="s">
        <v>8465</v>
      </c>
      <c r="B7238" s="311" t="s">
        <v>8745</v>
      </c>
      <c r="C7238" s="311" t="s">
        <v>8746</v>
      </c>
      <c r="D7238" s="308"/>
      <c r="E7238" s="315">
        <v>44660</v>
      </c>
      <c r="F7238" s="310">
        <f t="shared" si="226"/>
        <v>2233000</v>
      </c>
      <c r="G7238" s="310">
        <f t="shared" si="227"/>
        <v>893200</v>
      </c>
    </row>
    <row r="7239" spans="1:7">
      <c r="A7239" s="311" t="s">
        <v>8465</v>
      </c>
      <c r="B7239" s="311" t="s">
        <v>8745</v>
      </c>
      <c r="C7239" s="311" t="s">
        <v>8747</v>
      </c>
      <c r="D7239" s="308"/>
      <c r="E7239" s="315">
        <v>46830</v>
      </c>
      <c r="F7239" s="310">
        <f t="shared" si="226"/>
        <v>2341500</v>
      </c>
      <c r="G7239" s="310">
        <f t="shared" si="227"/>
        <v>936600</v>
      </c>
    </row>
    <row r="7240" spans="1:7">
      <c r="A7240" s="311" t="s">
        <v>8465</v>
      </c>
      <c r="B7240" s="311" t="s">
        <v>8748</v>
      </c>
      <c r="C7240" s="311" t="s">
        <v>8749</v>
      </c>
      <c r="D7240" s="308"/>
      <c r="E7240" s="315">
        <v>54790</v>
      </c>
      <c r="F7240" s="310">
        <f t="shared" si="226"/>
        <v>2739500</v>
      </c>
      <c r="G7240" s="310">
        <f t="shared" si="227"/>
        <v>1095800</v>
      </c>
    </row>
    <row r="7241" spans="1:7">
      <c r="A7241" s="311" t="s">
        <v>8465</v>
      </c>
      <c r="B7241" s="311" t="s">
        <v>8750</v>
      </c>
      <c r="C7241" s="311" t="s">
        <v>8751</v>
      </c>
      <c r="D7241" s="308"/>
      <c r="E7241" s="315">
        <v>51370</v>
      </c>
      <c r="F7241" s="310">
        <f t="shared" si="226"/>
        <v>2568500</v>
      </c>
      <c r="G7241" s="310">
        <f t="shared" si="227"/>
        <v>1027400.0000000001</v>
      </c>
    </row>
    <row r="7242" spans="1:7">
      <c r="A7242" s="311" t="s">
        <v>8465</v>
      </c>
      <c r="B7242" s="311" t="s">
        <v>8752</v>
      </c>
      <c r="C7242" s="311" t="s">
        <v>8753</v>
      </c>
      <c r="D7242" s="308"/>
      <c r="E7242" s="315">
        <v>76150</v>
      </c>
      <c r="F7242" s="310">
        <f t="shared" si="226"/>
        <v>3807500</v>
      </c>
      <c r="G7242" s="310">
        <f t="shared" si="227"/>
        <v>1523000</v>
      </c>
    </row>
    <row r="7243" spans="1:7">
      <c r="A7243" s="311" t="s">
        <v>8465</v>
      </c>
      <c r="B7243" s="311" t="s">
        <v>8754</v>
      </c>
      <c r="C7243" s="311" t="s">
        <v>8755</v>
      </c>
      <c r="D7243" s="308"/>
      <c r="E7243" s="315">
        <v>39500</v>
      </c>
      <c r="F7243" s="310">
        <f t="shared" si="226"/>
        <v>1975000</v>
      </c>
      <c r="G7243" s="310">
        <f t="shared" si="227"/>
        <v>790000</v>
      </c>
    </row>
    <row r="7244" spans="1:7">
      <c r="A7244" s="311" t="s">
        <v>8465</v>
      </c>
      <c r="B7244" s="311" t="s">
        <v>8756</v>
      </c>
      <c r="C7244" s="311" t="s">
        <v>8757</v>
      </c>
      <c r="D7244" s="308"/>
      <c r="E7244" s="315">
        <v>39740</v>
      </c>
      <c r="F7244" s="310">
        <f t="shared" si="226"/>
        <v>1987000</v>
      </c>
      <c r="G7244" s="310">
        <f t="shared" si="227"/>
        <v>794800.00000000012</v>
      </c>
    </row>
    <row r="7245" spans="1:7">
      <c r="A7245" s="311" t="s">
        <v>8465</v>
      </c>
      <c r="B7245" s="311" t="s">
        <v>8758</v>
      </c>
      <c r="C7245" s="311" t="s">
        <v>8757</v>
      </c>
      <c r="D7245" s="308"/>
      <c r="E7245" s="315">
        <v>42670</v>
      </c>
      <c r="F7245" s="310">
        <f t="shared" si="226"/>
        <v>2133500</v>
      </c>
      <c r="G7245" s="310">
        <f t="shared" si="227"/>
        <v>853400</v>
      </c>
    </row>
    <row r="7246" spans="1:7">
      <c r="A7246" s="311" t="s">
        <v>8465</v>
      </c>
      <c r="B7246" s="311" t="s">
        <v>8758</v>
      </c>
      <c r="C7246" s="311" t="s">
        <v>8759</v>
      </c>
      <c r="D7246" s="308"/>
      <c r="E7246" s="315">
        <v>44000</v>
      </c>
      <c r="F7246" s="310">
        <f t="shared" si="226"/>
        <v>2200000</v>
      </c>
      <c r="G7246" s="310">
        <f t="shared" si="227"/>
        <v>880000</v>
      </c>
    </row>
    <row r="7247" spans="1:7">
      <c r="A7247" s="311" t="s">
        <v>8465</v>
      </c>
      <c r="B7247" s="311" t="s">
        <v>8760</v>
      </c>
      <c r="C7247" s="311" t="s">
        <v>8761</v>
      </c>
      <c r="D7247" s="308"/>
      <c r="E7247" s="315">
        <v>43730</v>
      </c>
      <c r="F7247" s="310">
        <f t="shared" si="226"/>
        <v>2186500</v>
      </c>
      <c r="G7247" s="310">
        <f t="shared" si="227"/>
        <v>874600</v>
      </c>
    </row>
    <row r="7248" spans="1:7">
      <c r="A7248" s="311" t="s">
        <v>8465</v>
      </c>
      <c r="B7248" s="311" t="s">
        <v>8760</v>
      </c>
      <c r="C7248" s="311" t="s">
        <v>8762</v>
      </c>
      <c r="D7248" s="308"/>
      <c r="E7248" s="315">
        <v>45590</v>
      </c>
      <c r="F7248" s="310">
        <f t="shared" si="226"/>
        <v>2279500</v>
      </c>
      <c r="G7248" s="310">
        <f t="shared" si="227"/>
        <v>911800.00000000012</v>
      </c>
    </row>
    <row r="7249" spans="1:7">
      <c r="A7249" s="311" t="s">
        <v>8465</v>
      </c>
      <c r="B7249" s="311" t="s">
        <v>8760</v>
      </c>
      <c r="C7249" s="311" t="s">
        <v>8763</v>
      </c>
      <c r="D7249" s="308"/>
      <c r="E7249" s="315">
        <v>52830</v>
      </c>
      <c r="F7249" s="310">
        <f t="shared" si="226"/>
        <v>2641500</v>
      </c>
      <c r="G7249" s="310">
        <f t="shared" si="227"/>
        <v>1056600</v>
      </c>
    </row>
    <row r="7250" spans="1:7">
      <c r="A7250" s="311" t="s">
        <v>8465</v>
      </c>
      <c r="B7250" s="311" t="s">
        <v>8764</v>
      </c>
      <c r="C7250" s="311" t="s">
        <v>8765</v>
      </c>
      <c r="D7250" s="308"/>
      <c r="E7250" s="315">
        <v>44000</v>
      </c>
      <c r="F7250" s="310">
        <f t="shared" si="226"/>
        <v>2200000</v>
      </c>
      <c r="G7250" s="310">
        <f t="shared" si="227"/>
        <v>880000</v>
      </c>
    </row>
    <row r="7251" spans="1:7">
      <c r="A7251" s="311" t="s">
        <v>8465</v>
      </c>
      <c r="B7251" s="311" t="s">
        <v>8766</v>
      </c>
      <c r="C7251" s="311" t="s">
        <v>8767</v>
      </c>
      <c r="D7251" s="308"/>
      <c r="E7251" s="315">
        <v>65300</v>
      </c>
      <c r="F7251" s="310">
        <f t="shared" si="226"/>
        <v>3265000</v>
      </c>
      <c r="G7251" s="310">
        <f t="shared" si="227"/>
        <v>1306000</v>
      </c>
    </row>
    <row r="7252" spans="1:7">
      <c r="A7252" s="311" t="s">
        <v>8465</v>
      </c>
      <c r="B7252" s="311" t="s">
        <v>8768</v>
      </c>
      <c r="C7252" s="311" t="s">
        <v>8769</v>
      </c>
      <c r="D7252" s="308"/>
      <c r="E7252" s="315">
        <v>60800</v>
      </c>
      <c r="F7252" s="310">
        <f t="shared" si="226"/>
        <v>3040000</v>
      </c>
      <c r="G7252" s="310">
        <f t="shared" si="227"/>
        <v>1216000</v>
      </c>
    </row>
    <row r="7253" spans="1:7">
      <c r="A7253" s="311" t="s">
        <v>8465</v>
      </c>
      <c r="B7253" s="311" t="s">
        <v>8770</v>
      </c>
      <c r="C7253" s="311" t="s">
        <v>8771</v>
      </c>
      <c r="D7253" s="308"/>
      <c r="E7253" s="315">
        <v>68000</v>
      </c>
      <c r="F7253" s="310">
        <f t="shared" si="226"/>
        <v>3400000</v>
      </c>
      <c r="G7253" s="310">
        <f t="shared" si="227"/>
        <v>1360000</v>
      </c>
    </row>
    <row r="7254" spans="1:7">
      <c r="A7254" s="311" t="s">
        <v>8465</v>
      </c>
      <c r="B7254" s="311" t="s">
        <v>8772</v>
      </c>
      <c r="C7254" s="311" t="s">
        <v>8773</v>
      </c>
      <c r="D7254" s="308"/>
      <c r="E7254" s="315">
        <v>64300</v>
      </c>
      <c r="F7254" s="310">
        <f t="shared" si="226"/>
        <v>3215000</v>
      </c>
      <c r="G7254" s="310">
        <f t="shared" si="227"/>
        <v>1286000</v>
      </c>
    </row>
    <row r="7255" spans="1:7">
      <c r="A7255" s="311" t="s">
        <v>8465</v>
      </c>
      <c r="B7255" s="311" t="s">
        <v>8774</v>
      </c>
      <c r="C7255" s="311" t="s">
        <v>8775</v>
      </c>
      <c r="D7255" s="308"/>
      <c r="E7255" s="315">
        <v>34210</v>
      </c>
      <c r="F7255" s="310">
        <f t="shared" si="226"/>
        <v>1710500</v>
      </c>
      <c r="G7255" s="310">
        <f t="shared" si="227"/>
        <v>684200</v>
      </c>
    </row>
    <row r="7256" spans="1:7">
      <c r="A7256" s="311" t="s">
        <v>8465</v>
      </c>
      <c r="B7256" s="311" t="s">
        <v>8776</v>
      </c>
      <c r="C7256" s="311" t="s">
        <v>8777</v>
      </c>
      <c r="D7256" s="308"/>
      <c r="E7256" s="315">
        <v>37000</v>
      </c>
      <c r="F7256" s="310">
        <f t="shared" si="226"/>
        <v>1850000</v>
      </c>
      <c r="G7256" s="310">
        <f t="shared" si="227"/>
        <v>740000</v>
      </c>
    </row>
    <row r="7257" spans="1:7">
      <c r="A7257" s="311" t="s">
        <v>8465</v>
      </c>
      <c r="B7257" s="311" t="s">
        <v>8776</v>
      </c>
      <c r="C7257" s="311" t="s">
        <v>8778</v>
      </c>
      <c r="D7257" s="308"/>
      <c r="E7257" s="315">
        <v>41900</v>
      </c>
      <c r="F7257" s="310">
        <f t="shared" si="226"/>
        <v>2095000</v>
      </c>
      <c r="G7257" s="310">
        <f t="shared" si="227"/>
        <v>838000</v>
      </c>
    </row>
    <row r="7258" spans="1:7">
      <c r="A7258" s="311" t="s">
        <v>8465</v>
      </c>
      <c r="B7258" s="311" t="s">
        <v>8779</v>
      </c>
      <c r="C7258" s="311" t="s">
        <v>8780</v>
      </c>
      <c r="D7258" s="308"/>
      <c r="E7258" s="315">
        <v>33900</v>
      </c>
      <c r="F7258" s="310">
        <f t="shared" si="226"/>
        <v>1695000</v>
      </c>
      <c r="G7258" s="310">
        <f t="shared" si="227"/>
        <v>678000</v>
      </c>
    </row>
    <row r="7259" spans="1:7">
      <c r="A7259" s="311" t="s">
        <v>8465</v>
      </c>
      <c r="B7259" s="311" t="s">
        <v>8779</v>
      </c>
      <c r="C7259" s="311" t="s">
        <v>8777</v>
      </c>
      <c r="D7259" s="308"/>
      <c r="E7259" s="315">
        <v>38100</v>
      </c>
      <c r="F7259" s="310">
        <f t="shared" si="226"/>
        <v>1905000</v>
      </c>
      <c r="G7259" s="310">
        <f t="shared" si="227"/>
        <v>762000</v>
      </c>
    </row>
    <row r="7260" spans="1:7">
      <c r="A7260" s="311" t="s">
        <v>8465</v>
      </c>
      <c r="B7260" s="311" t="s">
        <v>8781</v>
      </c>
      <c r="C7260" s="311" t="s">
        <v>8782</v>
      </c>
      <c r="D7260" s="308"/>
      <c r="E7260" s="315">
        <v>40000</v>
      </c>
      <c r="F7260" s="310">
        <f t="shared" si="226"/>
        <v>2000000</v>
      </c>
      <c r="G7260" s="310">
        <f t="shared" si="227"/>
        <v>800000</v>
      </c>
    </row>
    <row r="7261" spans="1:7">
      <c r="A7261" s="311" t="s">
        <v>8465</v>
      </c>
      <c r="B7261" s="311" t="s">
        <v>8783</v>
      </c>
      <c r="C7261" s="311" t="s">
        <v>8784</v>
      </c>
      <c r="D7261" s="308"/>
      <c r="E7261" s="315">
        <v>33000</v>
      </c>
      <c r="F7261" s="310">
        <f t="shared" si="226"/>
        <v>1650000</v>
      </c>
      <c r="G7261" s="310">
        <f t="shared" si="227"/>
        <v>660000</v>
      </c>
    </row>
    <row r="7262" spans="1:7">
      <c r="A7262" s="311" t="s">
        <v>8465</v>
      </c>
      <c r="B7262" s="311" t="s">
        <v>8785</v>
      </c>
      <c r="C7262" s="311" t="s">
        <v>8786</v>
      </c>
      <c r="D7262" s="308"/>
      <c r="E7262" s="315">
        <v>36900</v>
      </c>
      <c r="F7262" s="310">
        <f t="shared" si="226"/>
        <v>1845000</v>
      </c>
      <c r="G7262" s="310">
        <f t="shared" si="227"/>
        <v>738000</v>
      </c>
    </row>
    <row r="7263" spans="1:7">
      <c r="A7263" s="311" t="s">
        <v>8465</v>
      </c>
      <c r="B7263" s="311" t="s">
        <v>8787</v>
      </c>
      <c r="C7263" s="311" t="s">
        <v>8788</v>
      </c>
      <c r="D7263" s="308"/>
      <c r="E7263" s="315">
        <v>41630</v>
      </c>
      <c r="F7263" s="310">
        <f t="shared" si="226"/>
        <v>2081500</v>
      </c>
      <c r="G7263" s="310">
        <f t="shared" si="227"/>
        <v>832600</v>
      </c>
    </row>
    <row r="7264" spans="1:7">
      <c r="A7264" s="311" t="s">
        <v>8465</v>
      </c>
      <c r="B7264" s="311" t="s">
        <v>8787</v>
      </c>
      <c r="C7264" s="311" t="s">
        <v>8789</v>
      </c>
      <c r="D7264" s="308"/>
      <c r="E7264" s="315">
        <v>41070</v>
      </c>
      <c r="F7264" s="310">
        <f t="shared" si="226"/>
        <v>2053500</v>
      </c>
      <c r="G7264" s="310">
        <f t="shared" si="227"/>
        <v>821400</v>
      </c>
    </row>
    <row r="7265" spans="1:7">
      <c r="A7265" s="311" t="s">
        <v>8465</v>
      </c>
      <c r="B7265" s="311" t="s">
        <v>8790</v>
      </c>
      <c r="C7265" s="311" t="s">
        <v>8791</v>
      </c>
      <c r="D7265" s="308"/>
      <c r="E7265" s="315">
        <v>36720</v>
      </c>
      <c r="F7265" s="310">
        <f t="shared" si="226"/>
        <v>1836000</v>
      </c>
      <c r="G7265" s="310">
        <f t="shared" si="227"/>
        <v>734400</v>
      </c>
    </row>
    <row r="7266" spans="1:7">
      <c r="A7266" s="311" t="s">
        <v>8465</v>
      </c>
      <c r="B7266" s="311" t="s">
        <v>8792</v>
      </c>
      <c r="C7266" s="311" t="s">
        <v>8793</v>
      </c>
      <c r="D7266" s="308"/>
      <c r="E7266" s="315">
        <v>39310</v>
      </c>
      <c r="F7266" s="310">
        <f t="shared" si="226"/>
        <v>1965500</v>
      </c>
      <c r="G7266" s="310">
        <f t="shared" si="227"/>
        <v>786200</v>
      </c>
    </row>
    <row r="7267" spans="1:7">
      <c r="A7267" s="311" t="s">
        <v>8465</v>
      </c>
      <c r="B7267" s="311" t="s">
        <v>8794</v>
      </c>
      <c r="C7267" s="311" t="s">
        <v>8795</v>
      </c>
      <c r="D7267" s="308"/>
      <c r="E7267" s="315">
        <v>33340</v>
      </c>
      <c r="F7267" s="310">
        <f t="shared" si="226"/>
        <v>1667000</v>
      </c>
      <c r="G7267" s="310">
        <f t="shared" si="227"/>
        <v>666800.00000000012</v>
      </c>
    </row>
    <row r="7268" spans="1:7">
      <c r="A7268" s="311" t="s">
        <v>8465</v>
      </c>
      <c r="B7268" s="311" t="s">
        <v>8796</v>
      </c>
      <c r="C7268" s="311" t="s">
        <v>8797</v>
      </c>
      <c r="D7268" s="308"/>
      <c r="E7268" s="315">
        <v>43000</v>
      </c>
      <c r="F7268" s="310">
        <f t="shared" si="226"/>
        <v>2150000</v>
      </c>
      <c r="G7268" s="310">
        <f t="shared" si="227"/>
        <v>860000</v>
      </c>
    </row>
    <row r="7269" spans="1:7">
      <c r="A7269" s="311" t="s">
        <v>8465</v>
      </c>
      <c r="B7269" s="311" t="s">
        <v>8798</v>
      </c>
      <c r="C7269" s="311" t="s">
        <v>8799</v>
      </c>
      <c r="D7269" s="308"/>
      <c r="E7269" s="315">
        <v>45000</v>
      </c>
      <c r="F7269" s="310">
        <f t="shared" si="226"/>
        <v>2250000</v>
      </c>
      <c r="G7269" s="310">
        <f t="shared" si="227"/>
        <v>900000</v>
      </c>
    </row>
    <row r="7270" spans="1:7">
      <c r="A7270" s="311" t="s">
        <v>8465</v>
      </c>
      <c r="B7270" s="311" t="s">
        <v>8800</v>
      </c>
      <c r="C7270" s="311" t="s">
        <v>8801</v>
      </c>
      <c r="D7270" s="308"/>
      <c r="E7270" s="315">
        <v>45000</v>
      </c>
      <c r="F7270" s="310">
        <f t="shared" si="226"/>
        <v>2250000</v>
      </c>
      <c r="G7270" s="310">
        <f t="shared" si="227"/>
        <v>900000</v>
      </c>
    </row>
    <row r="7271" spans="1:7">
      <c r="A7271" s="311" t="s">
        <v>8465</v>
      </c>
      <c r="B7271" s="311" t="s">
        <v>8800</v>
      </c>
      <c r="C7271" s="311" t="s">
        <v>8802</v>
      </c>
      <c r="D7271" s="308"/>
      <c r="E7271" s="315">
        <v>45000</v>
      </c>
      <c r="F7271" s="310">
        <f t="shared" si="226"/>
        <v>2250000</v>
      </c>
      <c r="G7271" s="310">
        <f t="shared" si="227"/>
        <v>900000</v>
      </c>
    </row>
    <row r="7272" spans="1:7">
      <c r="A7272" s="311" t="s">
        <v>8465</v>
      </c>
      <c r="B7272" s="311" t="s">
        <v>8800</v>
      </c>
      <c r="C7272" s="311" t="s">
        <v>8803</v>
      </c>
      <c r="D7272" s="308"/>
      <c r="E7272" s="315">
        <v>42100</v>
      </c>
      <c r="F7272" s="310">
        <f t="shared" si="226"/>
        <v>2105000</v>
      </c>
      <c r="G7272" s="310">
        <f t="shared" si="227"/>
        <v>842000</v>
      </c>
    </row>
    <row r="7273" spans="1:7">
      <c r="A7273" s="311" t="s">
        <v>8465</v>
      </c>
      <c r="B7273" s="311" t="s">
        <v>8804</v>
      </c>
      <c r="C7273" s="311" t="s">
        <v>8805</v>
      </c>
      <c r="D7273" s="308"/>
      <c r="E7273" s="315">
        <v>37600</v>
      </c>
      <c r="F7273" s="310">
        <f t="shared" si="226"/>
        <v>1880000</v>
      </c>
      <c r="G7273" s="310">
        <f t="shared" si="227"/>
        <v>752000</v>
      </c>
    </row>
    <row r="7274" spans="1:7">
      <c r="A7274" s="311" t="s">
        <v>8465</v>
      </c>
      <c r="B7274" s="311" t="s">
        <v>8806</v>
      </c>
      <c r="C7274" s="311" t="s">
        <v>8807</v>
      </c>
      <c r="D7274" s="308"/>
      <c r="E7274" s="315">
        <v>36200</v>
      </c>
      <c r="F7274" s="310">
        <f t="shared" si="226"/>
        <v>1810000</v>
      </c>
      <c r="G7274" s="310">
        <f t="shared" si="227"/>
        <v>724000</v>
      </c>
    </row>
    <row r="7275" spans="1:7">
      <c r="A7275" s="311" t="s">
        <v>8465</v>
      </c>
      <c r="B7275" s="311" t="s">
        <v>8808</v>
      </c>
      <c r="C7275" s="311" t="s">
        <v>8716</v>
      </c>
      <c r="D7275" s="308"/>
      <c r="E7275" s="315">
        <v>41720</v>
      </c>
      <c r="F7275" s="310">
        <f t="shared" si="226"/>
        <v>2086000</v>
      </c>
      <c r="G7275" s="310">
        <f t="shared" si="227"/>
        <v>834400</v>
      </c>
    </row>
    <row r="7276" spans="1:7">
      <c r="A7276" s="311" t="s">
        <v>8465</v>
      </c>
      <c r="B7276" s="311" t="s">
        <v>8808</v>
      </c>
      <c r="C7276" s="311" t="s">
        <v>8809</v>
      </c>
      <c r="D7276" s="308"/>
      <c r="E7276" s="315">
        <v>45500</v>
      </c>
      <c r="F7276" s="310">
        <f t="shared" si="226"/>
        <v>2275000</v>
      </c>
      <c r="G7276" s="310">
        <f t="shared" si="227"/>
        <v>910000</v>
      </c>
    </row>
    <row r="7277" spans="1:7">
      <c r="A7277" s="311" t="s">
        <v>8465</v>
      </c>
      <c r="B7277" s="311" t="s">
        <v>8808</v>
      </c>
      <c r="C7277" s="311" t="s">
        <v>8810</v>
      </c>
      <c r="D7277" s="308"/>
      <c r="E7277" s="315">
        <v>41600</v>
      </c>
      <c r="F7277" s="310">
        <f t="shared" si="226"/>
        <v>2080000</v>
      </c>
      <c r="G7277" s="310">
        <f t="shared" si="227"/>
        <v>832000</v>
      </c>
    </row>
    <row r="7278" spans="1:7">
      <c r="A7278" s="311" t="s">
        <v>8465</v>
      </c>
      <c r="B7278" s="311" t="s">
        <v>8811</v>
      </c>
      <c r="C7278" s="311" t="s">
        <v>8812</v>
      </c>
      <c r="D7278" s="308"/>
      <c r="E7278" s="315">
        <v>49470</v>
      </c>
      <c r="F7278" s="310">
        <f t="shared" si="226"/>
        <v>2473500</v>
      </c>
      <c r="G7278" s="310">
        <f t="shared" si="227"/>
        <v>989400</v>
      </c>
    </row>
    <row r="7279" spans="1:7">
      <c r="A7279" s="311" t="s">
        <v>8465</v>
      </c>
      <c r="B7279" s="311" t="s">
        <v>8811</v>
      </c>
      <c r="C7279" s="311" t="s">
        <v>8813</v>
      </c>
      <c r="D7279" s="308"/>
      <c r="E7279" s="315">
        <v>46000</v>
      </c>
      <c r="F7279" s="310">
        <f t="shared" si="226"/>
        <v>2300000</v>
      </c>
      <c r="G7279" s="310">
        <f t="shared" si="227"/>
        <v>920000</v>
      </c>
    </row>
    <row r="7280" spans="1:7">
      <c r="A7280" s="311" t="s">
        <v>8465</v>
      </c>
      <c r="B7280" s="311" t="s">
        <v>8814</v>
      </c>
      <c r="C7280" s="311" t="s">
        <v>8815</v>
      </c>
      <c r="D7280" s="308"/>
      <c r="E7280" s="315">
        <v>49130</v>
      </c>
      <c r="F7280" s="310">
        <f t="shared" si="226"/>
        <v>2456500</v>
      </c>
      <c r="G7280" s="310">
        <f t="shared" si="227"/>
        <v>982600</v>
      </c>
    </row>
    <row r="7281" spans="1:7">
      <c r="A7281" s="311" t="s">
        <v>8465</v>
      </c>
      <c r="B7281" s="311" t="s">
        <v>8816</v>
      </c>
      <c r="C7281" s="311" t="s">
        <v>8817</v>
      </c>
      <c r="D7281" s="308"/>
      <c r="E7281" s="315">
        <v>50530</v>
      </c>
      <c r="F7281" s="310">
        <f t="shared" si="226"/>
        <v>2526500</v>
      </c>
      <c r="G7281" s="310">
        <f t="shared" si="227"/>
        <v>1010600</v>
      </c>
    </row>
    <row r="7282" spans="1:7">
      <c r="A7282" s="311" t="s">
        <v>8465</v>
      </c>
      <c r="B7282" s="311" t="s">
        <v>8818</v>
      </c>
      <c r="C7282" s="311" t="s">
        <v>8819</v>
      </c>
      <c r="D7282" s="308"/>
      <c r="E7282" s="315">
        <v>54700</v>
      </c>
      <c r="F7282" s="310">
        <f t="shared" si="226"/>
        <v>2735000</v>
      </c>
      <c r="G7282" s="310">
        <f t="shared" si="227"/>
        <v>1094000</v>
      </c>
    </row>
    <row r="7283" spans="1:7">
      <c r="A7283" s="311" t="s">
        <v>8465</v>
      </c>
      <c r="B7283" s="311" t="s">
        <v>8820</v>
      </c>
      <c r="C7283" s="311" t="s">
        <v>8821</v>
      </c>
      <c r="D7283" s="308"/>
      <c r="E7283" s="315">
        <v>69000</v>
      </c>
      <c r="F7283" s="310">
        <f t="shared" si="226"/>
        <v>3450000</v>
      </c>
      <c r="G7283" s="310">
        <f t="shared" si="227"/>
        <v>1380000</v>
      </c>
    </row>
    <row r="7284" spans="1:7">
      <c r="A7284" s="311" t="s">
        <v>8465</v>
      </c>
      <c r="B7284" s="311" t="s">
        <v>8822</v>
      </c>
      <c r="C7284" s="311" t="s">
        <v>8823</v>
      </c>
      <c r="D7284" s="308"/>
      <c r="E7284" s="315">
        <v>66300</v>
      </c>
      <c r="F7284" s="310">
        <f t="shared" si="226"/>
        <v>3315000</v>
      </c>
      <c r="G7284" s="310">
        <f t="shared" si="227"/>
        <v>1326000</v>
      </c>
    </row>
    <row r="7285" spans="1:7">
      <c r="A7285" s="311" t="s">
        <v>8465</v>
      </c>
      <c r="B7285" s="311" t="s">
        <v>8824</v>
      </c>
      <c r="C7285" s="311" t="s">
        <v>8825</v>
      </c>
      <c r="D7285" s="308"/>
      <c r="E7285" s="315">
        <v>43800</v>
      </c>
      <c r="F7285" s="310">
        <f t="shared" si="226"/>
        <v>2190000</v>
      </c>
      <c r="G7285" s="310">
        <f t="shared" si="227"/>
        <v>876000</v>
      </c>
    </row>
    <row r="7286" spans="1:7">
      <c r="A7286" s="311" t="s">
        <v>8465</v>
      </c>
      <c r="B7286" s="311" t="s">
        <v>8826</v>
      </c>
      <c r="C7286" s="311" t="s">
        <v>8827</v>
      </c>
      <c r="D7286" s="308"/>
      <c r="E7286" s="315">
        <v>43800</v>
      </c>
      <c r="F7286" s="310">
        <f t="shared" si="226"/>
        <v>2190000</v>
      </c>
      <c r="G7286" s="310">
        <f t="shared" si="227"/>
        <v>876000</v>
      </c>
    </row>
    <row r="7287" spans="1:7">
      <c r="A7287" s="311" t="s">
        <v>8465</v>
      </c>
      <c r="B7287" s="311" t="s">
        <v>8828</v>
      </c>
      <c r="C7287" s="311" t="s">
        <v>8829</v>
      </c>
      <c r="D7287" s="308"/>
      <c r="E7287" s="315">
        <v>46820</v>
      </c>
      <c r="F7287" s="310">
        <f t="shared" si="226"/>
        <v>2341000</v>
      </c>
      <c r="G7287" s="310">
        <f t="shared" si="227"/>
        <v>936400</v>
      </c>
    </row>
    <row r="7288" spans="1:7">
      <c r="A7288" s="311" t="s">
        <v>8465</v>
      </c>
      <c r="B7288" s="311" t="s">
        <v>8828</v>
      </c>
      <c r="C7288" s="311" t="s">
        <v>8830</v>
      </c>
      <c r="D7288" s="308"/>
      <c r="E7288" s="315">
        <v>47400</v>
      </c>
      <c r="F7288" s="310">
        <f t="shared" si="226"/>
        <v>2370000</v>
      </c>
      <c r="G7288" s="310">
        <f t="shared" si="227"/>
        <v>948000</v>
      </c>
    </row>
    <row r="7289" spans="1:7">
      <c r="A7289" s="311" t="s">
        <v>8465</v>
      </c>
      <c r="B7289" s="311" t="s">
        <v>8831</v>
      </c>
      <c r="C7289" s="311" t="s">
        <v>8832</v>
      </c>
      <c r="D7289" s="308"/>
      <c r="E7289" s="315">
        <v>47400</v>
      </c>
      <c r="F7289" s="310">
        <f t="shared" si="226"/>
        <v>2370000</v>
      </c>
      <c r="G7289" s="310">
        <f t="shared" si="227"/>
        <v>948000</v>
      </c>
    </row>
    <row r="7290" spans="1:7">
      <c r="A7290" s="311" t="s">
        <v>8465</v>
      </c>
      <c r="B7290" s="311" t="s">
        <v>8831</v>
      </c>
      <c r="C7290" s="311" t="s">
        <v>8829</v>
      </c>
      <c r="D7290" s="308"/>
      <c r="E7290" s="315">
        <v>48380</v>
      </c>
      <c r="F7290" s="310">
        <f t="shared" si="226"/>
        <v>2419000</v>
      </c>
      <c r="G7290" s="310">
        <f t="shared" si="227"/>
        <v>967600</v>
      </c>
    </row>
    <row r="7291" spans="1:7">
      <c r="A7291" s="311" t="s">
        <v>8465</v>
      </c>
      <c r="B7291" s="311" t="s">
        <v>8831</v>
      </c>
      <c r="C7291" s="311" t="s">
        <v>8833</v>
      </c>
      <c r="D7291" s="308"/>
      <c r="E7291" s="315">
        <v>52600</v>
      </c>
      <c r="F7291" s="310">
        <f t="shared" si="226"/>
        <v>2630000</v>
      </c>
      <c r="G7291" s="310">
        <f t="shared" si="227"/>
        <v>1052000</v>
      </c>
    </row>
    <row r="7292" spans="1:7">
      <c r="A7292" s="311" t="s">
        <v>8465</v>
      </c>
      <c r="B7292" s="311" t="s">
        <v>8834</v>
      </c>
      <c r="C7292" s="311" t="s">
        <v>8835</v>
      </c>
      <c r="D7292" s="308"/>
      <c r="E7292" s="315">
        <v>61200</v>
      </c>
      <c r="F7292" s="310">
        <f t="shared" si="226"/>
        <v>3060000</v>
      </c>
      <c r="G7292" s="310">
        <f t="shared" si="227"/>
        <v>1224000</v>
      </c>
    </row>
    <row r="7293" spans="1:7">
      <c r="A7293" s="311" t="s">
        <v>8465</v>
      </c>
      <c r="B7293" s="311" t="s">
        <v>8836</v>
      </c>
      <c r="C7293" s="311" t="s">
        <v>8837</v>
      </c>
      <c r="D7293" s="308"/>
      <c r="E7293" s="315">
        <v>51780</v>
      </c>
      <c r="F7293" s="310">
        <f t="shared" si="226"/>
        <v>2589000</v>
      </c>
      <c r="G7293" s="310">
        <f t="shared" si="227"/>
        <v>1035599.9999999999</v>
      </c>
    </row>
    <row r="7294" spans="1:7">
      <c r="A7294" s="311" t="s">
        <v>8465</v>
      </c>
      <c r="B7294" s="311" t="s">
        <v>8836</v>
      </c>
      <c r="C7294" s="311" t="s">
        <v>8838</v>
      </c>
      <c r="D7294" s="308"/>
      <c r="E7294" s="315">
        <v>56980</v>
      </c>
      <c r="F7294" s="310">
        <f t="shared" si="226"/>
        <v>2849000</v>
      </c>
      <c r="G7294" s="310">
        <f t="shared" si="227"/>
        <v>1139600.0000000002</v>
      </c>
    </row>
    <row r="7295" spans="1:7">
      <c r="A7295" s="311" t="s">
        <v>8465</v>
      </c>
      <c r="B7295" s="311" t="s">
        <v>8836</v>
      </c>
      <c r="C7295" s="311" t="s">
        <v>8839</v>
      </c>
      <c r="D7295" s="308"/>
      <c r="E7295" s="315">
        <v>53000</v>
      </c>
      <c r="F7295" s="310">
        <f t="shared" si="226"/>
        <v>2650000</v>
      </c>
      <c r="G7295" s="310">
        <f t="shared" si="227"/>
        <v>1060000</v>
      </c>
    </row>
    <row r="7296" spans="1:7">
      <c r="A7296" s="311" t="s">
        <v>8465</v>
      </c>
      <c r="B7296" s="311" t="s">
        <v>8836</v>
      </c>
      <c r="C7296" s="311" t="s">
        <v>8840</v>
      </c>
      <c r="D7296" s="308"/>
      <c r="E7296" s="315">
        <v>48660</v>
      </c>
      <c r="F7296" s="310">
        <f t="shared" si="226"/>
        <v>2433000</v>
      </c>
      <c r="G7296" s="310">
        <f t="shared" si="227"/>
        <v>973200</v>
      </c>
    </row>
    <row r="7297" spans="1:7">
      <c r="A7297" s="311" t="s">
        <v>8465</v>
      </c>
      <c r="B7297" s="311" t="s">
        <v>8836</v>
      </c>
      <c r="C7297" s="311" t="s">
        <v>8841</v>
      </c>
      <c r="D7297" s="308"/>
      <c r="E7297" s="315">
        <v>53450</v>
      </c>
      <c r="F7297" s="310">
        <f t="shared" si="226"/>
        <v>2672500</v>
      </c>
      <c r="G7297" s="310">
        <f t="shared" si="227"/>
        <v>1069000</v>
      </c>
    </row>
    <row r="7298" spans="1:7">
      <c r="A7298" s="311" t="s">
        <v>8465</v>
      </c>
      <c r="B7298" s="311" t="s">
        <v>8842</v>
      </c>
      <c r="C7298" s="311" t="s">
        <v>8843</v>
      </c>
      <c r="D7298" s="308"/>
      <c r="E7298" s="315">
        <v>61600</v>
      </c>
      <c r="F7298" s="310">
        <f t="shared" si="226"/>
        <v>3080000</v>
      </c>
      <c r="G7298" s="310">
        <f t="shared" si="227"/>
        <v>1232000</v>
      </c>
    </row>
    <row r="7299" spans="1:7">
      <c r="A7299" s="311" t="s">
        <v>8465</v>
      </c>
      <c r="B7299" s="311" t="s">
        <v>8844</v>
      </c>
      <c r="C7299" s="311" t="s">
        <v>8845</v>
      </c>
      <c r="D7299" s="308"/>
      <c r="E7299" s="315">
        <v>62630</v>
      </c>
      <c r="F7299" s="310">
        <f t="shared" si="226"/>
        <v>3131500</v>
      </c>
      <c r="G7299" s="310">
        <f t="shared" si="227"/>
        <v>1252600.0000000002</v>
      </c>
    </row>
    <row r="7300" spans="1:7">
      <c r="A7300" s="311" t="s">
        <v>8465</v>
      </c>
      <c r="B7300" s="311" t="s">
        <v>8846</v>
      </c>
      <c r="C7300" s="311" t="s">
        <v>8847</v>
      </c>
      <c r="D7300" s="308"/>
      <c r="E7300" s="315">
        <v>67600</v>
      </c>
      <c r="F7300" s="310">
        <f t="shared" ref="F7300:F7363" si="228">+E7300*5%*1000</f>
        <v>3380000</v>
      </c>
      <c r="G7300" s="310">
        <f t="shared" ref="G7300:G7363" si="229">+E7300*2%*1000</f>
        <v>1352000</v>
      </c>
    </row>
    <row r="7301" spans="1:7">
      <c r="A7301" s="311" t="s">
        <v>8465</v>
      </c>
      <c r="B7301" s="311" t="s">
        <v>8848</v>
      </c>
      <c r="C7301" s="311" t="s">
        <v>8849</v>
      </c>
      <c r="D7301" s="308"/>
      <c r="E7301" s="315">
        <v>50230</v>
      </c>
      <c r="F7301" s="310">
        <f t="shared" si="228"/>
        <v>2511500</v>
      </c>
      <c r="G7301" s="310">
        <f t="shared" si="229"/>
        <v>1004600</v>
      </c>
    </row>
    <row r="7302" spans="1:7">
      <c r="A7302" s="311" t="s">
        <v>8465</v>
      </c>
      <c r="B7302" s="311" t="s">
        <v>8850</v>
      </c>
      <c r="C7302" s="311" t="s">
        <v>8851</v>
      </c>
      <c r="D7302" s="308"/>
      <c r="E7302" s="315">
        <v>52470</v>
      </c>
      <c r="F7302" s="310">
        <f t="shared" si="228"/>
        <v>2623500</v>
      </c>
      <c r="G7302" s="310">
        <f t="shared" si="229"/>
        <v>1049400</v>
      </c>
    </row>
    <row r="7303" spans="1:7">
      <c r="A7303" s="311" t="s">
        <v>8465</v>
      </c>
      <c r="B7303" s="311" t="s">
        <v>8852</v>
      </c>
      <c r="C7303" s="311" t="s">
        <v>8853</v>
      </c>
      <c r="D7303" s="308"/>
      <c r="E7303" s="315">
        <v>49580</v>
      </c>
      <c r="F7303" s="310">
        <f t="shared" si="228"/>
        <v>2479000</v>
      </c>
      <c r="G7303" s="310">
        <f t="shared" si="229"/>
        <v>991600</v>
      </c>
    </row>
    <row r="7304" spans="1:7">
      <c r="A7304" s="311" t="s">
        <v>8465</v>
      </c>
      <c r="B7304" s="311" t="s">
        <v>8852</v>
      </c>
      <c r="C7304" s="311" t="s">
        <v>8854</v>
      </c>
      <c r="D7304" s="308"/>
      <c r="E7304" s="315">
        <v>52560</v>
      </c>
      <c r="F7304" s="310">
        <f t="shared" si="228"/>
        <v>2628000</v>
      </c>
      <c r="G7304" s="310">
        <f t="shared" si="229"/>
        <v>1051200</v>
      </c>
    </row>
    <row r="7305" spans="1:7">
      <c r="A7305" s="311" t="s">
        <v>8465</v>
      </c>
      <c r="B7305" s="311" t="s">
        <v>8852</v>
      </c>
      <c r="C7305" s="311" t="s">
        <v>8855</v>
      </c>
      <c r="D7305" s="308"/>
      <c r="E7305" s="315">
        <v>50700</v>
      </c>
      <c r="F7305" s="310">
        <f t="shared" si="228"/>
        <v>2535000</v>
      </c>
      <c r="G7305" s="310">
        <f t="shared" si="229"/>
        <v>1014000</v>
      </c>
    </row>
    <row r="7306" spans="1:7">
      <c r="A7306" s="311" t="s">
        <v>8465</v>
      </c>
      <c r="B7306" s="311" t="s">
        <v>8852</v>
      </c>
      <c r="C7306" s="311" t="s">
        <v>8856</v>
      </c>
      <c r="D7306" s="308"/>
      <c r="E7306" s="315">
        <v>51800</v>
      </c>
      <c r="F7306" s="310">
        <f t="shared" si="228"/>
        <v>2590000</v>
      </c>
      <c r="G7306" s="310">
        <f t="shared" si="229"/>
        <v>1036000</v>
      </c>
    </row>
    <row r="7307" spans="1:7">
      <c r="A7307" s="311" t="s">
        <v>8465</v>
      </c>
      <c r="B7307" s="311" t="s">
        <v>8852</v>
      </c>
      <c r="C7307" s="311" t="s">
        <v>8857</v>
      </c>
      <c r="D7307" s="308"/>
      <c r="E7307" s="315">
        <v>45940</v>
      </c>
      <c r="F7307" s="310">
        <f t="shared" si="228"/>
        <v>2297000</v>
      </c>
      <c r="G7307" s="310">
        <f t="shared" si="229"/>
        <v>918800.00000000012</v>
      </c>
    </row>
    <row r="7308" spans="1:7">
      <c r="A7308" s="316" t="s">
        <v>8679</v>
      </c>
      <c r="B7308" s="316" t="s">
        <v>8858</v>
      </c>
      <c r="C7308" s="316" t="s">
        <v>8859</v>
      </c>
      <c r="D7308" s="308"/>
      <c r="E7308" s="317">
        <v>24770</v>
      </c>
      <c r="F7308" s="310">
        <f t="shared" si="228"/>
        <v>1238500</v>
      </c>
      <c r="G7308" s="310">
        <f t="shared" si="229"/>
        <v>495400.00000000006</v>
      </c>
    </row>
    <row r="7309" spans="1:7">
      <c r="A7309" s="316" t="s">
        <v>8679</v>
      </c>
      <c r="B7309" s="316" t="s">
        <v>8858</v>
      </c>
      <c r="C7309" s="316" t="s">
        <v>8860</v>
      </c>
      <c r="D7309" s="308"/>
      <c r="E7309" s="317">
        <v>6160</v>
      </c>
      <c r="F7309" s="310">
        <f t="shared" si="228"/>
        <v>308000</v>
      </c>
      <c r="G7309" s="310">
        <f t="shared" si="229"/>
        <v>123200</v>
      </c>
    </row>
    <row r="7310" spans="1:7">
      <c r="A7310" s="311" t="s">
        <v>8465</v>
      </c>
      <c r="B7310" s="311" t="s">
        <v>8861</v>
      </c>
      <c r="C7310" s="311" t="s">
        <v>8862</v>
      </c>
      <c r="D7310" s="308"/>
      <c r="E7310" s="315">
        <v>60010</v>
      </c>
      <c r="F7310" s="310">
        <f t="shared" si="228"/>
        <v>3000500</v>
      </c>
      <c r="G7310" s="310">
        <f t="shared" si="229"/>
        <v>1200200</v>
      </c>
    </row>
    <row r="7311" spans="1:7">
      <c r="A7311" s="311" t="s">
        <v>8465</v>
      </c>
      <c r="B7311" s="311" t="s">
        <v>8863</v>
      </c>
      <c r="C7311" s="311" t="s">
        <v>8864</v>
      </c>
      <c r="D7311" s="308"/>
      <c r="E7311" s="315">
        <v>66330</v>
      </c>
      <c r="F7311" s="310">
        <f t="shared" si="228"/>
        <v>3316500</v>
      </c>
      <c r="G7311" s="310">
        <f t="shared" si="229"/>
        <v>1326600.0000000002</v>
      </c>
    </row>
    <row r="7312" spans="1:7">
      <c r="A7312" s="311" t="s">
        <v>8465</v>
      </c>
      <c r="B7312" s="311" t="s">
        <v>8865</v>
      </c>
      <c r="C7312" s="311" t="s">
        <v>8866</v>
      </c>
      <c r="D7312" s="308"/>
      <c r="E7312" s="315">
        <v>66230</v>
      </c>
      <c r="F7312" s="310">
        <f t="shared" si="228"/>
        <v>3311500</v>
      </c>
      <c r="G7312" s="310">
        <f t="shared" si="229"/>
        <v>1324600.0000000002</v>
      </c>
    </row>
    <row r="7313" spans="1:7">
      <c r="A7313" s="311" t="s">
        <v>8465</v>
      </c>
      <c r="B7313" s="311" t="s">
        <v>8867</v>
      </c>
      <c r="C7313" s="311" t="s">
        <v>8682</v>
      </c>
      <c r="D7313" s="308"/>
      <c r="E7313" s="315">
        <v>53260</v>
      </c>
      <c r="F7313" s="310">
        <f t="shared" si="228"/>
        <v>2663000</v>
      </c>
      <c r="G7313" s="310">
        <f t="shared" si="229"/>
        <v>1065200</v>
      </c>
    </row>
    <row r="7314" spans="1:7">
      <c r="A7314" s="311" t="s">
        <v>8465</v>
      </c>
      <c r="B7314" s="311" t="s">
        <v>8867</v>
      </c>
      <c r="C7314" s="311" t="s">
        <v>8868</v>
      </c>
      <c r="D7314" s="308"/>
      <c r="E7314" s="315">
        <v>61590</v>
      </c>
      <c r="F7314" s="310">
        <f t="shared" si="228"/>
        <v>3079500</v>
      </c>
      <c r="G7314" s="310">
        <f t="shared" si="229"/>
        <v>1231800</v>
      </c>
    </row>
    <row r="7315" spans="1:7">
      <c r="A7315" s="311" t="s">
        <v>8465</v>
      </c>
      <c r="B7315" s="311" t="s">
        <v>8867</v>
      </c>
      <c r="C7315" s="311" t="s">
        <v>8869</v>
      </c>
      <c r="D7315" s="308"/>
      <c r="E7315" s="315">
        <v>57830</v>
      </c>
      <c r="F7315" s="310">
        <f t="shared" si="228"/>
        <v>2891500</v>
      </c>
      <c r="G7315" s="310">
        <f t="shared" si="229"/>
        <v>1156600.0000000002</v>
      </c>
    </row>
    <row r="7316" spans="1:7">
      <c r="A7316" s="311" t="s">
        <v>8465</v>
      </c>
      <c r="B7316" s="311" t="s">
        <v>8870</v>
      </c>
      <c r="C7316" s="311" t="s">
        <v>8871</v>
      </c>
      <c r="D7316" s="308"/>
      <c r="E7316" s="315">
        <v>66600</v>
      </c>
      <c r="F7316" s="310">
        <f t="shared" si="228"/>
        <v>3330000</v>
      </c>
      <c r="G7316" s="310">
        <f t="shared" si="229"/>
        <v>1332000</v>
      </c>
    </row>
    <row r="7317" spans="1:7">
      <c r="A7317" s="311" t="s">
        <v>8465</v>
      </c>
      <c r="B7317" s="311" t="s">
        <v>8870</v>
      </c>
      <c r="C7317" s="311" t="s">
        <v>8872</v>
      </c>
      <c r="D7317" s="308"/>
      <c r="E7317" s="315">
        <v>74000</v>
      </c>
      <c r="F7317" s="310">
        <f t="shared" si="228"/>
        <v>3700000</v>
      </c>
      <c r="G7317" s="310">
        <f t="shared" si="229"/>
        <v>1480000</v>
      </c>
    </row>
    <row r="7318" spans="1:7">
      <c r="A7318" s="311" t="s">
        <v>8465</v>
      </c>
      <c r="B7318" s="311" t="s">
        <v>8873</v>
      </c>
      <c r="C7318" s="311" t="s">
        <v>8874</v>
      </c>
      <c r="D7318" s="308"/>
      <c r="E7318" s="315">
        <v>67300</v>
      </c>
      <c r="F7318" s="310">
        <f t="shared" si="228"/>
        <v>3365000</v>
      </c>
      <c r="G7318" s="310">
        <f t="shared" si="229"/>
        <v>1346000</v>
      </c>
    </row>
    <row r="7319" spans="1:7">
      <c r="A7319" s="311" t="s">
        <v>8465</v>
      </c>
      <c r="B7319" s="311" t="s">
        <v>8875</v>
      </c>
      <c r="C7319" s="311" t="s">
        <v>8876</v>
      </c>
      <c r="D7319" s="308"/>
      <c r="E7319" s="315">
        <v>71900</v>
      </c>
      <c r="F7319" s="310">
        <f t="shared" si="228"/>
        <v>3595000</v>
      </c>
      <c r="G7319" s="310">
        <f t="shared" si="229"/>
        <v>1438000</v>
      </c>
    </row>
    <row r="7320" spans="1:7">
      <c r="A7320" s="311" t="s">
        <v>8465</v>
      </c>
      <c r="B7320" s="311" t="s">
        <v>8875</v>
      </c>
      <c r="C7320" s="311" t="s">
        <v>8877</v>
      </c>
      <c r="D7320" s="308"/>
      <c r="E7320" s="315">
        <v>83900</v>
      </c>
      <c r="F7320" s="310">
        <f t="shared" si="228"/>
        <v>4195000</v>
      </c>
      <c r="G7320" s="310">
        <f t="shared" si="229"/>
        <v>1678000</v>
      </c>
    </row>
    <row r="7321" spans="1:7">
      <c r="A7321" s="316" t="s">
        <v>8878</v>
      </c>
      <c r="B7321" s="316" t="s">
        <v>8879</v>
      </c>
      <c r="C7321" s="316" t="s">
        <v>8880</v>
      </c>
      <c r="D7321" s="308"/>
      <c r="E7321" s="317">
        <v>20260</v>
      </c>
      <c r="F7321" s="310">
        <f t="shared" si="228"/>
        <v>1013000</v>
      </c>
      <c r="G7321" s="310">
        <f t="shared" si="229"/>
        <v>405200</v>
      </c>
    </row>
    <row r="7322" spans="1:7">
      <c r="A7322" s="311" t="s">
        <v>8881</v>
      </c>
      <c r="B7322" s="311" t="s">
        <v>8882</v>
      </c>
      <c r="C7322" s="311" t="s">
        <v>3832</v>
      </c>
      <c r="D7322" s="308"/>
      <c r="E7322" s="315">
        <v>77270</v>
      </c>
      <c r="F7322" s="310">
        <f t="shared" si="228"/>
        <v>3863500</v>
      </c>
      <c r="G7322" s="310">
        <f t="shared" si="229"/>
        <v>1545400</v>
      </c>
    </row>
    <row r="7323" spans="1:7">
      <c r="A7323" s="311" t="s">
        <v>8881</v>
      </c>
      <c r="B7323" s="311" t="s">
        <v>8883</v>
      </c>
      <c r="C7323" s="311" t="s">
        <v>4651</v>
      </c>
      <c r="D7323" s="308"/>
      <c r="E7323" s="315">
        <v>70000</v>
      </c>
      <c r="F7323" s="310">
        <f t="shared" si="228"/>
        <v>3500000</v>
      </c>
      <c r="G7323" s="310">
        <f t="shared" si="229"/>
        <v>1400000</v>
      </c>
    </row>
    <row r="7324" spans="1:7">
      <c r="A7324" s="311" t="s">
        <v>8884</v>
      </c>
      <c r="B7324" s="311" t="s">
        <v>8885</v>
      </c>
      <c r="C7324" s="311" t="s">
        <v>3832</v>
      </c>
      <c r="D7324" s="308"/>
      <c r="E7324" s="315">
        <v>90000</v>
      </c>
      <c r="F7324" s="310">
        <f t="shared" si="228"/>
        <v>4500000</v>
      </c>
      <c r="G7324" s="310">
        <f t="shared" si="229"/>
        <v>1800000</v>
      </c>
    </row>
    <row r="7325" spans="1:7">
      <c r="A7325" s="311" t="s">
        <v>8886</v>
      </c>
      <c r="B7325" s="311" t="s">
        <v>8887</v>
      </c>
      <c r="C7325" s="311" t="s">
        <v>8888</v>
      </c>
      <c r="D7325" s="308"/>
      <c r="E7325" s="315">
        <v>150000</v>
      </c>
      <c r="F7325" s="310">
        <f t="shared" si="228"/>
        <v>7500000</v>
      </c>
      <c r="G7325" s="310">
        <f t="shared" si="229"/>
        <v>3000000</v>
      </c>
    </row>
    <row r="7326" spans="1:7">
      <c r="A7326" s="311" t="s">
        <v>8886</v>
      </c>
      <c r="B7326" s="311" t="s">
        <v>8887</v>
      </c>
      <c r="C7326" s="311" t="s">
        <v>8889</v>
      </c>
      <c r="D7326" s="308"/>
      <c r="E7326" s="315">
        <v>118180</v>
      </c>
      <c r="F7326" s="310">
        <f t="shared" si="228"/>
        <v>5909000</v>
      </c>
      <c r="G7326" s="310">
        <f t="shared" si="229"/>
        <v>2363600</v>
      </c>
    </row>
    <row r="7327" spans="1:7">
      <c r="A7327" s="311" t="s">
        <v>8890</v>
      </c>
      <c r="B7327" s="311" t="s">
        <v>8891</v>
      </c>
      <c r="C7327" s="311" t="s">
        <v>8892</v>
      </c>
      <c r="D7327" s="308"/>
      <c r="E7327" s="315">
        <v>118000</v>
      </c>
      <c r="F7327" s="310">
        <f t="shared" si="228"/>
        <v>5900000</v>
      </c>
      <c r="G7327" s="310">
        <f t="shared" si="229"/>
        <v>2360000</v>
      </c>
    </row>
    <row r="7328" spans="1:7">
      <c r="A7328" s="311" t="s">
        <v>8893</v>
      </c>
      <c r="B7328" s="311" t="s">
        <v>8894</v>
      </c>
      <c r="C7328" s="311" t="s">
        <v>8895</v>
      </c>
      <c r="D7328" s="308"/>
      <c r="E7328" s="315">
        <v>15970</v>
      </c>
      <c r="F7328" s="310">
        <f t="shared" si="228"/>
        <v>798500</v>
      </c>
      <c r="G7328" s="310">
        <f t="shared" si="229"/>
        <v>319400.00000000006</v>
      </c>
    </row>
    <row r="7329" spans="1:7">
      <c r="A7329" s="311" t="s">
        <v>8896</v>
      </c>
      <c r="B7329" s="311" t="s">
        <v>8897</v>
      </c>
      <c r="C7329" s="311" t="s">
        <v>8898</v>
      </c>
      <c r="D7329" s="308"/>
      <c r="E7329" s="315">
        <v>206920</v>
      </c>
      <c r="F7329" s="310">
        <f t="shared" si="228"/>
        <v>10346000</v>
      </c>
      <c r="G7329" s="310">
        <f t="shared" si="229"/>
        <v>4138399.9999999995</v>
      </c>
    </row>
    <row r="7330" spans="1:7">
      <c r="A7330" s="311" t="s">
        <v>8896</v>
      </c>
      <c r="B7330" s="311" t="s">
        <v>8897</v>
      </c>
      <c r="C7330" s="311" t="s">
        <v>2926</v>
      </c>
      <c r="D7330" s="308"/>
      <c r="E7330" s="315">
        <v>222210</v>
      </c>
      <c r="F7330" s="310">
        <f t="shared" si="228"/>
        <v>11110500</v>
      </c>
      <c r="G7330" s="310">
        <f t="shared" si="229"/>
        <v>4444200</v>
      </c>
    </row>
    <row r="7331" spans="1:7">
      <c r="A7331" s="311" t="s">
        <v>8899</v>
      </c>
      <c r="B7331" s="311" t="s">
        <v>8900</v>
      </c>
      <c r="C7331" s="311" t="s">
        <v>8901</v>
      </c>
      <c r="D7331" s="308"/>
      <c r="E7331" s="315">
        <v>19190</v>
      </c>
      <c r="F7331" s="310">
        <f t="shared" si="228"/>
        <v>959500</v>
      </c>
      <c r="G7331" s="310">
        <f t="shared" si="229"/>
        <v>383800</v>
      </c>
    </row>
    <row r="7332" spans="1:7">
      <c r="A7332" s="316" t="s">
        <v>8902</v>
      </c>
      <c r="B7332" s="316" t="s">
        <v>8903</v>
      </c>
      <c r="C7332" s="316" t="s">
        <v>8904</v>
      </c>
      <c r="D7332" s="308"/>
      <c r="E7332" s="317">
        <v>32340</v>
      </c>
      <c r="F7332" s="310">
        <f t="shared" si="228"/>
        <v>1617000</v>
      </c>
      <c r="G7332" s="310">
        <f t="shared" si="229"/>
        <v>646800.00000000012</v>
      </c>
    </row>
    <row r="7333" spans="1:7">
      <c r="A7333" s="311" t="s">
        <v>8905</v>
      </c>
      <c r="B7333" s="311" t="s">
        <v>8906</v>
      </c>
      <c r="C7333" s="311" t="s">
        <v>8907</v>
      </c>
      <c r="D7333" s="308"/>
      <c r="E7333" s="315">
        <v>36120</v>
      </c>
      <c r="F7333" s="310">
        <f t="shared" si="228"/>
        <v>1806000</v>
      </c>
      <c r="G7333" s="310">
        <f t="shared" si="229"/>
        <v>722400</v>
      </c>
    </row>
    <row r="7334" spans="1:7">
      <c r="A7334" s="311" t="s">
        <v>8908</v>
      </c>
      <c r="B7334" s="311" t="s">
        <v>8909</v>
      </c>
      <c r="C7334" s="311" t="s">
        <v>3822</v>
      </c>
      <c r="D7334" s="308"/>
      <c r="E7334" s="315">
        <v>101810</v>
      </c>
      <c r="F7334" s="310">
        <f t="shared" si="228"/>
        <v>5090500</v>
      </c>
      <c r="G7334" s="310">
        <f t="shared" si="229"/>
        <v>2036200</v>
      </c>
    </row>
    <row r="7335" spans="1:7">
      <c r="A7335" s="311" t="s">
        <v>8908</v>
      </c>
      <c r="B7335" s="311" t="s">
        <v>8910</v>
      </c>
      <c r="C7335" s="311" t="s">
        <v>2928</v>
      </c>
      <c r="D7335" s="308"/>
      <c r="E7335" s="315">
        <v>145450</v>
      </c>
      <c r="F7335" s="310">
        <f t="shared" si="228"/>
        <v>7272500</v>
      </c>
      <c r="G7335" s="310">
        <f t="shared" si="229"/>
        <v>2909000</v>
      </c>
    </row>
    <row r="7336" spans="1:7">
      <c r="A7336" s="311" t="s">
        <v>8908</v>
      </c>
      <c r="B7336" s="311" t="s">
        <v>8911</v>
      </c>
      <c r="C7336" s="311" t="s">
        <v>3755</v>
      </c>
      <c r="D7336" s="308"/>
      <c r="E7336" s="315">
        <v>100000</v>
      </c>
      <c r="F7336" s="310">
        <f t="shared" si="228"/>
        <v>5000000</v>
      </c>
      <c r="G7336" s="310">
        <f t="shared" si="229"/>
        <v>2000000</v>
      </c>
    </row>
    <row r="7337" spans="1:7">
      <c r="A7337" s="316" t="s">
        <v>8912</v>
      </c>
      <c r="B7337" s="316" t="s">
        <v>8913</v>
      </c>
      <c r="C7337" s="316" t="s">
        <v>8914</v>
      </c>
      <c r="D7337" s="308"/>
      <c r="E7337" s="317">
        <v>81070</v>
      </c>
      <c r="F7337" s="310">
        <f t="shared" si="228"/>
        <v>4053500</v>
      </c>
      <c r="G7337" s="310">
        <f t="shared" si="229"/>
        <v>1621400</v>
      </c>
    </row>
    <row r="7338" spans="1:7">
      <c r="A7338" s="311" t="s">
        <v>8912</v>
      </c>
      <c r="B7338" s="311" t="s">
        <v>8915</v>
      </c>
      <c r="C7338" s="311" t="s">
        <v>8916</v>
      </c>
      <c r="D7338" s="308"/>
      <c r="E7338" s="315">
        <v>81810</v>
      </c>
      <c r="F7338" s="310">
        <f t="shared" si="228"/>
        <v>4090500</v>
      </c>
      <c r="G7338" s="310">
        <f t="shared" si="229"/>
        <v>1636200</v>
      </c>
    </row>
    <row r="7339" spans="1:7">
      <c r="A7339" s="311" t="s">
        <v>8912</v>
      </c>
      <c r="B7339" s="311" t="s">
        <v>8917</v>
      </c>
      <c r="C7339" s="311" t="s">
        <v>8918</v>
      </c>
      <c r="D7339" s="308"/>
      <c r="E7339" s="315">
        <v>88180</v>
      </c>
      <c r="F7339" s="310">
        <f t="shared" si="228"/>
        <v>4409000</v>
      </c>
      <c r="G7339" s="310">
        <f t="shared" si="229"/>
        <v>1763600.0000000002</v>
      </c>
    </row>
    <row r="7340" spans="1:7">
      <c r="A7340" s="311" t="s">
        <v>8919</v>
      </c>
      <c r="B7340" s="311" t="s">
        <v>8920</v>
      </c>
      <c r="C7340" s="311" t="s">
        <v>8921</v>
      </c>
      <c r="D7340" s="308"/>
      <c r="E7340" s="315">
        <v>11270</v>
      </c>
      <c r="F7340" s="310">
        <f t="shared" si="228"/>
        <v>563500</v>
      </c>
      <c r="G7340" s="310">
        <f t="shared" si="229"/>
        <v>225400</v>
      </c>
    </row>
    <row r="7341" spans="1:7">
      <c r="A7341" s="311" t="s">
        <v>8919</v>
      </c>
      <c r="B7341" s="311" t="s">
        <v>8922</v>
      </c>
      <c r="C7341" s="311" t="s">
        <v>8901</v>
      </c>
      <c r="D7341" s="308"/>
      <c r="E7341" s="315">
        <v>14650</v>
      </c>
      <c r="F7341" s="310">
        <f t="shared" si="228"/>
        <v>732500</v>
      </c>
      <c r="G7341" s="310">
        <f t="shared" si="229"/>
        <v>293000</v>
      </c>
    </row>
    <row r="7342" spans="1:7">
      <c r="A7342" s="311" t="s">
        <v>8923</v>
      </c>
      <c r="B7342" s="311" t="s">
        <v>7328</v>
      </c>
      <c r="C7342" s="311" t="s">
        <v>8924</v>
      </c>
      <c r="D7342" s="308"/>
      <c r="E7342" s="315">
        <v>116360</v>
      </c>
      <c r="F7342" s="310">
        <f t="shared" si="228"/>
        <v>5818000</v>
      </c>
      <c r="G7342" s="310">
        <f t="shared" si="229"/>
        <v>2327200.0000000005</v>
      </c>
    </row>
    <row r="7343" spans="1:7">
      <c r="A7343" s="311" t="s">
        <v>8925</v>
      </c>
      <c r="B7343" s="311" t="s">
        <v>8926</v>
      </c>
      <c r="C7343" s="311" t="s">
        <v>8927</v>
      </c>
      <c r="D7343" s="308"/>
      <c r="E7343" s="315">
        <v>81810</v>
      </c>
      <c r="F7343" s="310">
        <f t="shared" si="228"/>
        <v>4090500</v>
      </c>
      <c r="G7343" s="310">
        <f t="shared" si="229"/>
        <v>1636200</v>
      </c>
    </row>
    <row r="7344" spans="1:7">
      <c r="A7344" s="311" t="s">
        <v>8925</v>
      </c>
      <c r="B7344" s="311" t="s">
        <v>8897</v>
      </c>
      <c r="C7344" s="311" t="s">
        <v>8898</v>
      </c>
      <c r="D7344" s="308"/>
      <c r="E7344" s="315">
        <v>127270</v>
      </c>
      <c r="F7344" s="310">
        <f t="shared" si="228"/>
        <v>6363500</v>
      </c>
      <c r="G7344" s="310">
        <f t="shared" si="229"/>
        <v>2545400</v>
      </c>
    </row>
    <row r="7345" spans="1:7">
      <c r="A7345" s="316" t="s">
        <v>8928</v>
      </c>
      <c r="B7345" s="316" t="s">
        <v>8929</v>
      </c>
      <c r="C7345" s="316"/>
      <c r="D7345" s="308"/>
      <c r="E7345" s="317">
        <v>4276360</v>
      </c>
      <c r="F7345" s="310">
        <f t="shared" si="228"/>
        <v>213818000</v>
      </c>
      <c r="G7345" s="310">
        <f t="shared" si="229"/>
        <v>85527200</v>
      </c>
    </row>
    <row r="7346" spans="1:7">
      <c r="A7346" s="311" t="s">
        <v>8930</v>
      </c>
      <c r="B7346" s="311" t="s">
        <v>8931</v>
      </c>
      <c r="C7346" s="311" t="s">
        <v>8932</v>
      </c>
      <c r="D7346" s="308"/>
      <c r="E7346" s="315">
        <v>80000</v>
      </c>
      <c r="F7346" s="310">
        <f t="shared" si="228"/>
        <v>4000000</v>
      </c>
      <c r="G7346" s="310">
        <f t="shared" si="229"/>
        <v>1600000</v>
      </c>
    </row>
    <row r="7347" spans="1:7">
      <c r="A7347" s="311" t="s">
        <v>8930</v>
      </c>
      <c r="B7347" s="311" t="s">
        <v>8931</v>
      </c>
      <c r="C7347" s="311" t="s">
        <v>8933</v>
      </c>
      <c r="D7347" s="308"/>
      <c r="E7347" s="315">
        <v>70000</v>
      </c>
      <c r="F7347" s="310">
        <f t="shared" si="228"/>
        <v>3500000</v>
      </c>
      <c r="G7347" s="310">
        <f t="shared" si="229"/>
        <v>1400000</v>
      </c>
    </row>
    <row r="7348" spans="1:7">
      <c r="A7348" s="311" t="s">
        <v>8930</v>
      </c>
      <c r="B7348" s="311" t="s">
        <v>8934</v>
      </c>
      <c r="C7348" s="311" t="s">
        <v>8935</v>
      </c>
      <c r="D7348" s="308"/>
      <c r="E7348" s="315">
        <v>119880</v>
      </c>
      <c r="F7348" s="310">
        <f t="shared" si="228"/>
        <v>5994000</v>
      </c>
      <c r="G7348" s="310">
        <f t="shared" si="229"/>
        <v>2397600</v>
      </c>
    </row>
    <row r="7349" spans="1:7">
      <c r="A7349" s="311" t="s">
        <v>8930</v>
      </c>
      <c r="B7349" s="311" t="s">
        <v>8936</v>
      </c>
      <c r="C7349" s="311" t="s">
        <v>8937</v>
      </c>
      <c r="D7349" s="308"/>
      <c r="E7349" s="315">
        <v>80000</v>
      </c>
      <c r="F7349" s="310">
        <f t="shared" si="228"/>
        <v>4000000</v>
      </c>
      <c r="G7349" s="310">
        <f t="shared" si="229"/>
        <v>1600000</v>
      </c>
    </row>
    <row r="7350" spans="1:7">
      <c r="A7350" s="311" t="s">
        <v>8930</v>
      </c>
      <c r="B7350" s="311" t="s">
        <v>8936</v>
      </c>
      <c r="C7350" s="311" t="s">
        <v>8938</v>
      </c>
      <c r="D7350" s="308"/>
      <c r="E7350" s="315">
        <v>70000</v>
      </c>
      <c r="F7350" s="310">
        <f t="shared" si="228"/>
        <v>3500000</v>
      </c>
      <c r="G7350" s="310">
        <f t="shared" si="229"/>
        <v>1400000</v>
      </c>
    </row>
    <row r="7351" spans="1:7">
      <c r="A7351" s="316" t="s">
        <v>8930</v>
      </c>
      <c r="B7351" s="316" t="s">
        <v>8939</v>
      </c>
      <c r="C7351" s="316" t="s">
        <v>8940</v>
      </c>
      <c r="D7351" s="308"/>
      <c r="E7351" s="317">
        <v>23190</v>
      </c>
      <c r="F7351" s="310">
        <f t="shared" si="228"/>
        <v>1159500</v>
      </c>
      <c r="G7351" s="310">
        <f t="shared" si="229"/>
        <v>463800</v>
      </c>
    </row>
    <row r="7352" spans="1:7">
      <c r="A7352" s="311" t="s">
        <v>8930</v>
      </c>
      <c r="B7352" s="311" t="s">
        <v>8941</v>
      </c>
      <c r="C7352" s="311" t="s">
        <v>8942</v>
      </c>
      <c r="D7352" s="308"/>
      <c r="E7352" s="315">
        <v>80000</v>
      </c>
      <c r="F7352" s="310">
        <f t="shared" si="228"/>
        <v>4000000</v>
      </c>
      <c r="G7352" s="310">
        <f t="shared" si="229"/>
        <v>1600000</v>
      </c>
    </row>
    <row r="7353" spans="1:7">
      <c r="A7353" s="316" t="s">
        <v>8930</v>
      </c>
      <c r="B7353" s="316" t="s">
        <v>8943</v>
      </c>
      <c r="C7353" s="316" t="s">
        <v>8944</v>
      </c>
      <c r="D7353" s="308"/>
      <c r="E7353" s="317">
        <v>89090</v>
      </c>
      <c r="F7353" s="310">
        <f t="shared" si="228"/>
        <v>4454500</v>
      </c>
      <c r="G7353" s="310">
        <f t="shared" si="229"/>
        <v>1781800</v>
      </c>
    </row>
    <row r="7354" spans="1:7">
      <c r="A7354" s="311" t="s">
        <v>8945</v>
      </c>
      <c r="B7354" s="311" t="s">
        <v>8946</v>
      </c>
      <c r="C7354" s="311" t="s">
        <v>8935</v>
      </c>
      <c r="D7354" s="308"/>
      <c r="E7354" s="315">
        <v>51200</v>
      </c>
      <c r="F7354" s="310">
        <f t="shared" si="228"/>
        <v>2560000</v>
      </c>
      <c r="G7354" s="310">
        <f t="shared" si="229"/>
        <v>1024000</v>
      </c>
    </row>
    <row r="7355" spans="1:7">
      <c r="A7355" s="311" t="s">
        <v>8947</v>
      </c>
      <c r="B7355" s="311" t="s">
        <v>8948</v>
      </c>
      <c r="C7355" s="311" t="s">
        <v>8949</v>
      </c>
      <c r="D7355" s="308"/>
      <c r="E7355" s="315">
        <v>72720</v>
      </c>
      <c r="F7355" s="310">
        <f t="shared" si="228"/>
        <v>3636000</v>
      </c>
      <c r="G7355" s="310">
        <f t="shared" si="229"/>
        <v>1454400</v>
      </c>
    </row>
    <row r="7356" spans="1:7">
      <c r="A7356" s="311" t="s">
        <v>8947</v>
      </c>
      <c r="B7356" s="311" t="s">
        <v>8948</v>
      </c>
      <c r="C7356" s="311" t="s">
        <v>3030</v>
      </c>
      <c r="D7356" s="308"/>
      <c r="E7356" s="315">
        <v>90000</v>
      </c>
      <c r="F7356" s="310">
        <f t="shared" si="228"/>
        <v>4500000</v>
      </c>
      <c r="G7356" s="310">
        <f t="shared" si="229"/>
        <v>1800000</v>
      </c>
    </row>
    <row r="7357" spans="1:7">
      <c r="A7357" s="311" t="s">
        <v>8947</v>
      </c>
      <c r="B7357" s="311" t="s">
        <v>8948</v>
      </c>
      <c r="C7357" s="311" t="s">
        <v>3031</v>
      </c>
      <c r="D7357" s="308"/>
      <c r="E7357" s="315">
        <v>100000</v>
      </c>
      <c r="F7357" s="310">
        <f t="shared" si="228"/>
        <v>5000000</v>
      </c>
      <c r="G7357" s="310">
        <f t="shared" si="229"/>
        <v>2000000</v>
      </c>
    </row>
    <row r="7358" spans="1:7">
      <c r="A7358" s="311" t="s">
        <v>8947</v>
      </c>
      <c r="B7358" s="311" t="s">
        <v>8950</v>
      </c>
      <c r="C7358" s="311" t="s">
        <v>8951</v>
      </c>
      <c r="D7358" s="308"/>
      <c r="E7358" s="315">
        <v>77990</v>
      </c>
      <c r="F7358" s="310">
        <f t="shared" si="228"/>
        <v>3899500</v>
      </c>
      <c r="G7358" s="310">
        <f t="shared" si="229"/>
        <v>1559800</v>
      </c>
    </row>
    <row r="7359" spans="1:7">
      <c r="A7359" s="311" t="s">
        <v>8947</v>
      </c>
      <c r="B7359" s="311" t="s">
        <v>8952</v>
      </c>
      <c r="C7359" s="311" t="s">
        <v>8953</v>
      </c>
      <c r="D7359" s="308"/>
      <c r="E7359" s="315">
        <v>59700</v>
      </c>
      <c r="F7359" s="310">
        <f t="shared" si="228"/>
        <v>2985000</v>
      </c>
      <c r="G7359" s="310">
        <f t="shared" si="229"/>
        <v>1194000</v>
      </c>
    </row>
    <row r="7360" spans="1:7">
      <c r="A7360" s="311" t="s">
        <v>8947</v>
      </c>
      <c r="B7360" s="311" t="s">
        <v>8954</v>
      </c>
      <c r="C7360" s="311" t="s">
        <v>8955</v>
      </c>
      <c r="D7360" s="308"/>
      <c r="E7360" s="315">
        <v>53690</v>
      </c>
      <c r="F7360" s="310">
        <f t="shared" si="228"/>
        <v>2684500</v>
      </c>
      <c r="G7360" s="310">
        <f t="shared" si="229"/>
        <v>1073800</v>
      </c>
    </row>
    <row r="7361" spans="1:7">
      <c r="A7361" s="307" t="s">
        <v>8956</v>
      </c>
      <c r="B7361" s="307" t="s">
        <v>8957</v>
      </c>
      <c r="C7361" s="308"/>
      <c r="D7361" s="308"/>
      <c r="E7361" s="309">
        <v>145000</v>
      </c>
      <c r="F7361" s="310">
        <f t="shared" si="228"/>
        <v>7250000</v>
      </c>
      <c r="G7361" s="310">
        <f t="shared" si="229"/>
        <v>2900000</v>
      </c>
    </row>
    <row r="7362" spans="1:7">
      <c r="A7362" s="307" t="s">
        <v>8956</v>
      </c>
      <c r="B7362" s="307" t="s">
        <v>8958</v>
      </c>
      <c r="C7362" s="308"/>
      <c r="D7362" s="308"/>
      <c r="E7362" s="309">
        <v>180000</v>
      </c>
      <c r="F7362" s="310">
        <f t="shared" si="228"/>
        <v>9000000</v>
      </c>
      <c r="G7362" s="310">
        <f t="shared" si="229"/>
        <v>3600000</v>
      </c>
    </row>
    <row r="7363" spans="1:7">
      <c r="A7363" s="307" t="s">
        <v>8959</v>
      </c>
      <c r="B7363" s="307" t="s">
        <v>8960</v>
      </c>
      <c r="C7363" s="308"/>
      <c r="D7363" s="308"/>
      <c r="E7363" s="309">
        <v>60580</v>
      </c>
      <c r="F7363" s="310">
        <f t="shared" si="228"/>
        <v>3029000</v>
      </c>
      <c r="G7363" s="310">
        <f t="shared" si="229"/>
        <v>1211600.0000000002</v>
      </c>
    </row>
    <row r="7364" spans="1:7">
      <c r="A7364" s="307" t="s">
        <v>8959</v>
      </c>
      <c r="B7364" s="307" t="s">
        <v>8961</v>
      </c>
      <c r="C7364" s="308"/>
      <c r="D7364" s="308"/>
      <c r="E7364" s="309">
        <v>15220</v>
      </c>
      <c r="F7364" s="310">
        <f t="shared" ref="F7364:F7427" si="230">+E7364*5%*1000</f>
        <v>761000</v>
      </c>
      <c r="G7364" s="310">
        <f t="shared" ref="G7364:G7427" si="231">+E7364*2%*1000</f>
        <v>304400.00000000006</v>
      </c>
    </row>
    <row r="7365" spans="1:7">
      <c r="A7365" s="307" t="s">
        <v>8959</v>
      </c>
      <c r="B7365" s="307" t="s">
        <v>8962</v>
      </c>
      <c r="C7365" s="308"/>
      <c r="D7365" s="308"/>
      <c r="E7365" s="309">
        <v>20730</v>
      </c>
      <c r="F7365" s="310">
        <f t="shared" si="230"/>
        <v>1036500</v>
      </c>
      <c r="G7365" s="310">
        <f t="shared" si="231"/>
        <v>414600</v>
      </c>
    </row>
    <row r="7366" spans="1:7">
      <c r="A7366" s="307" t="s">
        <v>8959</v>
      </c>
      <c r="B7366" s="307" t="s">
        <v>8963</v>
      </c>
      <c r="C7366" s="308"/>
      <c r="D7366" s="308"/>
      <c r="E7366" s="309">
        <v>49580</v>
      </c>
      <c r="F7366" s="310">
        <f t="shared" si="230"/>
        <v>2479000</v>
      </c>
      <c r="G7366" s="310">
        <f t="shared" si="231"/>
        <v>991600</v>
      </c>
    </row>
    <row r="7367" spans="1:7">
      <c r="A7367" s="307" t="s">
        <v>8959</v>
      </c>
      <c r="B7367" s="307" t="s">
        <v>8964</v>
      </c>
      <c r="C7367" s="308"/>
      <c r="D7367" s="308"/>
      <c r="E7367" s="309">
        <v>79000</v>
      </c>
      <c r="F7367" s="310">
        <f t="shared" si="230"/>
        <v>3950000</v>
      </c>
      <c r="G7367" s="310">
        <f t="shared" si="231"/>
        <v>1580000</v>
      </c>
    </row>
    <row r="7368" spans="1:7">
      <c r="A7368" s="307" t="s">
        <v>8959</v>
      </c>
      <c r="B7368" s="307" t="s">
        <v>8965</v>
      </c>
      <c r="C7368" s="308"/>
      <c r="D7368" s="308"/>
      <c r="E7368" s="309">
        <v>46030</v>
      </c>
      <c r="F7368" s="310">
        <f t="shared" si="230"/>
        <v>2301500</v>
      </c>
      <c r="G7368" s="310">
        <f t="shared" si="231"/>
        <v>920600</v>
      </c>
    </row>
    <row r="7369" spans="1:7">
      <c r="A7369" s="307" t="s">
        <v>8959</v>
      </c>
      <c r="B7369" s="307" t="s">
        <v>8966</v>
      </c>
      <c r="C7369" s="308"/>
      <c r="D7369" s="308"/>
      <c r="E7369" s="309">
        <v>55620</v>
      </c>
      <c r="F7369" s="310">
        <f t="shared" si="230"/>
        <v>2781000</v>
      </c>
      <c r="G7369" s="310">
        <f t="shared" si="231"/>
        <v>1112400</v>
      </c>
    </row>
    <row r="7370" spans="1:7">
      <c r="A7370" s="307" t="s">
        <v>8959</v>
      </c>
      <c r="B7370" s="307" t="s">
        <v>8967</v>
      </c>
      <c r="C7370" s="308"/>
      <c r="D7370" s="308"/>
      <c r="E7370" s="309">
        <v>53550</v>
      </c>
      <c r="F7370" s="310">
        <f t="shared" si="230"/>
        <v>2677500</v>
      </c>
      <c r="G7370" s="310">
        <f t="shared" si="231"/>
        <v>1071000</v>
      </c>
    </row>
    <row r="7371" spans="1:7">
      <c r="A7371" s="307" t="s">
        <v>8959</v>
      </c>
      <c r="B7371" s="307" t="s">
        <v>8968</v>
      </c>
      <c r="C7371" s="308"/>
      <c r="D7371" s="308"/>
      <c r="E7371" s="309">
        <v>24330</v>
      </c>
      <c r="F7371" s="310">
        <f t="shared" si="230"/>
        <v>1216500</v>
      </c>
      <c r="G7371" s="310">
        <f t="shared" si="231"/>
        <v>486600</v>
      </c>
    </row>
    <row r="7372" spans="1:7">
      <c r="A7372" s="307" t="s">
        <v>8959</v>
      </c>
      <c r="B7372" s="307" t="s">
        <v>8969</v>
      </c>
      <c r="C7372" s="308"/>
      <c r="D7372" s="308"/>
      <c r="E7372" s="309">
        <v>22420</v>
      </c>
      <c r="F7372" s="310">
        <f t="shared" si="230"/>
        <v>1121000</v>
      </c>
      <c r="G7372" s="310">
        <f t="shared" si="231"/>
        <v>448400.00000000006</v>
      </c>
    </row>
    <row r="7373" spans="1:7">
      <c r="A7373" s="307" t="s">
        <v>8959</v>
      </c>
      <c r="B7373" s="307" t="s">
        <v>8970</v>
      </c>
      <c r="C7373" s="308"/>
      <c r="D7373" s="308"/>
      <c r="E7373" s="309">
        <v>26240</v>
      </c>
      <c r="F7373" s="310">
        <f t="shared" si="230"/>
        <v>1312000</v>
      </c>
      <c r="G7373" s="310">
        <f t="shared" si="231"/>
        <v>524800</v>
      </c>
    </row>
    <row r="7374" spans="1:7">
      <c r="A7374" s="307" t="s">
        <v>8959</v>
      </c>
      <c r="B7374" s="307" t="s">
        <v>8971</v>
      </c>
      <c r="C7374" s="308"/>
      <c r="D7374" s="308"/>
      <c r="E7374" s="309">
        <v>13270</v>
      </c>
      <c r="F7374" s="310">
        <f t="shared" si="230"/>
        <v>663500</v>
      </c>
      <c r="G7374" s="310">
        <f t="shared" si="231"/>
        <v>265400</v>
      </c>
    </row>
    <row r="7375" spans="1:7">
      <c r="A7375" s="307" t="s">
        <v>8959</v>
      </c>
      <c r="B7375" s="307" t="s">
        <v>8972</v>
      </c>
      <c r="C7375" s="308"/>
      <c r="D7375" s="308"/>
      <c r="E7375" s="309">
        <v>17450</v>
      </c>
      <c r="F7375" s="310">
        <f t="shared" si="230"/>
        <v>872500</v>
      </c>
      <c r="G7375" s="310">
        <f t="shared" si="231"/>
        <v>349000</v>
      </c>
    </row>
    <row r="7376" spans="1:7">
      <c r="A7376" s="307" t="s">
        <v>8959</v>
      </c>
      <c r="B7376" s="307" t="s">
        <v>8973</v>
      </c>
      <c r="C7376" s="308"/>
      <c r="D7376" s="308"/>
      <c r="E7376" s="309">
        <v>21050</v>
      </c>
      <c r="F7376" s="310">
        <f t="shared" si="230"/>
        <v>1052500</v>
      </c>
      <c r="G7376" s="310">
        <f t="shared" si="231"/>
        <v>421000</v>
      </c>
    </row>
    <row r="7377" spans="1:7">
      <c r="A7377" s="307" t="s">
        <v>8959</v>
      </c>
      <c r="B7377" s="307" t="s">
        <v>8974</v>
      </c>
      <c r="C7377" s="308"/>
      <c r="D7377" s="308"/>
      <c r="E7377" s="309">
        <v>22480</v>
      </c>
      <c r="F7377" s="310">
        <f t="shared" si="230"/>
        <v>1124000</v>
      </c>
      <c r="G7377" s="310">
        <f t="shared" si="231"/>
        <v>449600</v>
      </c>
    </row>
    <row r="7378" spans="1:7">
      <c r="A7378" s="307" t="s">
        <v>8959</v>
      </c>
      <c r="B7378" s="307" t="s">
        <v>8975</v>
      </c>
      <c r="C7378" s="308"/>
      <c r="D7378" s="308"/>
      <c r="E7378" s="309">
        <v>36070</v>
      </c>
      <c r="F7378" s="310">
        <f t="shared" si="230"/>
        <v>1803500</v>
      </c>
      <c r="G7378" s="310">
        <f t="shared" si="231"/>
        <v>721400</v>
      </c>
    </row>
    <row r="7379" spans="1:7">
      <c r="A7379" s="307" t="s">
        <v>8959</v>
      </c>
      <c r="B7379" s="307" t="s">
        <v>8976</v>
      </c>
      <c r="C7379" s="308"/>
      <c r="D7379" s="308"/>
      <c r="E7379" s="309">
        <v>12080</v>
      </c>
      <c r="F7379" s="310">
        <f t="shared" si="230"/>
        <v>604000</v>
      </c>
      <c r="G7379" s="310">
        <f t="shared" si="231"/>
        <v>241600</v>
      </c>
    </row>
    <row r="7380" spans="1:7">
      <c r="A7380" s="307" t="s">
        <v>8959</v>
      </c>
      <c r="B7380" s="307" t="s">
        <v>8977</v>
      </c>
      <c r="C7380" s="308"/>
      <c r="D7380" s="308"/>
      <c r="E7380" s="309">
        <v>9720</v>
      </c>
      <c r="F7380" s="310">
        <f t="shared" si="230"/>
        <v>486000</v>
      </c>
      <c r="G7380" s="310">
        <f t="shared" si="231"/>
        <v>194400</v>
      </c>
    </row>
    <row r="7381" spans="1:7">
      <c r="A7381" s="307" t="s">
        <v>8959</v>
      </c>
      <c r="B7381" s="307" t="s">
        <v>8978</v>
      </c>
      <c r="C7381" s="308"/>
      <c r="D7381" s="308"/>
      <c r="E7381" s="309">
        <v>8250</v>
      </c>
      <c r="F7381" s="310">
        <f t="shared" si="230"/>
        <v>412500</v>
      </c>
      <c r="G7381" s="310">
        <f t="shared" si="231"/>
        <v>165000</v>
      </c>
    </row>
    <row r="7382" spans="1:7">
      <c r="A7382" s="307" t="s">
        <v>8959</v>
      </c>
      <c r="B7382" s="307" t="s">
        <v>8979</v>
      </c>
      <c r="C7382" s="308"/>
      <c r="D7382" s="308"/>
      <c r="E7382" s="309">
        <v>72860</v>
      </c>
      <c r="F7382" s="310">
        <f t="shared" si="230"/>
        <v>3643000</v>
      </c>
      <c r="G7382" s="310">
        <f t="shared" si="231"/>
        <v>1457200</v>
      </c>
    </row>
    <row r="7383" spans="1:7">
      <c r="A7383" s="311" t="s">
        <v>8959</v>
      </c>
      <c r="B7383" s="311" t="s">
        <v>8980</v>
      </c>
      <c r="C7383" s="311" t="s">
        <v>8981</v>
      </c>
      <c r="D7383" s="308"/>
      <c r="E7383" s="315">
        <v>10320</v>
      </c>
      <c r="F7383" s="310">
        <f t="shared" si="230"/>
        <v>516000</v>
      </c>
      <c r="G7383" s="310">
        <f t="shared" si="231"/>
        <v>206400</v>
      </c>
    </row>
    <row r="7384" spans="1:7">
      <c r="A7384" s="311" t="s">
        <v>8959</v>
      </c>
      <c r="B7384" s="311" t="s">
        <v>8980</v>
      </c>
      <c r="C7384" s="311" t="s">
        <v>8982</v>
      </c>
      <c r="D7384" s="308"/>
      <c r="E7384" s="315">
        <v>19490</v>
      </c>
      <c r="F7384" s="310">
        <f t="shared" si="230"/>
        <v>974500</v>
      </c>
      <c r="G7384" s="310">
        <f t="shared" si="231"/>
        <v>389800</v>
      </c>
    </row>
    <row r="7385" spans="1:7">
      <c r="A7385" s="311" t="s">
        <v>8959</v>
      </c>
      <c r="B7385" s="311" t="s">
        <v>8980</v>
      </c>
      <c r="C7385" s="311" t="s">
        <v>8983</v>
      </c>
      <c r="D7385" s="308"/>
      <c r="E7385" s="315">
        <v>17740</v>
      </c>
      <c r="F7385" s="310">
        <f t="shared" si="230"/>
        <v>887000</v>
      </c>
      <c r="G7385" s="310">
        <f t="shared" si="231"/>
        <v>354800</v>
      </c>
    </row>
    <row r="7386" spans="1:7">
      <c r="A7386" s="311" t="s">
        <v>8959</v>
      </c>
      <c r="B7386" s="311" t="s">
        <v>8980</v>
      </c>
      <c r="C7386" s="311" t="s">
        <v>8984</v>
      </c>
      <c r="D7386" s="308"/>
      <c r="E7386" s="315">
        <v>16580</v>
      </c>
      <c r="F7386" s="310">
        <f t="shared" si="230"/>
        <v>829000</v>
      </c>
      <c r="G7386" s="310">
        <f t="shared" si="231"/>
        <v>331600</v>
      </c>
    </row>
    <row r="7387" spans="1:7">
      <c r="A7387" s="311" t="s">
        <v>8959</v>
      </c>
      <c r="B7387" s="311" t="s">
        <v>8980</v>
      </c>
      <c r="C7387" s="311" t="s">
        <v>8985</v>
      </c>
      <c r="D7387" s="308"/>
      <c r="E7387" s="315">
        <v>20300</v>
      </c>
      <c r="F7387" s="310">
        <f t="shared" si="230"/>
        <v>1015000</v>
      </c>
      <c r="G7387" s="310">
        <f t="shared" si="231"/>
        <v>406000</v>
      </c>
    </row>
    <row r="7388" spans="1:7">
      <c r="A7388" s="311" t="s">
        <v>8959</v>
      </c>
      <c r="B7388" s="311" t="s">
        <v>8980</v>
      </c>
      <c r="C7388" s="311" t="s">
        <v>8986</v>
      </c>
      <c r="D7388" s="308"/>
      <c r="E7388" s="315">
        <v>14870</v>
      </c>
      <c r="F7388" s="310">
        <f t="shared" si="230"/>
        <v>743500</v>
      </c>
      <c r="G7388" s="310">
        <f t="shared" si="231"/>
        <v>297400.00000000006</v>
      </c>
    </row>
    <row r="7389" spans="1:7">
      <c r="A7389" s="311" t="s">
        <v>8959</v>
      </c>
      <c r="B7389" s="311" t="s">
        <v>8980</v>
      </c>
      <c r="C7389" s="311" t="s">
        <v>8987</v>
      </c>
      <c r="D7389" s="308"/>
      <c r="E7389" s="315">
        <v>14940</v>
      </c>
      <c r="F7389" s="310">
        <f t="shared" si="230"/>
        <v>747000</v>
      </c>
      <c r="G7389" s="310">
        <f t="shared" si="231"/>
        <v>298800</v>
      </c>
    </row>
    <row r="7390" spans="1:7">
      <c r="A7390" s="311" t="s">
        <v>8959</v>
      </c>
      <c r="B7390" s="311" t="s">
        <v>8980</v>
      </c>
      <c r="C7390" s="311" t="s">
        <v>8988</v>
      </c>
      <c r="D7390" s="308"/>
      <c r="E7390" s="315">
        <v>26550</v>
      </c>
      <c r="F7390" s="310">
        <f t="shared" si="230"/>
        <v>1327500</v>
      </c>
      <c r="G7390" s="310">
        <f t="shared" si="231"/>
        <v>531000</v>
      </c>
    </row>
    <row r="7391" spans="1:7">
      <c r="A7391" s="311" t="s">
        <v>8959</v>
      </c>
      <c r="B7391" s="311" t="s">
        <v>8980</v>
      </c>
      <c r="C7391" s="311" t="s">
        <v>8989</v>
      </c>
      <c r="D7391" s="308"/>
      <c r="E7391" s="315">
        <v>19540</v>
      </c>
      <c r="F7391" s="310">
        <f t="shared" si="230"/>
        <v>977000</v>
      </c>
      <c r="G7391" s="310">
        <f t="shared" si="231"/>
        <v>390800</v>
      </c>
    </row>
    <row r="7392" spans="1:7">
      <c r="A7392" s="311" t="s">
        <v>8959</v>
      </c>
      <c r="B7392" s="311" t="s">
        <v>8990</v>
      </c>
      <c r="C7392" s="311" t="s">
        <v>8991</v>
      </c>
      <c r="D7392" s="308"/>
      <c r="E7392" s="315">
        <v>23400</v>
      </c>
      <c r="F7392" s="310">
        <f t="shared" si="230"/>
        <v>1170000</v>
      </c>
      <c r="G7392" s="310">
        <f t="shared" si="231"/>
        <v>468000</v>
      </c>
    </row>
    <row r="7393" spans="1:7">
      <c r="A7393" s="311" t="s">
        <v>8959</v>
      </c>
      <c r="B7393" s="311" t="s">
        <v>8992</v>
      </c>
      <c r="C7393" s="311" t="s">
        <v>8993</v>
      </c>
      <c r="D7393" s="308"/>
      <c r="E7393" s="315">
        <v>18340</v>
      </c>
      <c r="F7393" s="310">
        <f t="shared" si="230"/>
        <v>917000</v>
      </c>
      <c r="G7393" s="310">
        <f t="shared" si="231"/>
        <v>366800</v>
      </c>
    </row>
    <row r="7394" spans="1:7">
      <c r="A7394" s="311" t="s">
        <v>8959</v>
      </c>
      <c r="B7394" s="311" t="s">
        <v>8992</v>
      </c>
      <c r="C7394" s="311" t="s">
        <v>8994</v>
      </c>
      <c r="D7394" s="308"/>
      <c r="E7394" s="315">
        <v>24820</v>
      </c>
      <c r="F7394" s="310">
        <f t="shared" si="230"/>
        <v>1241000</v>
      </c>
      <c r="G7394" s="310">
        <f t="shared" si="231"/>
        <v>496400.00000000006</v>
      </c>
    </row>
    <row r="7395" spans="1:7">
      <c r="A7395" s="311" t="s">
        <v>8959</v>
      </c>
      <c r="B7395" s="311" t="s">
        <v>8992</v>
      </c>
      <c r="C7395" s="311" t="s">
        <v>8995</v>
      </c>
      <c r="D7395" s="308"/>
      <c r="E7395" s="315">
        <v>19540</v>
      </c>
      <c r="F7395" s="310">
        <f t="shared" si="230"/>
        <v>977000</v>
      </c>
      <c r="G7395" s="310">
        <f t="shared" si="231"/>
        <v>390800</v>
      </c>
    </row>
    <row r="7396" spans="1:7">
      <c r="A7396" s="311" t="s">
        <v>8959</v>
      </c>
      <c r="B7396" s="311" t="s">
        <v>8992</v>
      </c>
      <c r="C7396" s="311" t="s">
        <v>8996</v>
      </c>
      <c r="D7396" s="308"/>
      <c r="E7396" s="315">
        <v>17250</v>
      </c>
      <c r="F7396" s="310">
        <f t="shared" si="230"/>
        <v>862500</v>
      </c>
      <c r="G7396" s="310">
        <f t="shared" si="231"/>
        <v>345000</v>
      </c>
    </row>
    <row r="7397" spans="1:7">
      <c r="A7397" s="311" t="s">
        <v>8959</v>
      </c>
      <c r="B7397" s="311" t="s">
        <v>8992</v>
      </c>
      <c r="C7397" s="311" t="s">
        <v>8987</v>
      </c>
      <c r="D7397" s="308"/>
      <c r="E7397" s="315">
        <v>17250</v>
      </c>
      <c r="F7397" s="310">
        <f t="shared" si="230"/>
        <v>862500</v>
      </c>
      <c r="G7397" s="310">
        <f t="shared" si="231"/>
        <v>345000</v>
      </c>
    </row>
    <row r="7398" spans="1:7">
      <c r="A7398" s="311" t="s">
        <v>8959</v>
      </c>
      <c r="B7398" s="311" t="s">
        <v>8992</v>
      </c>
      <c r="C7398" s="311" t="s">
        <v>8997</v>
      </c>
      <c r="D7398" s="308"/>
      <c r="E7398" s="315">
        <v>17250</v>
      </c>
      <c r="F7398" s="310">
        <f t="shared" si="230"/>
        <v>862500</v>
      </c>
      <c r="G7398" s="310">
        <f t="shared" si="231"/>
        <v>345000</v>
      </c>
    </row>
    <row r="7399" spans="1:7">
      <c r="A7399" s="311" t="s">
        <v>8959</v>
      </c>
      <c r="B7399" s="311" t="s">
        <v>8992</v>
      </c>
      <c r="C7399" s="311" t="s">
        <v>8998</v>
      </c>
      <c r="D7399" s="308"/>
      <c r="E7399" s="315">
        <v>22000</v>
      </c>
      <c r="F7399" s="310">
        <f t="shared" si="230"/>
        <v>1100000</v>
      </c>
      <c r="G7399" s="310">
        <f t="shared" si="231"/>
        <v>440000</v>
      </c>
    </row>
    <row r="7400" spans="1:7">
      <c r="A7400" s="311" t="s">
        <v>8959</v>
      </c>
      <c r="B7400" s="311" t="s">
        <v>8992</v>
      </c>
      <c r="C7400" s="311" t="s">
        <v>8999</v>
      </c>
      <c r="D7400" s="308"/>
      <c r="E7400" s="315">
        <v>17820</v>
      </c>
      <c r="F7400" s="310">
        <f t="shared" si="230"/>
        <v>891000</v>
      </c>
      <c r="G7400" s="310">
        <f t="shared" si="231"/>
        <v>356400.00000000006</v>
      </c>
    </row>
    <row r="7401" spans="1:7">
      <c r="A7401" s="311" t="s">
        <v>8959</v>
      </c>
      <c r="B7401" s="311" t="s">
        <v>8992</v>
      </c>
      <c r="C7401" s="311" t="s">
        <v>9000</v>
      </c>
      <c r="D7401" s="308"/>
      <c r="E7401" s="315">
        <v>21330</v>
      </c>
      <c r="F7401" s="310">
        <f t="shared" si="230"/>
        <v>1066500</v>
      </c>
      <c r="G7401" s="310">
        <f t="shared" si="231"/>
        <v>426600</v>
      </c>
    </row>
    <row r="7402" spans="1:7">
      <c r="A7402" s="311" t="s">
        <v>8959</v>
      </c>
      <c r="B7402" s="311" t="s">
        <v>8992</v>
      </c>
      <c r="C7402" s="311" t="s">
        <v>9001</v>
      </c>
      <c r="D7402" s="308"/>
      <c r="E7402" s="315">
        <v>24210</v>
      </c>
      <c r="F7402" s="310">
        <f t="shared" si="230"/>
        <v>1210500</v>
      </c>
      <c r="G7402" s="310">
        <f t="shared" si="231"/>
        <v>484200</v>
      </c>
    </row>
    <row r="7403" spans="1:7">
      <c r="A7403" s="311" t="s">
        <v>8959</v>
      </c>
      <c r="B7403" s="311" t="s">
        <v>9002</v>
      </c>
      <c r="C7403" s="311" t="s">
        <v>9003</v>
      </c>
      <c r="D7403" s="308"/>
      <c r="E7403" s="315">
        <v>19000</v>
      </c>
      <c r="F7403" s="310">
        <f t="shared" si="230"/>
        <v>950000</v>
      </c>
      <c r="G7403" s="310">
        <f t="shared" si="231"/>
        <v>380000</v>
      </c>
    </row>
    <row r="7404" spans="1:7">
      <c r="A7404" s="311" t="s">
        <v>8959</v>
      </c>
      <c r="B7404" s="311" t="s">
        <v>9002</v>
      </c>
      <c r="C7404" s="311" t="s">
        <v>9004</v>
      </c>
      <c r="D7404" s="308"/>
      <c r="E7404" s="315">
        <v>21960</v>
      </c>
      <c r="F7404" s="310">
        <f t="shared" si="230"/>
        <v>1098000</v>
      </c>
      <c r="G7404" s="310">
        <f t="shared" si="231"/>
        <v>439200</v>
      </c>
    </row>
    <row r="7405" spans="1:7">
      <c r="A7405" s="311" t="s">
        <v>8959</v>
      </c>
      <c r="B7405" s="311" t="s">
        <v>9005</v>
      </c>
      <c r="C7405" s="311" t="s">
        <v>9006</v>
      </c>
      <c r="D7405" s="308"/>
      <c r="E7405" s="315">
        <v>13030</v>
      </c>
      <c r="F7405" s="310">
        <f t="shared" si="230"/>
        <v>651500</v>
      </c>
      <c r="G7405" s="310">
        <f t="shared" si="231"/>
        <v>260600.00000000003</v>
      </c>
    </row>
    <row r="7406" spans="1:7">
      <c r="A7406" s="311" t="s">
        <v>8959</v>
      </c>
      <c r="B7406" s="311" t="s">
        <v>9005</v>
      </c>
      <c r="C7406" s="311" t="s">
        <v>9007</v>
      </c>
      <c r="D7406" s="308"/>
      <c r="E7406" s="315">
        <v>11030</v>
      </c>
      <c r="F7406" s="310">
        <f t="shared" si="230"/>
        <v>551500</v>
      </c>
      <c r="G7406" s="310">
        <f t="shared" si="231"/>
        <v>220600</v>
      </c>
    </row>
    <row r="7407" spans="1:7">
      <c r="A7407" s="311" t="s">
        <v>8959</v>
      </c>
      <c r="B7407" s="311" t="s">
        <v>9008</v>
      </c>
      <c r="C7407" s="311" t="s">
        <v>9009</v>
      </c>
      <c r="D7407" s="308"/>
      <c r="E7407" s="315">
        <v>30070</v>
      </c>
      <c r="F7407" s="310">
        <f t="shared" si="230"/>
        <v>1503500</v>
      </c>
      <c r="G7407" s="310">
        <f t="shared" si="231"/>
        <v>601400</v>
      </c>
    </row>
    <row r="7408" spans="1:7">
      <c r="A7408" s="311" t="s">
        <v>8959</v>
      </c>
      <c r="B7408" s="311" t="s">
        <v>9008</v>
      </c>
      <c r="C7408" s="311" t="s">
        <v>9010</v>
      </c>
      <c r="D7408" s="308"/>
      <c r="E7408" s="315">
        <v>37500</v>
      </c>
      <c r="F7408" s="310">
        <f t="shared" si="230"/>
        <v>1875000</v>
      </c>
      <c r="G7408" s="310">
        <f t="shared" si="231"/>
        <v>750000</v>
      </c>
    </row>
    <row r="7409" spans="1:7">
      <c r="A7409" s="311" t="s">
        <v>8959</v>
      </c>
      <c r="B7409" s="311" t="s">
        <v>9011</v>
      </c>
      <c r="C7409" s="311" t="s">
        <v>9012</v>
      </c>
      <c r="D7409" s="308"/>
      <c r="E7409" s="315">
        <v>45000</v>
      </c>
      <c r="F7409" s="310">
        <f t="shared" si="230"/>
        <v>2250000</v>
      </c>
      <c r="G7409" s="310">
        <f t="shared" si="231"/>
        <v>900000</v>
      </c>
    </row>
    <row r="7410" spans="1:7">
      <c r="A7410" s="311" t="s">
        <v>8959</v>
      </c>
      <c r="B7410" s="311" t="s">
        <v>9013</v>
      </c>
      <c r="C7410" s="311" t="s">
        <v>9014</v>
      </c>
      <c r="D7410" s="308"/>
      <c r="E7410" s="315">
        <v>34440</v>
      </c>
      <c r="F7410" s="310">
        <f t="shared" si="230"/>
        <v>1722000</v>
      </c>
      <c r="G7410" s="310">
        <f t="shared" si="231"/>
        <v>688800.00000000012</v>
      </c>
    </row>
    <row r="7411" spans="1:7">
      <c r="A7411" s="311" t="s">
        <v>8959</v>
      </c>
      <c r="B7411" s="311" t="s">
        <v>9013</v>
      </c>
      <c r="C7411" s="311" t="s">
        <v>9015</v>
      </c>
      <c r="D7411" s="308"/>
      <c r="E7411" s="315">
        <v>29580</v>
      </c>
      <c r="F7411" s="310">
        <f t="shared" si="230"/>
        <v>1479000</v>
      </c>
      <c r="G7411" s="310">
        <f t="shared" si="231"/>
        <v>591600</v>
      </c>
    </row>
    <row r="7412" spans="1:7">
      <c r="A7412" s="311" t="s">
        <v>8959</v>
      </c>
      <c r="B7412" s="311" t="s">
        <v>9013</v>
      </c>
      <c r="C7412" s="311" t="s">
        <v>9016</v>
      </c>
      <c r="D7412" s="308"/>
      <c r="E7412" s="315">
        <v>30080</v>
      </c>
      <c r="F7412" s="310">
        <f t="shared" si="230"/>
        <v>1504000</v>
      </c>
      <c r="G7412" s="310">
        <f t="shared" si="231"/>
        <v>601600</v>
      </c>
    </row>
    <row r="7413" spans="1:7">
      <c r="A7413" s="311" t="s">
        <v>8959</v>
      </c>
      <c r="B7413" s="311" t="s">
        <v>9013</v>
      </c>
      <c r="C7413" s="311" t="s">
        <v>9017</v>
      </c>
      <c r="D7413" s="308"/>
      <c r="E7413" s="315">
        <v>19590</v>
      </c>
      <c r="F7413" s="310">
        <f t="shared" si="230"/>
        <v>979500</v>
      </c>
      <c r="G7413" s="310">
        <f t="shared" si="231"/>
        <v>391800</v>
      </c>
    </row>
    <row r="7414" spans="1:7">
      <c r="A7414" s="311" t="s">
        <v>8959</v>
      </c>
      <c r="B7414" s="311" t="s">
        <v>9018</v>
      </c>
      <c r="C7414" s="311" t="s">
        <v>4748</v>
      </c>
      <c r="D7414" s="308"/>
      <c r="E7414" s="315">
        <v>28000</v>
      </c>
      <c r="F7414" s="310">
        <f t="shared" si="230"/>
        <v>1400000</v>
      </c>
      <c r="G7414" s="310">
        <f t="shared" si="231"/>
        <v>560000</v>
      </c>
    </row>
    <row r="7415" spans="1:7">
      <c r="A7415" s="311" t="s">
        <v>8959</v>
      </c>
      <c r="B7415" s="311" t="s">
        <v>9019</v>
      </c>
      <c r="C7415" s="311" t="s">
        <v>7346</v>
      </c>
      <c r="D7415" s="308"/>
      <c r="E7415" s="315">
        <v>13740</v>
      </c>
      <c r="F7415" s="310">
        <f t="shared" si="230"/>
        <v>687000</v>
      </c>
      <c r="G7415" s="310">
        <f t="shared" si="231"/>
        <v>274800</v>
      </c>
    </row>
    <row r="7416" spans="1:7">
      <c r="A7416" s="311" t="s">
        <v>8959</v>
      </c>
      <c r="B7416" s="311" t="s">
        <v>9019</v>
      </c>
      <c r="C7416" s="311" t="s">
        <v>9020</v>
      </c>
      <c r="D7416" s="308"/>
      <c r="E7416" s="315">
        <v>21000</v>
      </c>
      <c r="F7416" s="310">
        <f t="shared" si="230"/>
        <v>1050000</v>
      </c>
      <c r="G7416" s="310">
        <f t="shared" si="231"/>
        <v>420000</v>
      </c>
    </row>
    <row r="7417" spans="1:7">
      <c r="A7417" s="311" t="s">
        <v>8959</v>
      </c>
      <c r="B7417" s="311" t="s">
        <v>9019</v>
      </c>
      <c r="C7417" s="311" t="s">
        <v>9021</v>
      </c>
      <c r="D7417" s="308"/>
      <c r="E7417" s="315">
        <v>21000</v>
      </c>
      <c r="F7417" s="310">
        <f t="shared" si="230"/>
        <v>1050000</v>
      </c>
      <c r="G7417" s="310">
        <f t="shared" si="231"/>
        <v>420000</v>
      </c>
    </row>
    <row r="7418" spans="1:7">
      <c r="A7418" s="311" t="s">
        <v>8959</v>
      </c>
      <c r="B7418" s="311" t="s">
        <v>9019</v>
      </c>
      <c r="C7418" s="311" t="s">
        <v>9022</v>
      </c>
      <c r="D7418" s="308"/>
      <c r="E7418" s="315">
        <v>21000</v>
      </c>
      <c r="F7418" s="310">
        <f t="shared" si="230"/>
        <v>1050000</v>
      </c>
      <c r="G7418" s="310">
        <f t="shared" si="231"/>
        <v>420000</v>
      </c>
    </row>
    <row r="7419" spans="1:7">
      <c r="A7419" s="311" t="s">
        <v>8959</v>
      </c>
      <c r="B7419" s="311" t="s">
        <v>9023</v>
      </c>
      <c r="C7419" s="311" t="s">
        <v>9024</v>
      </c>
      <c r="D7419" s="308"/>
      <c r="E7419" s="315">
        <v>12030</v>
      </c>
      <c r="F7419" s="310">
        <f t="shared" si="230"/>
        <v>601500</v>
      </c>
      <c r="G7419" s="310">
        <f t="shared" si="231"/>
        <v>240600</v>
      </c>
    </row>
    <row r="7420" spans="1:7">
      <c r="A7420" s="311" t="s">
        <v>8959</v>
      </c>
      <c r="B7420" s="311" t="s">
        <v>9023</v>
      </c>
      <c r="C7420" s="311" t="s">
        <v>9025</v>
      </c>
      <c r="D7420" s="308"/>
      <c r="E7420" s="315">
        <v>19680</v>
      </c>
      <c r="F7420" s="310">
        <f t="shared" si="230"/>
        <v>984000</v>
      </c>
      <c r="G7420" s="310">
        <f t="shared" si="231"/>
        <v>393600</v>
      </c>
    </row>
    <row r="7421" spans="1:7">
      <c r="A7421" s="311" t="s">
        <v>8959</v>
      </c>
      <c r="B7421" s="311" t="s">
        <v>9023</v>
      </c>
      <c r="C7421" s="311" t="s">
        <v>9026</v>
      </c>
      <c r="D7421" s="308"/>
      <c r="E7421" s="315">
        <v>23910</v>
      </c>
      <c r="F7421" s="310">
        <f t="shared" si="230"/>
        <v>1195500</v>
      </c>
      <c r="G7421" s="310">
        <f t="shared" si="231"/>
        <v>478200</v>
      </c>
    </row>
    <row r="7422" spans="1:7">
      <c r="A7422" s="311" t="s">
        <v>8959</v>
      </c>
      <c r="B7422" s="311" t="s">
        <v>9023</v>
      </c>
      <c r="C7422" s="311" t="s">
        <v>9027</v>
      </c>
      <c r="D7422" s="308"/>
      <c r="E7422" s="315">
        <v>24290</v>
      </c>
      <c r="F7422" s="310">
        <f t="shared" si="230"/>
        <v>1214500</v>
      </c>
      <c r="G7422" s="310">
        <f t="shared" si="231"/>
        <v>485800</v>
      </c>
    </row>
    <row r="7423" spans="1:7">
      <c r="A7423" s="311" t="s">
        <v>8959</v>
      </c>
      <c r="B7423" s="311" t="s">
        <v>9023</v>
      </c>
      <c r="C7423" s="311" t="s">
        <v>9028</v>
      </c>
      <c r="D7423" s="308"/>
      <c r="E7423" s="315">
        <v>24050</v>
      </c>
      <c r="F7423" s="310">
        <f t="shared" si="230"/>
        <v>1202500</v>
      </c>
      <c r="G7423" s="310">
        <f t="shared" si="231"/>
        <v>481000</v>
      </c>
    </row>
    <row r="7424" spans="1:7">
      <c r="A7424" s="311" t="s">
        <v>8959</v>
      </c>
      <c r="B7424" s="311" t="s">
        <v>9023</v>
      </c>
      <c r="C7424" s="311" t="s">
        <v>9029</v>
      </c>
      <c r="D7424" s="308"/>
      <c r="E7424" s="315">
        <v>27140</v>
      </c>
      <c r="F7424" s="310">
        <f t="shared" si="230"/>
        <v>1357000</v>
      </c>
      <c r="G7424" s="310">
        <f t="shared" si="231"/>
        <v>542800</v>
      </c>
    </row>
    <row r="7425" spans="1:7">
      <c r="A7425" s="311" t="s">
        <v>8959</v>
      </c>
      <c r="B7425" s="311" t="s">
        <v>9023</v>
      </c>
      <c r="C7425" s="311" t="s">
        <v>9030</v>
      </c>
      <c r="D7425" s="308"/>
      <c r="E7425" s="315">
        <v>28340</v>
      </c>
      <c r="F7425" s="310">
        <f t="shared" si="230"/>
        <v>1417000</v>
      </c>
      <c r="G7425" s="310">
        <f t="shared" si="231"/>
        <v>566800.00000000012</v>
      </c>
    </row>
    <row r="7426" spans="1:7">
      <c r="A7426" s="311" t="s">
        <v>8959</v>
      </c>
      <c r="B7426" s="311" t="s">
        <v>9023</v>
      </c>
      <c r="C7426" s="311" t="s">
        <v>9031</v>
      </c>
      <c r="D7426" s="308"/>
      <c r="E7426" s="315">
        <v>29230</v>
      </c>
      <c r="F7426" s="310">
        <f t="shared" si="230"/>
        <v>1461500</v>
      </c>
      <c r="G7426" s="310">
        <f t="shared" si="231"/>
        <v>584600</v>
      </c>
    </row>
    <row r="7427" spans="1:7">
      <c r="A7427" s="311" t="s">
        <v>8959</v>
      </c>
      <c r="B7427" s="311" t="s">
        <v>9023</v>
      </c>
      <c r="C7427" s="311" t="s">
        <v>9032</v>
      </c>
      <c r="D7427" s="308"/>
      <c r="E7427" s="315">
        <v>23220</v>
      </c>
      <c r="F7427" s="310">
        <f t="shared" si="230"/>
        <v>1161000</v>
      </c>
      <c r="G7427" s="310">
        <f t="shared" si="231"/>
        <v>464400.00000000006</v>
      </c>
    </row>
    <row r="7428" spans="1:7">
      <c r="A7428" s="311" t="s">
        <v>8959</v>
      </c>
      <c r="B7428" s="311" t="s">
        <v>9023</v>
      </c>
      <c r="C7428" s="311" t="s">
        <v>9033</v>
      </c>
      <c r="D7428" s="308"/>
      <c r="E7428" s="315">
        <v>27910</v>
      </c>
      <c r="F7428" s="310">
        <f t="shared" ref="F7428:F7469" si="232">+E7428*5%*1000</f>
        <v>1395500</v>
      </c>
      <c r="G7428" s="310">
        <f t="shared" ref="G7428:G7469" si="233">+E7428*2%*1000</f>
        <v>558200</v>
      </c>
    </row>
    <row r="7429" spans="1:7">
      <c r="A7429" s="311" t="s">
        <v>8959</v>
      </c>
      <c r="B7429" s="311" t="s">
        <v>9034</v>
      </c>
      <c r="C7429" s="311" t="s">
        <v>9035</v>
      </c>
      <c r="D7429" s="308"/>
      <c r="E7429" s="315">
        <v>14340</v>
      </c>
      <c r="F7429" s="310">
        <f t="shared" si="232"/>
        <v>717000</v>
      </c>
      <c r="G7429" s="310">
        <f t="shared" si="233"/>
        <v>286800</v>
      </c>
    </row>
    <row r="7430" spans="1:7">
      <c r="A7430" s="311" t="s">
        <v>8959</v>
      </c>
      <c r="B7430" s="311" t="s">
        <v>9036</v>
      </c>
      <c r="C7430" s="311" t="s">
        <v>9037</v>
      </c>
      <c r="D7430" s="308"/>
      <c r="E7430" s="315">
        <v>17760</v>
      </c>
      <c r="F7430" s="310">
        <f t="shared" si="232"/>
        <v>888000</v>
      </c>
      <c r="G7430" s="310">
        <f t="shared" si="233"/>
        <v>355200</v>
      </c>
    </row>
    <row r="7431" spans="1:7">
      <c r="A7431" s="311" t="s">
        <v>8959</v>
      </c>
      <c r="B7431" s="311" t="s">
        <v>9036</v>
      </c>
      <c r="C7431" s="311" t="s">
        <v>9038</v>
      </c>
      <c r="D7431" s="308"/>
      <c r="E7431" s="315">
        <v>23160</v>
      </c>
      <c r="F7431" s="310">
        <f t="shared" si="232"/>
        <v>1158000</v>
      </c>
      <c r="G7431" s="310">
        <f t="shared" si="233"/>
        <v>463200</v>
      </c>
    </row>
    <row r="7432" spans="1:7">
      <c r="A7432" s="311" t="s">
        <v>8959</v>
      </c>
      <c r="B7432" s="311" t="s">
        <v>9039</v>
      </c>
      <c r="C7432" s="311" t="s">
        <v>9040</v>
      </c>
      <c r="D7432" s="308"/>
      <c r="E7432" s="315">
        <v>22770</v>
      </c>
      <c r="F7432" s="310">
        <f t="shared" si="232"/>
        <v>1138500</v>
      </c>
      <c r="G7432" s="310">
        <f t="shared" si="233"/>
        <v>455400.00000000006</v>
      </c>
    </row>
    <row r="7433" spans="1:7">
      <c r="A7433" s="311" t="s">
        <v>8959</v>
      </c>
      <c r="B7433" s="311" t="s">
        <v>9039</v>
      </c>
      <c r="C7433" s="311" t="s">
        <v>9041</v>
      </c>
      <c r="D7433" s="308"/>
      <c r="E7433" s="315">
        <v>34020</v>
      </c>
      <c r="F7433" s="310">
        <f t="shared" si="232"/>
        <v>1701000</v>
      </c>
      <c r="G7433" s="310">
        <f t="shared" si="233"/>
        <v>680400</v>
      </c>
    </row>
    <row r="7434" spans="1:7">
      <c r="A7434" s="311" t="s">
        <v>8959</v>
      </c>
      <c r="B7434" s="311" t="s">
        <v>9039</v>
      </c>
      <c r="C7434" s="311" t="s">
        <v>9042</v>
      </c>
      <c r="D7434" s="308"/>
      <c r="E7434" s="315">
        <v>21360</v>
      </c>
      <c r="F7434" s="310">
        <f t="shared" si="232"/>
        <v>1068000</v>
      </c>
      <c r="G7434" s="310">
        <f t="shared" si="233"/>
        <v>427200</v>
      </c>
    </row>
    <row r="7435" spans="1:7">
      <c r="A7435" s="311" t="s">
        <v>8959</v>
      </c>
      <c r="B7435" s="311" t="s">
        <v>9039</v>
      </c>
      <c r="C7435" s="311" t="s">
        <v>9043</v>
      </c>
      <c r="D7435" s="308"/>
      <c r="E7435" s="315">
        <v>30240</v>
      </c>
      <c r="F7435" s="310">
        <f t="shared" si="232"/>
        <v>1512000</v>
      </c>
      <c r="G7435" s="310">
        <f t="shared" si="233"/>
        <v>604800.00000000012</v>
      </c>
    </row>
    <row r="7436" spans="1:7">
      <c r="A7436" s="311" t="s">
        <v>8959</v>
      </c>
      <c r="B7436" s="311" t="s">
        <v>9039</v>
      </c>
      <c r="C7436" s="311" t="s">
        <v>9044</v>
      </c>
      <c r="D7436" s="308"/>
      <c r="E7436" s="315">
        <v>27330</v>
      </c>
      <c r="F7436" s="310">
        <f t="shared" si="232"/>
        <v>1366500</v>
      </c>
      <c r="G7436" s="310">
        <f t="shared" si="233"/>
        <v>546600</v>
      </c>
    </row>
    <row r="7437" spans="1:7">
      <c r="A7437" s="311" t="s">
        <v>8959</v>
      </c>
      <c r="B7437" s="311" t="s">
        <v>9039</v>
      </c>
      <c r="C7437" s="311" t="s">
        <v>9045</v>
      </c>
      <c r="D7437" s="308"/>
      <c r="E7437" s="315">
        <v>29030</v>
      </c>
      <c r="F7437" s="310">
        <f t="shared" si="232"/>
        <v>1451500</v>
      </c>
      <c r="G7437" s="310">
        <f t="shared" si="233"/>
        <v>580600</v>
      </c>
    </row>
    <row r="7438" spans="1:7">
      <c r="A7438" s="311" t="s">
        <v>8959</v>
      </c>
      <c r="B7438" s="311" t="s">
        <v>9046</v>
      </c>
      <c r="C7438" s="311" t="s">
        <v>9047</v>
      </c>
      <c r="D7438" s="308"/>
      <c r="E7438" s="315">
        <v>45580</v>
      </c>
      <c r="F7438" s="310">
        <f t="shared" si="232"/>
        <v>2279000</v>
      </c>
      <c r="G7438" s="310">
        <f t="shared" si="233"/>
        <v>911600</v>
      </c>
    </row>
    <row r="7439" spans="1:7">
      <c r="A7439" s="311" t="s">
        <v>8959</v>
      </c>
      <c r="B7439" s="311" t="s">
        <v>9048</v>
      </c>
      <c r="C7439" s="311" t="s">
        <v>9049</v>
      </c>
      <c r="D7439" s="308"/>
      <c r="E7439" s="315">
        <v>14020</v>
      </c>
      <c r="F7439" s="310">
        <f t="shared" si="232"/>
        <v>701000</v>
      </c>
      <c r="G7439" s="310">
        <f t="shared" si="233"/>
        <v>280400.00000000006</v>
      </c>
    </row>
    <row r="7440" spans="1:7">
      <c r="A7440" s="311" t="s">
        <v>8959</v>
      </c>
      <c r="B7440" s="311" t="s">
        <v>9050</v>
      </c>
      <c r="C7440" s="311" t="s">
        <v>9051</v>
      </c>
      <c r="D7440" s="308"/>
      <c r="E7440" s="315">
        <v>18810</v>
      </c>
      <c r="F7440" s="310">
        <f t="shared" si="232"/>
        <v>940500</v>
      </c>
      <c r="G7440" s="310">
        <f t="shared" si="233"/>
        <v>376200</v>
      </c>
    </row>
    <row r="7441" spans="1:7">
      <c r="A7441" s="311" t="s">
        <v>8959</v>
      </c>
      <c r="B7441" s="311" t="s">
        <v>9052</v>
      </c>
      <c r="C7441" s="311" t="s">
        <v>9053</v>
      </c>
      <c r="D7441" s="308"/>
      <c r="E7441" s="315">
        <v>11820</v>
      </c>
      <c r="F7441" s="310">
        <f t="shared" si="232"/>
        <v>591000</v>
      </c>
      <c r="G7441" s="310">
        <f t="shared" si="233"/>
        <v>236400</v>
      </c>
    </row>
    <row r="7442" spans="1:7">
      <c r="A7442" s="311" t="s">
        <v>8959</v>
      </c>
      <c r="B7442" s="311" t="s">
        <v>9054</v>
      </c>
      <c r="C7442" s="311" t="s">
        <v>9055</v>
      </c>
      <c r="D7442" s="308"/>
      <c r="E7442" s="315">
        <v>14200</v>
      </c>
      <c r="F7442" s="310">
        <f t="shared" si="232"/>
        <v>710000</v>
      </c>
      <c r="G7442" s="310">
        <f t="shared" si="233"/>
        <v>284000</v>
      </c>
    </row>
    <row r="7443" spans="1:7">
      <c r="A7443" s="311" t="s">
        <v>8959</v>
      </c>
      <c r="B7443" s="311" t="s">
        <v>9056</v>
      </c>
      <c r="C7443" s="311" t="s">
        <v>7323</v>
      </c>
      <c r="D7443" s="308"/>
      <c r="E7443" s="315">
        <v>23110</v>
      </c>
      <c r="F7443" s="310">
        <f t="shared" si="232"/>
        <v>1155500</v>
      </c>
      <c r="G7443" s="310">
        <f t="shared" si="233"/>
        <v>462200</v>
      </c>
    </row>
    <row r="7444" spans="1:7">
      <c r="A7444" s="311" t="s">
        <v>8959</v>
      </c>
      <c r="B7444" s="311" t="s">
        <v>9056</v>
      </c>
      <c r="C7444" s="311" t="s">
        <v>9057</v>
      </c>
      <c r="D7444" s="308"/>
      <c r="E7444" s="315">
        <v>23110</v>
      </c>
      <c r="F7444" s="310">
        <f t="shared" si="232"/>
        <v>1155500</v>
      </c>
      <c r="G7444" s="310">
        <f t="shared" si="233"/>
        <v>462200</v>
      </c>
    </row>
    <row r="7445" spans="1:7">
      <c r="A7445" s="311" t="s">
        <v>8959</v>
      </c>
      <c r="B7445" s="311" t="s">
        <v>9058</v>
      </c>
      <c r="C7445" s="311" t="s">
        <v>9059</v>
      </c>
      <c r="D7445" s="308"/>
      <c r="E7445" s="315">
        <v>21900</v>
      </c>
      <c r="F7445" s="310">
        <f t="shared" si="232"/>
        <v>1095000</v>
      </c>
      <c r="G7445" s="310">
        <f t="shared" si="233"/>
        <v>438000</v>
      </c>
    </row>
    <row r="7446" spans="1:7">
      <c r="A7446" s="311" t="s">
        <v>8959</v>
      </c>
      <c r="B7446" s="311" t="s">
        <v>9058</v>
      </c>
      <c r="C7446" s="311" t="s">
        <v>9060</v>
      </c>
      <c r="D7446" s="308"/>
      <c r="E7446" s="315">
        <v>22050</v>
      </c>
      <c r="F7446" s="310">
        <f t="shared" si="232"/>
        <v>1102500</v>
      </c>
      <c r="G7446" s="310">
        <f t="shared" si="233"/>
        <v>441000</v>
      </c>
    </row>
    <row r="7447" spans="1:7">
      <c r="A7447" s="311" t="s">
        <v>9061</v>
      </c>
      <c r="B7447" s="311" t="s">
        <v>8934</v>
      </c>
      <c r="C7447" s="311" t="s">
        <v>9062</v>
      </c>
      <c r="D7447" s="308"/>
      <c r="E7447" s="315">
        <v>72720</v>
      </c>
      <c r="F7447" s="310">
        <f t="shared" si="232"/>
        <v>3636000</v>
      </c>
      <c r="G7447" s="310">
        <f t="shared" si="233"/>
        <v>1454400</v>
      </c>
    </row>
    <row r="7448" spans="1:7">
      <c r="A7448" s="311" t="s">
        <v>9063</v>
      </c>
      <c r="B7448" s="311" t="s">
        <v>9064</v>
      </c>
      <c r="C7448" s="311" t="s">
        <v>9065</v>
      </c>
      <c r="D7448" s="308"/>
      <c r="E7448" s="315">
        <v>56360</v>
      </c>
      <c r="F7448" s="310">
        <f t="shared" si="232"/>
        <v>2818000</v>
      </c>
      <c r="G7448" s="310">
        <f t="shared" si="233"/>
        <v>1127200</v>
      </c>
    </row>
    <row r="7449" spans="1:7">
      <c r="A7449" s="316" t="s">
        <v>9066</v>
      </c>
      <c r="B7449" s="316" t="s">
        <v>9067</v>
      </c>
      <c r="C7449" s="316" t="s">
        <v>9068</v>
      </c>
      <c r="D7449" s="308"/>
      <c r="E7449" s="317">
        <v>24060</v>
      </c>
      <c r="F7449" s="310">
        <f t="shared" si="232"/>
        <v>1203000</v>
      </c>
      <c r="G7449" s="310">
        <f t="shared" si="233"/>
        <v>481200</v>
      </c>
    </row>
    <row r="7450" spans="1:7">
      <c r="A7450" s="307" t="s">
        <v>9069</v>
      </c>
      <c r="B7450" s="307" t="s">
        <v>9070</v>
      </c>
      <c r="C7450" s="308"/>
      <c r="D7450" s="308"/>
      <c r="E7450" s="309">
        <v>19180</v>
      </c>
      <c r="F7450" s="310">
        <f t="shared" si="232"/>
        <v>959000</v>
      </c>
      <c r="G7450" s="310">
        <f t="shared" si="233"/>
        <v>383600</v>
      </c>
    </row>
    <row r="7451" spans="1:7">
      <c r="A7451" s="307" t="s">
        <v>9069</v>
      </c>
      <c r="B7451" s="307" t="s">
        <v>9071</v>
      </c>
      <c r="C7451" s="308"/>
      <c r="D7451" s="308"/>
      <c r="E7451" s="309">
        <v>31810</v>
      </c>
      <c r="F7451" s="310">
        <f t="shared" si="232"/>
        <v>1590500</v>
      </c>
      <c r="G7451" s="310">
        <f t="shared" si="233"/>
        <v>636200</v>
      </c>
    </row>
    <row r="7452" spans="1:7">
      <c r="A7452" s="307" t="s">
        <v>9069</v>
      </c>
      <c r="B7452" s="307" t="s">
        <v>9072</v>
      </c>
      <c r="C7452" s="308"/>
      <c r="D7452" s="308"/>
      <c r="E7452" s="309">
        <v>19000</v>
      </c>
      <c r="F7452" s="310">
        <f t="shared" si="232"/>
        <v>950000</v>
      </c>
      <c r="G7452" s="310">
        <f t="shared" si="233"/>
        <v>380000</v>
      </c>
    </row>
    <row r="7453" spans="1:7">
      <c r="A7453" s="311" t="s">
        <v>9073</v>
      </c>
      <c r="B7453" s="311" t="s">
        <v>9074</v>
      </c>
      <c r="C7453" s="311" t="s">
        <v>3832</v>
      </c>
      <c r="D7453" s="308"/>
      <c r="E7453" s="315">
        <v>77000</v>
      </c>
      <c r="F7453" s="310">
        <f t="shared" si="232"/>
        <v>3850000</v>
      </c>
      <c r="G7453" s="310">
        <f t="shared" si="233"/>
        <v>1540000</v>
      </c>
    </row>
    <row r="7454" spans="1:7">
      <c r="A7454" s="311" t="s">
        <v>9073</v>
      </c>
      <c r="B7454" s="311" t="s">
        <v>9075</v>
      </c>
      <c r="C7454" s="311" t="s">
        <v>4651</v>
      </c>
      <c r="D7454" s="308"/>
      <c r="E7454" s="315">
        <v>70000</v>
      </c>
      <c r="F7454" s="310">
        <f t="shared" si="232"/>
        <v>3500000</v>
      </c>
      <c r="G7454" s="310">
        <f t="shared" si="233"/>
        <v>1400000</v>
      </c>
    </row>
    <row r="7455" spans="1:7">
      <c r="A7455" s="316" t="s">
        <v>9076</v>
      </c>
      <c r="B7455" s="316" t="s">
        <v>9077</v>
      </c>
      <c r="C7455" s="316" t="s">
        <v>9078</v>
      </c>
      <c r="D7455" s="308"/>
      <c r="E7455" s="317">
        <v>80180</v>
      </c>
      <c r="F7455" s="310">
        <f t="shared" si="232"/>
        <v>4009000</v>
      </c>
      <c r="G7455" s="310">
        <f t="shared" si="233"/>
        <v>1603600.0000000002</v>
      </c>
    </row>
    <row r="7456" spans="1:7">
      <c r="A7456" s="316" t="s">
        <v>9076</v>
      </c>
      <c r="B7456" s="316" t="s">
        <v>9079</v>
      </c>
      <c r="C7456" s="316" t="s">
        <v>9080</v>
      </c>
      <c r="D7456" s="308"/>
      <c r="E7456" s="317">
        <v>80180</v>
      </c>
      <c r="F7456" s="310">
        <f t="shared" si="232"/>
        <v>4009000</v>
      </c>
      <c r="G7456" s="310">
        <f t="shared" si="233"/>
        <v>1603600.0000000002</v>
      </c>
    </row>
    <row r="7457" spans="1:7">
      <c r="A7457" s="316" t="s">
        <v>9076</v>
      </c>
      <c r="B7457" s="316" t="s">
        <v>9079</v>
      </c>
      <c r="C7457" s="316" t="s">
        <v>9081</v>
      </c>
      <c r="D7457" s="308"/>
      <c r="E7457" s="317">
        <v>127400</v>
      </c>
      <c r="F7457" s="310">
        <f t="shared" si="232"/>
        <v>6370000</v>
      </c>
      <c r="G7457" s="310">
        <f t="shared" si="233"/>
        <v>2548000</v>
      </c>
    </row>
    <row r="7458" spans="1:7">
      <c r="A7458" s="316" t="s">
        <v>9076</v>
      </c>
      <c r="B7458" s="316" t="s">
        <v>9082</v>
      </c>
      <c r="C7458" s="316" t="s">
        <v>9083</v>
      </c>
      <c r="D7458" s="308"/>
      <c r="E7458" s="317">
        <v>88200</v>
      </c>
      <c r="F7458" s="310">
        <f t="shared" si="232"/>
        <v>4410000</v>
      </c>
      <c r="G7458" s="310">
        <f t="shared" si="233"/>
        <v>1764000</v>
      </c>
    </row>
    <row r="7459" spans="1:7">
      <c r="A7459" s="311" t="s">
        <v>9084</v>
      </c>
      <c r="B7459" s="311" t="s">
        <v>9085</v>
      </c>
      <c r="C7459" s="311" t="s">
        <v>9086</v>
      </c>
      <c r="D7459" s="308"/>
      <c r="E7459" s="315">
        <v>117160</v>
      </c>
      <c r="F7459" s="310">
        <f t="shared" si="232"/>
        <v>5858000</v>
      </c>
      <c r="G7459" s="310">
        <f t="shared" si="233"/>
        <v>2343200.0000000005</v>
      </c>
    </row>
    <row r="7460" spans="1:7">
      <c r="A7460" s="311" t="s">
        <v>9087</v>
      </c>
      <c r="B7460" s="311" t="s">
        <v>9088</v>
      </c>
      <c r="C7460" s="311" t="s">
        <v>9089</v>
      </c>
      <c r="D7460" s="308"/>
      <c r="E7460" s="315">
        <v>100000</v>
      </c>
      <c r="F7460" s="310">
        <f t="shared" si="232"/>
        <v>5000000</v>
      </c>
      <c r="G7460" s="310">
        <f t="shared" si="233"/>
        <v>2000000</v>
      </c>
    </row>
    <row r="7461" spans="1:7">
      <c r="A7461" s="311" t="s">
        <v>9090</v>
      </c>
      <c r="B7461" s="311" t="s">
        <v>9091</v>
      </c>
      <c r="C7461" s="311" t="s">
        <v>9092</v>
      </c>
      <c r="D7461" s="308"/>
      <c r="E7461" s="315">
        <v>34540</v>
      </c>
      <c r="F7461" s="310">
        <f t="shared" si="232"/>
        <v>1727000</v>
      </c>
      <c r="G7461" s="310">
        <f t="shared" si="233"/>
        <v>690800.00000000012</v>
      </c>
    </row>
    <row r="7462" spans="1:7">
      <c r="A7462" s="311" t="s">
        <v>9093</v>
      </c>
      <c r="B7462" s="311" t="s">
        <v>9094</v>
      </c>
      <c r="C7462" s="311" t="s">
        <v>9095</v>
      </c>
      <c r="D7462" s="308"/>
      <c r="E7462" s="315">
        <v>95000</v>
      </c>
      <c r="F7462" s="310">
        <f t="shared" si="232"/>
        <v>4750000</v>
      </c>
      <c r="G7462" s="310">
        <f t="shared" si="233"/>
        <v>1900000</v>
      </c>
    </row>
    <row r="7463" spans="1:7">
      <c r="A7463" s="311" t="s">
        <v>9096</v>
      </c>
      <c r="B7463" s="311" t="s">
        <v>9097</v>
      </c>
      <c r="C7463" s="311" t="s">
        <v>9098</v>
      </c>
      <c r="D7463" s="308"/>
      <c r="E7463" s="315">
        <v>36200</v>
      </c>
      <c r="F7463" s="310">
        <f t="shared" si="232"/>
        <v>1810000</v>
      </c>
      <c r="G7463" s="310">
        <f t="shared" si="233"/>
        <v>724000</v>
      </c>
    </row>
    <row r="7464" spans="1:7">
      <c r="A7464" s="316" t="s">
        <v>9099</v>
      </c>
      <c r="B7464" s="316" t="s">
        <v>9100</v>
      </c>
      <c r="C7464" s="316" t="s">
        <v>9101</v>
      </c>
      <c r="D7464" s="308"/>
      <c r="E7464" s="317">
        <v>178180</v>
      </c>
      <c r="F7464" s="310">
        <f t="shared" si="232"/>
        <v>8909000</v>
      </c>
      <c r="G7464" s="310">
        <f t="shared" si="233"/>
        <v>3563600</v>
      </c>
    </row>
    <row r="7465" spans="1:7">
      <c r="A7465" s="311" t="s">
        <v>9102</v>
      </c>
      <c r="B7465" s="311" t="s">
        <v>9103</v>
      </c>
      <c r="C7465" s="311" t="s">
        <v>9092</v>
      </c>
      <c r="D7465" s="308"/>
      <c r="E7465" s="315">
        <v>34000</v>
      </c>
      <c r="F7465" s="310">
        <f t="shared" si="232"/>
        <v>1700000</v>
      </c>
      <c r="G7465" s="310">
        <f t="shared" si="233"/>
        <v>680000</v>
      </c>
    </row>
    <row r="7466" spans="1:7">
      <c r="A7466" s="316" t="s">
        <v>9104</v>
      </c>
      <c r="B7466" s="316" t="s">
        <v>9105</v>
      </c>
      <c r="C7466" s="316" t="s">
        <v>9106</v>
      </c>
      <c r="D7466" s="308"/>
      <c r="E7466" s="317">
        <v>7470</v>
      </c>
      <c r="F7466" s="310">
        <f t="shared" si="232"/>
        <v>373500</v>
      </c>
      <c r="G7466" s="310">
        <f t="shared" si="233"/>
        <v>149400</v>
      </c>
    </row>
    <row r="7467" spans="1:7">
      <c r="A7467" s="311" t="s">
        <v>9107</v>
      </c>
      <c r="B7467" s="311" t="s">
        <v>9108</v>
      </c>
      <c r="C7467" s="311" t="s">
        <v>9109</v>
      </c>
      <c r="D7467" s="308"/>
      <c r="E7467" s="315">
        <v>148720</v>
      </c>
      <c r="F7467" s="310">
        <f t="shared" si="232"/>
        <v>7436000</v>
      </c>
      <c r="G7467" s="310">
        <f t="shared" si="233"/>
        <v>2974400</v>
      </c>
    </row>
    <row r="7468" spans="1:7">
      <c r="A7468" s="316" t="s">
        <v>9110</v>
      </c>
      <c r="B7468" s="316" t="s">
        <v>3367</v>
      </c>
      <c r="C7468" s="316" t="s">
        <v>9111</v>
      </c>
      <c r="D7468" s="308"/>
      <c r="E7468" s="317">
        <v>33310</v>
      </c>
      <c r="F7468" s="310">
        <f t="shared" si="232"/>
        <v>1665500</v>
      </c>
      <c r="G7468" s="310">
        <f t="shared" si="233"/>
        <v>666200</v>
      </c>
    </row>
    <row r="7469" spans="1:7">
      <c r="A7469" s="321" t="s">
        <v>450</v>
      </c>
      <c r="B7469" s="321" t="s">
        <v>9112</v>
      </c>
      <c r="C7469" s="321" t="s">
        <v>4651</v>
      </c>
      <c r="D7469" s="322"/>
      <c r="E7469" s="323">
        <v>109090</v>
      </c>
      <c r="F7469" s="324">
        <f t="shared" si="232"/>
        <v>5454500</v>
      </c>
      <c r="G7469" s="324">
        <f t="shared" si="233"/>
        <v>2181800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운용리스</vt:lpstr>
      <vt:lpstr>M</vt:lpstr>
      <vt:lpstr>ADB</vt:lpstr>
      <vt:lpstr>엑셀 차량모델과 신차DB 결합</vt:lpstr>
      <vt:lpstr>차량등록</vt:lpstr>
      <vt:lpstr>잔가등급</vt:lpstr>
      <vt:lpstr>시가표준기준가격표</vt:lpstr>
      <vt:lpstr>운용리스!Print_Area</vt:lpstr>
      <vt:lpstr>잔가등급!Print_Area</vt:lpstr>
      <vt:lpstr>차량등록!Print_Area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김현종</dc:creator>
  <cp:lastModifiedBy>kyoungsup</cp:lastModifiedBy>
  <cp:lastPrinted>2023-07-17T06:15:13Z</cp:lastPrinted>
  <dcterms:created xsi:type="dcterms:W3CDTF">2016-03-09T04:28:20Z</dcterms:created>
  <dcterms:modified xsi:type="dcterms:W3CDTF">2024-09-07T10:42:47Z</dcterms:modified>
</cp:coreProperties>
</file>