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activeTab="1"/>
  </bookViews>
  <sheets>
    <sheet name="Sheet1" sheetId="1" r:id="rId1"/>
    <sheet name="UPDATE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2" l="1"/>
  <c r="I61" i="2"/>
  <c r="I60" i="2"/>
  <c r="H60" i="2"/>
  <c r="H58" i="2"/>
  <c r="I57" i="2"/>
  <c r="M53" i="2"/>
  <c r="J52" i="2"/>
  <c r="L52" i="2" s="1"/>
  <c r="M50" i="2"/>
  <c r="L49" i="2"/>
  <c r="J49" i="2"/>
  <c r="L44" i="2"/>
  <c r="M44" i="2" s="1"/>
  <c r="F58" i="2"/>
  <c r="F50" i="2"/>
  <c r="F49" i="2"/>
  <c r="F59" i="2" s="1"/>
  <c r="F42" i="2"/>
  <c r="F41" i="2"/>
  <c r="F43" i="2"/>
  <c r="F40" i="2"/>
  <c r="F44" i="2" s="1"/>
  <c r="F34" i="2"/>
  <c r="F31" i="2"/>
  <c r="F35" i="2" s="1"/>
  <c r="F26" i="2"/>
  <c r="F18" i="2"/>
  <c r="F17" i="2"/>
  <c r="F16" i="2"/>
  <c r="F15" i="2"/>
  <c r="F14" i="2"/>
  <c r="F13" i="2"/>
  <c r="F12" i="2"/>
  <c r="F11" i="2"/>
  <c r="F5" i="2"/>
  <c r="I65" i="1"/>
  <c r="I64" i="1"/>
  <c r="C65" i="1"/>
  <c r="Q66" i="1"/>
  <c r="Q65" i="1"/>
  <c r="Q64" i="1"/>
  <c r="N54" i="1"/>
  <c r="L55" i="1"/>
  <c r="I37" i="1"/>
  <c r="F38" i="1"/>
  <c r="E38" i="1"/>
  <c r="P45" i="1"/>
  <c r="F54" i="1"/>
  <c r="K35" i="1"/>
  <c r="F35" i="1"/>
  <c r="J36" i="1"/>
  <c r="F19" i="2" l="1"/>
  <c r="G40" i="2"/>
  <c r="M44" i="1"/>
  <c r="M43" i="1"/>
  <c r="I29" i="1"/>
  <c r="I23" i="1" l="1"/>
  <c r="I13" i="1"/>
  <c r="F36" i="1"/>
  <c r="F44" i="1" l="1"/>
  <c r="F53" i="1"/>
  <c r="F55" i="1" s="1"/>
  <c r="F10" i="1" l="1"/>
  <c r="F43" i="1" l="1"/>
  <c r="F31" i="1"/>
  <c r="F28" i="1"/>
  <c r="F6" i="1"/>
  <c r="F12" i="1"/>
  <c r="F18" i="1"/>
  <c r="F17" i="1"/>
  <c r="F16" i="1"/>
  <c r="F15" i="1"/>
  <c r="F14" i="1"/>
  <c r="F13" i="1"/>
  <c r="F11" i="1"/>
  <c r="F57" i="1"/>
  <c r="F56" i="1"/>
  <c r="F58" i="1" l="1"/>
</calcChain>
</file>

<file path=xl/sharedStrings.xml><?xml version="1.0" encoding="utf-8"?>
<sst xmlns="http://schemas.openxmlformats.org/spreadsheetml/2006/main" count="136" uniqueCount="90">
  <si>
    <t>Sumber Dana</t>
  </si>
  <si>
    <t>Modal pribadi</t>
  </si>
  <si>
    <t>Alokasi penggunaan dana</t>
  </si>
  <si>
    <t>tong sampah</t>
  </si>
  <si>
    <t>kran</t>
  </si>
  <si>
    <t>pipa</t>
  </si>
  <si>
    <t>lem</t>
  </si>
  <si>
    <t>terpal</t>
  </si>
  <si>
    <t>garpu tanah</t>
  </si>
  <si>
    <t>total</t>
  </si>
  <si>
    <t>untuk menumbuhkan keinginan pada setiap orang untuk mulai hidup sehat dengan menggunakan pupuk organik</t>
  </si>
  <si>
    <t>pemacu mikroorganisme</t>
  </si>
  <si>
    <t>Rencana investasi</t>
  </si>
  <si>
    <t>sewa tempat</t>
  </si>
  <si>
    <t>komputer</t>
  </si>
  <si>
    <t>Biaya praoperasi</t>
  </si>
  <si>
    <t>gaji</t>
  </si>
  <si>
    <t>perijinan</t>
  </si>
  <si>
    <t>perlengkapan promosi</t>
  </si>
  <si>
    <t>kop.surat dll</t>
  </si>
  <si>
    <t>timbangan</t>
  </si>
  <si>
    <t>Biaya bahan baku</t>
  </si>
  <si>
    <t>kg</t>
  </si>
  <si>
    <t>Biaya alat</t>
  </si>
  <si>
    <t>Biaya tenaga kerja</t>
  </si>
  <si>
    <t>biaya bahan habis pakai</t>
  </si>
  <si>
    <t>alat pres</t>
  </si>
  <si>
    <t>Biaya operaional perbulan</t>
  </si>
  <si>
    <t>Gaji karyawan</t>
  </si>
  <si>
    <t>Sewa gudang</t>
  </si>
  <si>
    <t>Internet</t>
  </si>
  <si>
    <t>Hosting</t>
  </si>
  <si>
    <t>Transportasi</t>
  </si>
  <si>
    <t>Perawatan berkala</t>
  </si>
  <si>
    <t>Akumulasi Pendapatan</t>
  </si>
  <si>
    <t>perbulan</t>
  </si>
  <si>
    <t>kering</t>
  </si>
  <si>
    <t>cair</t>
  </si>
  <si>
    <t>pertahun</t>
  </si>
  <si>
    <t>pendapatan - pengeluaran</t>
  </si>
  <si>
    <t>Keuntungan atau laba pertahun</t>
  </si>
  <si>
    <t>BEP</t>
  </si>
  <si>
    <t>MODAL USAHA / KEUNTUNGAN</t>
  </si>
  <si>
    <t>BIAYA TETAP/(HARGA JUAL PER UNTI - BIAYA VARIABEL PER UNIT PRODUK)</t>
  </si>
  <si>
    <t>Kemasan plastik vakum</t>
  </si>
  <si>
    <t>Kemasan botol 500ml</t>
  </si>
  <si>
    <t>Sarung tangan</t>
  </si>
  <si>
    <t>Masker</t>
  </si>
  <si>
    <t>Sabun cuci tangan</t>
  </si>
  <si>
    <t>BIAYA TETAP</t>
  </si>
  <si>
    <t>modal</t>
  </si>
  <si>
    <t>keluar</t>
  </si>
  <si>
    <t>alat</t>
  </si>
  <si>
    <t>bulan</t>
  </si>
  <si>
    <t>Biaya langsung / biaya produksi</t>
  </si>
  <si>
    <t>Biaya perunit</t>
  </si>
  <si>
    <t>Biaya Bahan Baku</t>
  </si>
  <si>
    <t>ini we 2 minggu opo 1 bulan</t>
  </si>
  <si>
    <t>ini perharine berapa</t>
  </si>
  <si>
    <t>Bahan baku</t>
  </si>
  <si>
    <t>1kg</t>
  </si>
  <si>
    <t xml:space="preserve">Sumber dana </t>
  </si>
  <si>
    <t>Modal Pribadi</t>
  </si>
  <si>
    <t>Alokasi Pengunaan Dana</t>
  </si>
  <si>
    <t>Biaya Tetap</t>
  </si>
  <si>
    <t xml:space="preserve">Biaya langsung/Biaya produksi perbulan </t>
  </si>
  <si>
    <t xml:space="preserve">ini untuk 2 minggu jadi kalo 1 bulan itu dikali 2 karna 1 bulan ada 4 minggu jadi dibagi 2mingguan jadi kalo 1 bulan 150000 </t>
  </si>
  <si>
    <t>Biaya kemasan plastik</t>
  </si>
  <si>
    <t>Biaya kemasan botol</t>
  </si>
  <si>
    <t>Biaya Operasional Perbulan</t>
  </si>
  <si>
    <t>Pemacu mikroorganisme</t>
  </si>
  <si>
    <t>Rincian bahan baku</t>
  </si>
  <si>
    <t>Jika dalam 1 bulan total produksi itu 60 maka</t>
  </si>
  <si>
    <t>bahan baku(kg)</t>
  </si>
  <si>
    <t>produk</t>
  </si>
  <si>
    <t>ruahan</t>
  </si>
  <si>
    <t>yang dihasilan 60kg perbulan</t>
  </si>
  <si>
    <t>jumlah</t>
  </si>
  <si>
    <t>yang diproduksi</t>
  </si>
  <si>
    <t xml:space="preserve">produk ruahan </t>
  </si>
  <si>
    <t>berat netto</t>
  </si>
  <si>
    <t>setiap unit</t>
  </si>
  <si>
    <t>jumlah unit</t>
  </si>
  <si>
    <t xml:space="preserve">produksi </t>
  </si>
  <si>
    <t>per variabel (g)</t>
  </si>
  <si>
    <t>kemasan(g)</t>
  </si>
  <si>
    <t>cair(kondisi liter)</t>
  </si>
  <si>
    <t>kondisi kg</t>
  </si>
  <si>
    <t>kondisi ml</t>
  </si>
  <si>
    <t xml:space="preserve">BEP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</si>
</sst>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0" xfId="1"/>
    <xf numFmtId="0" fontId="0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66"/>
  <sheetViews>
    <sheetView topLeftCell="A44" zoomScale="98" zoomScaleNormal="98" workbookViewId="0">
      <selection activeCell="H61" sqref="H61:N61"/>
    </sheetView>
  </sheetViews>
  <sheetFormatPr defaultRowHeight="15" x14ac:dyDescent="0.25"/>
  <cols>
    <col min="3" max="3" width="16.140625" customWidth="1"/>
    <col min="5" max="5" width="10.5703125" customWidth="1"/>
    <col min="6" max="6" width="11.140625" customWidth="1"/>
    <col min="9" max="9" width="10.140625" customWidth="1"/>
    <col min="15" max="15" width="11" bestFit="1" customWidth="1"/>
  </cols>
  <sheetData>
    <row r="4" spans="2:9" x14ac:dyDescent="0.25">
      <c r="B4" s="1" t="s">
        <v>0</v>
      </c>
    </row>
    <row r="6" spans="2:9" x14ac:dyDescent="0.25">
      <c r="B6" t="s">
        <v>1</v>
      </c>
      <c r="D6">
        <v>8</v>
      </c>
      <c r="E6">
        <v>2500000</v>
      </c>
      <c r="F6">
        <f>D6*E6</f>
        <v>20000000</v>
      </c>
    </row>
    <row r="8" spans="2:9" x14ac:dyDescent="0.25">
      <c r="B8" s="1" t="s">
        <v>2</v>
      </c>
      <c r="C8" s="1"/>
      <c r="D8" s="1" t="s">
        <v>49</v>
      </c>
    </row>
    <row r="10" spans="2:9" x14ac:dyDescent="0.25">
      <c r="B10" t="s">
        <v>3</v>
      </c>
      <c r="D10">
        <v>50</v>
      </c>
      <c r="E10">
        <v>60000</v>
      </c>
      <c r="F10">
        <f>D10*E10</f>
        <v>3000000</v>
      </c>
    </row>
    <row r="11" spans="2:9" x14ac:dyDescent="0.25">
      <c r="B11" t="s">
        <v>4</v>
      </c>
      <c r="D11">
        <v>25</v>
      </c>
      <c r="E11">
        <v>5000</v>
      </c>
      <c r="F11">
        <f t="shared" ref="F11:F18" si="0">D11*E11</f>
        <v>125000</v>
      </c>
    </row>
    <row r="12" spans="2:9" x14ac:dyDescent="0.25">
      <c r="B12" t="s">
        <v>5</v>
      </c>
      <c r="D12">
        <v>50</v>
      </c>
      <c r="E12">
        <v>15000</v>
      </c>
      <c r="F12">
        <f t="shared" si="0"/>
        <v>750000</v>
      </c>
    </row>
    <row r="13" spans="2:9" x14ac:dyDescent="0.25">
      <c r="B13" t="s">
        <v>6</v>
      </c>
      <c r="D13">
        <v>25</v>
      </c>
      <c r="E13">
        <v>10000</v>
      </c>
      <c r="F13">
        <f t="shared" si="0"/>
        <v>250000</v>
      </c>
      <c r="H13" s="1" t="s">
        <v>9</v>
      </c>
      <c r="I13" s="1">
        <f>SUM(F10:F18)</f>
        <v>5305000</v>
      </c>
    </row>
    <row r="14" spans="2:9" x14ac:dyDescent="0.25">
      <c r="B14" t="s">
        <v>7</v>
      </c>
      <c r="D14">
        <v>5</v>
      </c>
      <c r="E14">
        <v>30000</v>
      </c>
      <c r="F14">
        <f t="shared" si="0"/>
        <v>150000</v>
      </c>
    </row>
    <row r="15" spans="2:9" x14ac:dyDescent="0.25">
      <c r="B15" t="s">
        <v>8</v>
      </c>
      <c r="D15">
        <v>2</v>
      </c>
      <c r="E15">
        <v>40000</v>
      </c>
      <c r="F15">
        <f t="shared" si="0"/>
        <v>80000</v>
      </c>
    </row>
    <row r="16" spans="2:9" x14ac:dyDescent="0.25">
      <c r="B16" t="s">
        <v>11</v>
      </c>
      <c r="D16">
        <v>2</v>
      </c>
      <c r="E16">
        <v>50000</v>
      </c>
      <c r="F16">
        <f t="shared" si="0"/>
        <v>100000</v>
      </c>
    </row>
    <row r="17" spans="2:19" x14ac:dyDescent="0.25">
      <c r="B17" t="s">
        <v>20</v>
      </c>
      <c r="D17">
        <v>1</v>
      </c>
      <c r="E17">
        <v>700000</v>
      </c>
      <c r="F17">
        <f t="shared" si="0"/>
        <v>700000</v>
      </c>
    </row>
    <row r="18" spans="2:19" x14ac:dyDescent="0.25">
      <c r="B18" t="s">
        <v>26</v>
      </c>
      <c r="D18">
        <v>1</v>
      </c>
      <c r="E18">
        <v>150000</v>
      </c>
      <c r="F18">
        <f t="shared" si="0"/>
        <v>150000</v>
      </c>
    </row>
    <row r="19" spans="2:19" x14ac:dyDescent="0.25">
      <c r="B19" t="s">
        <v>10</v>
      </c>
    </row>
    <row r="21" spans="2:19" x14ac:dyDescent="0.25">
      <c r="B21" s="1" t="s">
        <v>12</v>
      </c>
    </row>
    <row r="23" spans="2:19" x14ac:dyDescent="0.25">
      <c r="B23" t="s">
        <v>13</v>
      </c>
      <c r="D23">
        <v>1</v>
      </c>
      <c r="E23">
        <v>1000000</v>
      </c>
      <c r="F23">
        <v>1000000</v>
      </c>
      <c r="H23" s="1" t="s">
        <v>9</v>
      </c>
      <c r="I23" s="1">
        <f>SUM(F23:F24)</f>
        <v>5000000</v>
      </c>
    </row>
    <row r="24" spans="2:19" x14ac:dyDescent="0.25">
      <c r="B24" t="s">
        <v>14</v>
      </c>
      <c r="D24">
        <v>1</v>
      </c>
      <c r="E24">
        <v>4000000</v>
      </c>
      <c r="F24">
        <v>4000000</v>
      </c>
    </row>
    <row r="26" spans="2:19" x14ac:dyDescent="0.25">
      <c r="B26" s="1" t="s">
        <v>15</v>
      </c>
    </row>
    <row r="28" spans="2:19" x14ac:dyDescent="0.25">
      <c r="B28" t="s">
        <v>16</v>
      </c>
      <c r="D28">
        <v>8</v>
      </c>
      <c r="E28">
        <v>700000</v>
      </c>
      <c r="F28">
        <f>D28*E28</f>
        <v>5600000</v>
      </c>
    </row>
    <row r="29" spans="2:19" x14ac:dyDescent="0.25">
      <c r="B29" t="s">
        <v>17</v>
      </c>
      <c r="D29">
        <v>1</v>
      </c>
      <c r="E29">
        <v>6000000</v>
      </c>
      <c r="F29">
        <v>6000000</v>
      </c>
      <c r="H29" s="1" t="s">
        <v>9</v>
      </c>
      <c r="I29" s="1">
        <f>SUM(F28:F31)</f>
        <v>11950000</v>
      </c>
    </row>
    <row r="30" spans="2:19" x14ac:dyDescent="0.25">
      <c r="B30" t="s">
        <v>18</v>
      </c>
      <c r="D30">
        <v>1</v>
      </c>
      <c r="E30">
        <v>250000</v>
      </c>
      <c r="F30">
        <v>250000</v>
      </c>
    </row>
    <row r="31" spans="2:19" x14ac:dyDescent="0.25">
      <c r="B31" t="s">
        <v>19</v>
      </c>
      <c r="D31">
        <v>1</v>
      </c>
      <c r="E31">
        <v>100000</v>
      </c>
      <c r="F31">
        <f>D31*E31</f>
        <v>100000</v>
      </c>
      <c r="R31" s="1"/>
      <c r="S31" s="1"/>
    </row>
    <row r="33" spans="2:16" x14ac:dyDescent="0.25">
      <c r="B33" s="1" t="s">
        <v>54</v>
      </c>
    </row>
    <row r="35" spans="2:16" x14ac:dyDescent="0.25">
      <c r="B35" s="2" t="s">
        <v>21</v>
      </c>
      <c r="C35" s="2"/>
      <c r="D35" s="2">
        <v>75</v>
      </c>
      <c r="E35" s="2">
        <v>1000</v>
      </c>
      <c r="F35" s="2">
        <f>D35*E35</f>
        <v>75000</v>
      </c>
      <c r="G35" t="s">
        <v>22</v>
      </c>
      <c r="H35" t="s">
        <v>57</v>
      </c>
      <c r="K35">
        <f>F35*4</f>
        <v>300000</v>
      </c>
      <c r="L35" t="s">
        <v>35</v>
      </c>
    </row>
    <row r="36" spans="2:16" x14ac:dyDescent="0.25">
      <c r="B36" s="2" t="s">
        <v>24</v>
      </c>
      <c r="C36" s="2"/>
      <c r="D36" s="2">
        <v>8</v>
      </c>
      <c r="E36" s="2">
        <v>700000</v>
      </c>
      <c r="F36" s="2">
        <f>D36*E36</f>
        <v>5600000</v>
      </c>
      <c r="H36" t="s">
        <v>58</v>
      </c>
      <c r="J36">
        <f>E36/30</f>
        <v>23333.333333333332</v>
      </c>
    </row>
    <row r="37" spans="2:16" x14ac:dyDescent="0.25">
      <c r="B37" t="s">
        <v>23</v>
      </c>
      <c r="E37">
        <v>5305000</v>
      </c>
      <c r="F37">
        <v>5305000</v>
      </c>
      <c r="H37" s="1" t="s">
        <v>9</v>
      </c>
      <c r="I37" s="1">
        <f>SUM(K35+F36+F37+F38)</f>
        <v>19178000</v>
      </c>
      <c r="J37" s="1"/>
    </row>
    <row r="38" spans="2:16" x14ac:dyDescent="0.25">
      <c r="B38" t="s">
        <v>25</v>
      </c>
      <c r="E38">
        <f>P45-K35</f>
        <v>7973000</v>
      </c>
      <c r="F38">
        <f>E38</f>
        <v>7973000</v>
      </c>
    </row>
    <row r="41" spans="2:16" x14ac:dyDescent="0.25">
      <c r="B41" s="1" t="s">
        <v>27</v>
      </c>
      <c r="L41" s="1"/>
    </row>
    <row r="43" spans="2:16" x14ac:dyDescent="0.25">
      <c r="B43" t="s">
        <v>28</v>
      </c>
      <c r="D43">
        <v>8</v>
      </c>
      <c r="E43">
        <v>700000</v>
      </c>
      <c r="F43">
        <f>D43*E43</f>
        <v>5600000</v>
      </c>
      <c r="H43" t="s">
        <v>44</v>
      </c>
      <c r="K43">
        <v>60</v>
      </c>
      <c r="L43">
        <v>500</v>
      </c>
      <c r="M43">
        <f>K43*L43</f>
        <v>30000</v>
      </c>
    </row>
    <row r="44" spans="2:16" x14ac:dyDescent="0.25">
      <c r="B44" t="s">
        <v>29</v>
      </c>
      <c r="D44">
        <v>1</v>
      </c>
      <c r="E44">
        <v>1000000</v>
      </c>
      <c r="F44">
        <f>D44*E44</f>
        <v>1000000</v>
      </c>
      <c r="H44" t="s">
        <v>45</v>
      </c>
      <c r="K44">
        <v>30</v>
      </c>
      <c r="L44">
        <v>3000</v>
      </c>
      <c r="M44">
        <f>K44*L44</f>
        <v>90000</v>
      </c>
    </row>
    <row r="45" spans="2:16" x14ac:dyDescent="0.25">
      <c r="B45" t="s">
        <v>30</v>
      </c>
      <c r="D45">
        <v>1</v>
      </c>
      <c r="E45">
        <v>35000</v>
      </c>
      <c r="F45">
        <v>350000</v>
      </c>
      <c r="H45" t="s">
        <v>46</v>
      </c>
      <c r="K45">
        <v>2</v>
      </c>
      <c r="L45">
        <v>25000</v>
      </c>
      <c r="M45">
        <v>50000</v>
      </c>
      <c r="O45" s="1" t="s">
        <v>9</v>
      </c>
      <c r="P45" s="1">
        <f>SUM(F43+F44+F45+F46+F47+F48+M43+M44+M45+M46+M47+M48)</f>
        <v>8273000</v>
      </c>
    </row>
    <row r="46" spans="2:16" x14ac:dyDescent="0.25">
      <c r="B46" t="s">
        <v>31</v>
      </c>
      <c r="D46">
        <v>1</v>
      </c>
      <c r="E46">
        <v>13000</v>
      </c>
      <c r="F46">
        <v>13000</v>
      </c>
      <c r="H46" t="s">
        <v>47</v>
      </c>
      <c r="K46">
        <v>2</v>
      </c>
      <c r="L46">
        <v>10000</v>
      </c>
      <c r="M46">
        <v>20000</v>
      </c>
    </row>
    <row r="47" spans="2:16" x14ac:dyDescent="0.25">
      <c r="B47" t="s">
        <v>32</v>
      </c>
      <c r="D47">
        <v>1</v>
      </c>
      <c r="E47">
        <v>300000</v>
      </c>
      <c r="F47">
        <v>300000</v>
      </c>
      <c r="H47" t="s">
        <v>48</v>
      </c>
      <c r="K47">
        <v>1</v>
      </c>
      <c r="L47">
        <v>20000</v>
      </c>
      <c r="M47">
        <v>20000</v>
      </c>
    </row>
    <row r="48" spans="2:16" x14ac:dyDescent="0.25">
      <c r="B48" t="s">
        <v>33</v>
      </c>
      <c r="D48">
        <v>1</v>
      </c>
      <c r="E48">
        <v>500000</v>
      </c>
      <c r="F48">
        <v>500000</v>
      </c>
      <c r="H48" t="s">
        <v>59</v>
      </c>
      <c r="K48">
        <v>75</v>
      </c>
      <c r="L48">
        <v>1000</v>
      </c>
      <c r="M48">
        <v>300000</v>
      </c>
    </row>
    <row r="51" spans="2:17" x14ac:dyDescent="0.25">
      <c r="B51" s="1" t="s">
        <v>34</v>
      </c>
    </row>
    <row r="52" spans="2:17" x14ac:dyDescent="0.25">
      <c r="K52" s="1"/>
    </row>
    <row r="53" spans="2:17" x14ac:dyDescent="0.25">
      <c r="B53" t="s">
        <v>35</v>
      </c>
      <c r="C53" t="s">
        <v>36</v>
      </c>
      <c r="D53">
        <v>60</v>
      </c>
      <c r="E53">
        <v>70000</v>
      </c>
      <c r="F53">
        <f>D53*E53</f>
        <v>4200000</v>
      </c>
      <c r="G53" t="s">
        <v>60</v>
      </c>
    </row>
    <row r="54" spans="2:17" x14ac:dyDescent="0.25">
      <c r="C54" t="s">
        <v>37</v>
      </c>
      <c r="D54">
        <v>30</v>
      </c>
      <c r="E54">
        <v>30000</v>
      </c>
      <c r="F54">
        <f>D54*E54</f>
        <v>900000</v>
      </c>
      <c r="K54" t="s">
        <v>50</v>
      </c>
      <c r="L54">
        <v>20000000</v>
      </c>
      <c r="N54">
        <f>L54-L55-L56</f>
        <v>6422000</v>
      </c>
    </row>
    <row r="55" spans="2:17" x14ac:dyDescent="0.25">
      <c r="F55" s="1">
        <f>SUM(F53:F54)</f>
        <v>5100000</v>
      </c>
      <c r="J55" t="s">
        <v>53</v>
      </c>
      <c r="K55" t="s">
        <v>51</v>
      </c>
      <c r="L55">
        <f>P45</f>
        <v>8273000</v>
      </c>
    </row>
    <row r="56" spans="2:17" x14ac:dyDescent="0.25">
      <c r="B56" t="s">
        <v>38</v>
      </c>
      <c r="C56" t="s">
        <v>36</v>
      </c>
      <c r="D56">
        <v>720</v>
      </c>
      <c r="E56">
        <v>70000</v>
      </c>
      <c r="F56">
        <f>SUM(D56*E56)</f>
        <v>50400000</v>
      </c>
      <c r="K56" t="s">
        <v>52</v>
      </c>
      <c r="L56">
        <v>5305000</v>
      </c>
    </row>
    <row r="57" spans="2:17" x14ac:dyDescent="0.25">
      <c r="C57" t="s">
        <v>37</v>
      </c>
      <c r="D57">
        <v>360</v>
      </c>
      <c r="E57">
        <v>30000</v>
      </c>
      <c r="F57">
        <f>SUM(D57*E57)</f>
        <v>10800000</v>
      </c>
    </row>
    <row r="58" spans="2:17" x14ac:dyDescent="0.25">
      <c r="F58" s="1">
        <f>SUM(F56:F57)</f>
        <v>61200000</v>
      </c>
    </row>
    <row r="59" spans="2:17" x14ac:dyDescent="0.25">
      <c r="B59" s="1" t="s">
        <v>40</v>
      </c>
    </row>
    <row r="60" spans="2:17" x14ac:dyDescent="0.25">
      <c r="H60" t="s">
        <v>41</v>
      </c>
    </row>
    <row r="61" spans="2:17" x14ac:dyDescent="0.25">
      <c r="B61" t="s">
        <v>39</v>
      </c>
      <c r="H61" t="s">
        <v>43</v>
      </c>
    </row>
    <row r="63" spans="2:17" x14ac:dyDescent="0.25">
      <c r="B63" t="s">
        <v>41</v>
      </c>
      <c r="C63" t="s">
        <v>42</v>
      </c>
      <c r="H63">
        <v>5305000</v>
      </c>
      <c r="I63">
        <v>70000</v>
      </c>
      <c r="J63">
        <v>4000</v>
      </c>
      <c r="O63" s="1" t="s">
        <v>55</v>
      </c>
      <c r="P63" s="1"/>
      <c r="Q63" s="1"/>
    </row>
    <row r="64" spans="2:17" x14ac:dyDescent="0.25">
      <c r="C64">
        <v>20000000</v>
      </c>
      <c r="D64">
        <v>5100000</v>
      </c>
      <c r="I64">
        <f>I63-J63</f>
        <v>66000</v>
      </c>
      <c r="O64" s="1" t="s">
        <v>56</v>
      </c>
      <c r="P64" s="1"/>
      <c r="Q64" s="1">
        <f>300000/30</f>
        <v>10000</v>
      </c>
    </row>
    <row r="65" spans="3:17" x14ac:dyDescent="0.25">
      <c r="C65">
        <f>C64/D64</f>
        <v>3.9215686274509802</v>
      </c>
      <c r="I65">
        <f>H63/I64</f>
        <v>80.378787878787875</v>
      </c>
      <c r="O65" s="1" t="s">
        <v>24</v>
      </c>
      <c r="P65" s="1"/>
      <c r="Q65" s="1">
        <f>700000/30</f>
        <v>23333.333333333332</v>
      </c>
    </row>
    <row r="66" spans="3:17" x14ac:dyDescent="0.25">
      <c r="O66" s="1"/>
      <c r="P66" s="1"/>
      <c r="Q66" s="1">
        <f>Q64+Q65</f>
        <v>33333.333333333328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2"/>
  <sheetViews>
    <sheetView tabSelected="1" topLeftCell="A40" workbookViewId="0">
      <selection activeCell="I57" sqref="I57"/>
    </sheetView>
  </sheetViews>
  <sheetFormatPr defaultRowHeight="15" x14ac:dyDescent="0.25"/>
  <cols>
    <col min="3" max="3" width="15.5703125" customWidth="1"/>
    <col min="8" max="8" width="16.140625" customWidth="1"/>
    <col min="9" max="9" width="16" customWidth="1"/>
    <col min="10" max="10" width="14.42578125" customWidth="1"/>
    <col min="11" max="11" width="13.85546875" customWidth="1"/>
    <col min="12" max="12" width="15" customWidth="1"/>
    <col min="13" max="13" width="17.7109375" customWidth="1"/>
  </cols>
  <sheetData>
    <row r="3" spans="2:6" x14ac:dyDescent="0.25">
      <c r="B3" s="1" t="s">
        <v>61</v>
      </c>
    </row>
    <row r="5" spans="2:6" x14ac:dyDescent="0.25">
      <c r="B5" t="s">
        <v>62</v>
      </c>
      <c r="D5">
        <v>8</v>
      </c>
      <c r="E5">
        <v>2500000</v>
      </c>
      <c r="F5">
        <f>D5*E5</f>
        <v>20000000</v>
      </c>
    </row>
    <row r="7" spans="2:6" x14ac:dyDescent="0.25">
      <c r="B7" s="1" t="s">
        <v>63</v>
      </c>
    </row>
    <row r="9" spans="2:6" x14ac:dyDescent="0.25">
      <c r="B9" s="1" t="s">
        <v>64</v>
      </c>
    </row>
    <row r="11" spans="2:6" x14ac:dyDescent="0.25">
      <c r="B11" t="s">
        <v>3</v>
      </c>
      <c r="D11">
        <v>50</v>
      </c>
      <c r="E11">
        <v>60000</v>
      </c>
      <c r="F11">
        <f t="shared" ref="F11:F16" si="0">D11*E11</f>
        <v>3000000</v>
      </c>
    </row>
    <row r="12" spans="2:6" x14ac:dyDescent="0.25">
      <c r="B12" t="s">
        <v>4</v>
      </c>
      <c r="D12">
        <v>25</v>
      </c>
      <c r="E12">
        <v>5000</v>
      </c>
      <c r="F12">
        <f t="shared" si="0"/>
        <v>125000</v>
      </c>
    </row>
    <row r="13" spans="2:6" x14ac:dyDescent="0.25">
      <c r="B13" t="s">
        <v>5</v>
      </c>
      <c r="D13">
        <v>50</v>
      </c>
      <c r="E13">
        <v>15000</v>
      </c>
      <c r="F13">
        <f t="shared" si="0"/>
        <v>750000</v>
      </c>
    </row>
    <row r="14" spans="2:6" x14ac:dyDescent="0.25">
      <c r="B14" t="s">
        <v>6</v>
      </c>
      <c r="D14">
        <v>25</v>
      </c>
      <c r="E14">
        <v>10000</v>
      </c>
      <c r="F14">
        <f t="shared" si="0"/>
        <v>250000</v>
      </c>
    </row>
    <row r="15" spans="2:6" x14ac:dyDescent="0.25">
      <c r="B15" t="s">
        <v>7</v>
      </c>
      <c r="D15">
        <v>5</v>
      </c>
      <c r="E15">
        <v>30000</v>
      </c>
      <c r="F15">
        <f t="shared" si="0"/>
        <v>150000</v>
      </c>
    </row>
    <row r="16" spans="2:6" x14ac:dyDescent="0.25">
      <c r="B16" t="s">
        <v>8</v>
      </c>
      <c r="D16">
        <v>2</v>
      </c>
      <c r="E16">
        <v>40000</v>
      </c>
      <c r="F16">
        <f t="shared" si="0"/>
        <v>80000</v>
      </c>
    </row>
    <row r="17" spans="2:6" x14ac:dyDescent="0.25">
      <c r="B17" t="s">
        <v>20</v>
      </c>
      <c r="D17">
        <v>1</v>
      </c>
      <c r="E17">
        <v>700000</v>
      </c>
      <c r="F17">
        <f t="shared" ref="F17:F18" si="1">D17*E17</f>
        <v>700000</v>
      </c>
    </row>
    <row r="18" spans="2:6" x14ac:dyDescent="0.25">
      <c r="B18" t="s">
        <v>26</v>
      </c>
      <c r="D18">
        <v>1</v>
      </c>
      <c r="E18">
        <v>150000</v>
      </c>
      <c r="F18">
        <f t="shared" si="1"/>
        <v>150000</v>
      </c>
    </row>
    <row r="19" spans="2:6" x14ac:dyDescent="0.25">
      <c r="B19" s="1" t="s">
        <v>9</v>
      </c>
      <c r="F19" s="1">
        <f>SUM(F11:F18)</f>
        <v>5205000</v>
      </c>
    </row>
    <row r="22" spans="2:6" x14ac:dyDescent="0.25">
      <c r="B22" s="1" t="s">
        <v>12</v>
      </c>
    </row>
    <row r="24" spans="2:6" x14ac:dyDescent="0.25">
      <c r="B24" t="s">
        <v>13</v>
      </c>
      <c r="D24">
        <v>1</v>
      </c>
      <c r="E24">
        <v>1000000</v>
      </c>
      <c r="F24">
        <v>1000000</v>
      </c>
    </row>
    <row r="25" spans="2:6" x14ac:dyDescent="0.25">
      <c r="B25" t="s">
        <v>14</v>
      </c>
      <c r="D25">
        <v>1</v>
      </c>
      <c r="E25">
        <v>4000000</v>
      </c>
      <c r="F25">
        <v>4000000</v>
      </c>
    </row>
    <row r="26" spans="2:6" x14ac:dyDescent="0.25">
      <c r="B26" s="1" t="s">
        <v>9</v>
      </c>
      <c r="F26" s="1">
        <f>SUM(F24:F25)</f>
        <v>5000000</v>
      </c>
    </row>
    <row r="29" spans="2:6" x14ac:dyDescent="0.25">
      <c r="B29" s="1" t="s">
        <v>15</v>
      </c>
    </row>
    <row r="31" spans="2:6" x14ac:dyDescent="0.25">
      <c r="B31" t="s">
        <v>16</v>
      </c>
      <c r="D31">
        <v>8</v>
      </c>
      <c r="E31">
        <v>700000</v>
      </c>
      <c r="F31">
        <f>D31*E31</f>
        <v>5600000</v>
      </c>
    </row>
    <row r="32" spans="2:6" x14ac:dyDescent="0.25">
      <c r="B32" t="s">
        <v>17</v>
      </c>
      <c r="D32">
        <v>1</v>
      </c>
      <c r="E32">
        <v>6000000</v>
      </c>
      <c r="F32">
        <v>6000000</v>
      </c>
    </row>
    <row r="33" spans="2:13" x14ac:dyDescent="0.25">
      <c r="B33" t="s">
        <v>18</v>
      </c>
      <c r="D33">
        <v>1</v>
      </c>
      <c r="E33">
        <v>250000</v>
      </c>
      <c r="F33">
        <v>250000</v>
      </c>
    </row>
    <row r="34" spans="2:13" x14ac:dyDescent="0.25">
      <c r="B34" t="s">
        <v>19</v>
      </c>
      <c r="D34">
        <v>1</v>
      </c>
      <c r="E34">
        <v>100000</v>
      </c>
      <c r="F34">
        <f>D34*E34</f>
        <v>100000</v>
      </c>
    </row>
    <row r="35" spans="2:13" x14ac:dyDescent="0.25">
      <c r="B35" s="1" t="s">
        <v>9</v>
      </c>
      <c r="F35" s="1">
        <f>SUM(F31:F34)</f>
        <v>11950000</v>
      </c>
    </row>
    <row r="38" spans="2:13" x14ac:dyDescent="0.25">
      <c r="B38" s="1" t="s">
        <v>65</v>
      </c>
    </row>
    <row r="40" spans="2:13" x14ac:dyDescent="0.25">
      <c r="B40" t="s">
        <v>59</v>
      </c>
      <c r="D40">
        <v>400</v>
      </c>
      <c r="E40">
        <v>1000</v>
      </c>
      <c r="F40">
        <f>D40*E40</f>
        <v>400000</v>
      </c>
      <c r="G40">
        <f>F40*2</f>
        <v>800000</v>
      </c>
      <c r="H40" t="s">
        <v>66</v>
      </c>
    </row>
    <row r="41" spans="2:13" x14ac:dyDescent="0.25">
      <c r="B41" t="s">
        <v>67</v>
      </c>
      <c r="D41">
        <v>60</v>
      </c>
      <c r="E41">
        <v>500</v>
      </c>
      <c r="F41">
        <f>D41*E41</f>
        <v>30000</v>
      </c>
    </row>
    <row r="42" spans="2:13" x14ac:dyDescent="0.25">
      <c r="B42" t="s">
        <v>68</v>
      </c>
      <c r="D42">
        <v>30</v>
      </c>
      <c r="E42">
        <v>3000</v>
      </c>
      <c r="F42">
        <f>D42*E42</f>
        <v>90000</v>
      </c>
      <c r="H42" s="1" t="s">
        <v>71</v>
      </c>
    </row>
    <row r="43" spans="2:13" x14ac:dyDescent="0.25">
      <c r="B43" t="s">
        <v>24</v>
      </c>
      <c r="D43">
        <v>8</v>
      </c>
      <c r="E43">
        <v>700000</v>
      </c>
      <c r="F43">
        <f>D43*E43</f>
        <v>5600000</v>
      </c>
      <c r="H43" t="s">
        <v>72</v>
      </c>
      <c r="M43" t="s">
        <v>76</v>
      </c>
    </row>
    <row r="44" spans="2:13" x14ac:dyDescent="0.25">
      <c r="B44" s="1" t="s">
        <v>9</v>
      </c>
      <c r="F44" s="1">
        <f>SUM(F40:F43)</f>
        <v>6120000</v>
      </c>
      <c r="H44" t="s">
        <v>73</v>
      </c>
      <c r="J44">
        <v>400</v>
      </c>
      <c r="K44">
        <v>1000</v>
      </c>
      <c r="L44">
        <f>J44*K44</f>
        <v>400000</v>
      </c>
      <c r="M44">
        <f>L44*2</f>
        <v>800000</v>
      </c>
    </row>
    <row r="46" spans="2:13" x14ac:dyDescent="0.25">
      <c r="H46" s="1" t="s">
        <v>74</v>
      </c>
      <c r="I46" s="1" t="s">
        <v>77</v>
      </c>
      <c r="J46" s="1" t="s">
        <v>77</v>
      </c>
      <c r="K46" s="1" t="s">
        <v>80</v>
      </c>
      <c r="L46" s="1" t="s">
        <v>82</v>
      </c>
    </row>
    <row r="47" spans="2:13" x14ac:dyDescent="0.25">
      <c r="B47" s="1" t="s">
        <v>69</v>
      </c>
      <c r="H47" s="1" t="s">
        <v>75</v>
      </c>
      <c r="I47" s="1" t="s">
        <v>78</v>
      </c>
      <c r="J47" s="1" t="s">
        <v>79</v>
      </c>
      <c r="K47" s="1" t="s">
        <v>81</v>
      </c>
      <c r="L47" s="1" t="s">
        <v>83</v>
      </c>
    </row>
    <row r="48" spans="2:13" x14ac:dyDescent="0.25">
      <c r="H48" s="1" t="s">
        <v>84</v>
      </c>
      <c r="I48" s="1" t="s">
        <v>35</v>
      </c>
      <c r="J48" s="1" t="s">
        <v>35</v>
      </c>
      <c r="K48" s="1" t="s">
        <v>85</v>
      </c>
      <c r="L48" s="1" t="s">
        <v>35</v>
      </c>
    </row>
    <row r="49" spans="2:13" x14ac:dyDescent="0.25">
      <c r="B49" t="s">
        <v>28</v>
      </c>
      <c r="D49">
        <v>8</v>
      </c>
      <c r="E49">
        <v>700000</v>
      </c>
      <c r="F49">
        <f>D49*E49</f>
        <v>5600000</v>
      </c>
      <c r="H49">
        <v>3000</v>
      </c>
      <c r="I49">
        <v>60</v>
      </c>
      <c r="J49">
        <f>H49*I49</f>
        <v>180000</v>
      </c>
      <c r="K49">
        <v>2500</v>
      </c>
      <c r="L49">
        <f>J49/K49</f>
        <v>72</v>
      </c>
      <c r="M49" t="s">
        <v>87</v>
      </c>
    </row>
    <row r="50" spans="2:13" x14ac:dyDescent="0.25">
      <c r="B50" t="s">
        <v>29</v>
      </c>
      <c r="D50">
        <v>1</v>
      </c>
      <c r="E50">
        <v>1000000</v>
      </c>
      <c r="F50">
        <f>D50*E50</f>
        <v>1000000</v>
      </c>
      <c r="M50">
        <f>L49*1000</f>
        <v>72000</v>
      </c>
    </row>
    <row r="51" spans="2:13" x14ac:dyDescent="0.25">
      <c r="B51" t="s">
        <v>30</v>
      </c>
      <c r="D51">
        <v>1</v>
      </c>
      <c r="E51">
        <v>35000</v>
      </c>
      <c r="F51">
        <v>350000</v>
      </c>
      <c r="H51" t="s">
        <v>86</v>
      </c>
    </row>
    <row r="52" spans="2:13" x14ac:dyDescent="0.25">
      <c r="B52" t="s">
        <v>31</v>
      </c>
      <c r="D52">
        <v>1</v>
      </c>
      <c r="E52">
        <v>13000</v>
      </c>
      <c r="F52">
        <v>13000</v>
      </c>
      <c r="H52">
        <v>700</v>
      </c>
      <c r="I52">
        <v>30</v>
      </c>
      <c r="J52">
        <f>H52*I52</f>
        <v>21000</v>
      </c>
      <c r="K52">
        <v>500</v>
      </c>
      <c r="L52">
        <f>J52/K52</f>
        <v>42</v>
      </c>
      <c r="M52" t="s">
        <v>88</v>
      </c>
    </row>
    <row r="53" spans="2:13" x14ac:dyDescent="0.25">
      <c r="B53" t="s">
        <v>32</v>
      </c>
      <c r="D53">
        <v>1</v>
      </c>
      <c r="E53">
        <v>300000</v>
      </c>
      <c r="F53">
        <v>300000</v>
      </c>
      <c r="M53">
        <f>L52*1000</f>
        <v>42000</v>
      </c>
    </row>
    <row r="54" spans="2:13" x14ac:dyDescent="0.25">
      <c r="B54" t="s">
        <v>33</v>
      </c>
      <c r="D54">
        <v>1</v>
      </c>
      <c r="E54">
        <v>500000</v>
      </c>
      <c r="F54">
        <v>500000</v>
      </c>
      <c r="H54" s="1" t="s">
        <v>89</v>
      </c>
    </row>
    <row r="55" spans="2:13" x14ac:dyDescent="0.25">
      <c r="B55" t="s">
        <v>46</v>
      </c>
      <c r="D55">
        <v>2</v>
      </c>
      <c r="E55">
        <v>25000</v>
      </c>
      <c r="F55">
        <v>50000</v>
      </c>
      <c r="H55" t="s">
        <v>43</v>
      </c>
    </row>
    <row r="56" spans="2:13" x14ac:dyDescent="0.25">
      <c r="B56" t="s">
        <v>47</v>
      </c>
      <c r="D56">
        <v>2</v>
      </c>
      <c r="E56">
        <v>10000</v>
      </c>
      <c r="F56">
        <v>20000</v>
      </c>
      <c r="H56">
        <v>5205000</v>
      </c>
      <c r="I56">
        <v>72000</v>
      </c>
      <c r="J56">
        <v>3</v>
      </c>
    </row>
    <row r="57" spans="2:13" x14ac:dyDescent="0.25">
      <c r="B57" t="s">
        <v>48</v>
      </c>
      <c r="D57">
        <v>1</v>
      </c>
      <c r="E57">
        <v>20000</v>
      </c>
      <c r="F57">
        <v>20000</v>
      </c>
      <c r="I57">
        <f>I56-J56</f>
        <v>71997</v>
      </c>
    </row>
    <row r="58" spans="2:13" x14ac:dyDescent="0.25">
      <c r="B58" s="3" t="s">
        <v>70</v>
      </c>
      <c r="D58">
        <v>2</v>
      </c>
      <c r="E58">
        <v>50000</v>
      </c>
      <c r="F58" s="3">
        <f>D58*E58</f>
        <v>100000</v>
      </c>
      <c r="H58" s="1">
        <f>H56/I57</f>
        <v>72.294678944956033</v>
      </c>
    </row>
    <row r="59" spans="2:13" x14ac:dyDescent="0.25">
      <c r="B59" s="1" t="s">
        <v>9</v>
      </c>
      <c r="F59" s="1">
        <f>SUM(F49:F58)</f>
        <v>7953000</v>
      </c>
    </row>
    <row r="60" spans="2:13" x14ac:dyDescent="0.25">
      <c r="H60">
        <f>H56</f>
        <v>5205000</v>
      </c>
      <c r="I60">
        <f>M53</f>
        <v>42000</v>
      </c>
      <c r="J60">
        <v>0.7</v>
      </c>
    </row>
    <row r="61" spans="2:13" x14ac:dyDescent="0.25">
      <c r="I61">
        <f>I60-J60</f>
        <v>41999.3</v>
      </c>
    </row>
    <row r="62" spans="2:13" x14ac:dyDescent="0.25">
      <c r="H62" s="1">
        <f>H60/I61</f>
        <v>123.93063693918707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MYBOOK14</dc:creator>
  <cp:lastModifiedBy>user</cp:lastModifiedBy>
  <dcterms:created xsi:type="dcterms:W3CDTF">2023-04-12T05:18:14Z</dcterms:created>
  <dcterms:modified xsi:type="dcterms:W3CDTF">2023-04-27T16:10:53Z</dcterms:modified>
</cp:coreProperties>
</file>