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ilfionov/Library/CloudStorage/Dropbox/DATA ANALYTICS/PORTFOLIO/PYTHON - Excel File Transormation/"/>
    </mc:Choice>
  </mc:AlternateContent>
  <xr:revisionPtr revIDLastSave="0" documentId="13_ncr:1_{FD912B6C-578E-AF48-AC84-FFE3AB9F2AE2}" xr6:coauthVersionLast="47" xr6:coauthVersionMax="47" xr10:uidLastSave="{00000000-0000-0000-0000-000000000000}"/>
  <bookViews>
    <workbookView xWindow="0" yWindow="740" windowWidth="29400" windowHeight="16920" xr2:uid="{5815C575-F50E-EF46-B83A-94F63BC15CA6}"/>
  </bookViews>
  <sheets>
    <sheet name="Region 1" sheetId="1" r:id="rId1"/>
    <sheet name="Region 2" sheetId="22" r:id="rId2"/>
    <sheet name="Region 3" sheetId="23" r:id="rId3"/>
    <sheet name="Region 4" sheetId="24" r:id="rId4"/>
    <sheet name="Region 5" sheetId="25" r:id="rId5"/>
    <sheet name="Model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25" l="1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Y14" i="25"/>
  <c r="Y11" i="25"/>
  <c r="Y10" i="25"/>
  <c r="Y9" i="25"/>
  <c r="Y8" i="25"/>
  <c r="D6" i="25"/>
  <c r="B6" i="25"/>
  <c r="C6" i="25" s="1"/>
  <c r="D5" i="25"/>
  <c r="B5" i="25"/>
  <c r="C5" i="25" s="1"/>
  <c r="A5" i="25"/>
  <c r="A6" i="25" s="1"/>
  <c r="A7" i="25" s="1"/>
  <c r="A8" i="25" s="1"/>
  <c r="A9" i="25" s="1"/>
  <c r="A10" i="25" s="1"/>
  <c r="A11" i="25" s="1"/>
  <c r="A12" i="25" s="1"/>
  <c r="A13" i="25" s="1"/>
  <c r="Y4" i="25"/>
  <c r="D4" i="25"/>
  <c r="C4" i="25"/>
  <c r="Y31" i="24"/>
  <c r="Y30" i="24"/>
  <c r="Y29" i="24"/>
  <c r="Y28" i="24"/>
  <c r="Y27" i="24"/>
  <c r="Y26" i="24"/>
  <c r="Y25" i="24"/>
  <c r="Y24" i="24"/>
  <c r="Y22" i="24"/>
  <c r="Y21" i="24"/>
  <c r="Y20" i="24"/>
  <c r="Y18" i="24"/>
  <c r="Y17" i="24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Y14" i="24"/>
  <c r="Y13" i="24"/>
  <c r="Y12" i="24"/>
  <c r="Y11" i="24"/>
  <c r="Y9" i="24"/>
  <c r="Y8" i="24"/>
  <c r="Y7" i="24"/>
  <c r="Y6" i="24"/>
  <c r="B6" i="24"/>
  <c r="C6" i="24" s="1"/>
  <c r="Y5" i="24"/>
  <c r="B5" i="24"/>
  <c r="D5" i="24" s="1"/>
  <c r="A5" i="24"/>
  <c r="A6" i="24" s="1"/>
  <c r="A7" i="24" s="1"/>
  <c r="A8" i="24" s="1"/>
  <c r="A9" i="24" s="1"/>
  <c r="A10" i="24" s="1"/>
  <c r="A11" i="24" s="1"/>
  <c r="A12" i="24" s="1"/>
  <c r="A13" i="24" s="1"/>
  <c r="Y4" i="24"/>
  <c r="D4" i="24"/>
  <c r="C4" i="24"/>
  <c r="Y31" i="23"/>
  <c r="Y30" i="23"/>
  <c r="Y29" i="23"/>
  <c r="Y28" i="23"/>
  <c r="Y27" i="23"/>
  <c r="Y26" i="23"/>
  <c r="Y25" i="23"/>
  <c r="Y24" i="23"/>
  <c r="Y23" i="23"/>
  <c r="Y22" i="23"/>
  <c r="Y21" i="23"/>
  <c r="Y20" i="23"/>
  <c r="Y19" i="23"/>
  <c r="Y18" i="23"/>
  <c r="Y17" i="23"/>
  <c r="Y16" i="23"/>
  <c r="A16" i="23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Y15" i="23"/>
  <c r="A15" i="23"/>
  <c r="Y14" i="23"/>
  <c r="Y13" i="23"/>
  <c r="Y12" i="23"/>
  <c r="Y11" i="23"/>
  <c r="Y9" i="23"/>
  <c r="Y8" i="23"/>
  <c r="Y7" i="23"/>
  <c r="Y6" i="23"/>
  <c r="Y5" i="23"/>
  <c r="B5" i="23"/>
  <c r="D5" i="23" s="1"/>
  <c r="A5" i="23"/>
  <c r="A6" i="23" s="1"/>
  <c r="A7" i="23" s="1"/>
  <c r="A8" i="23" s="1"/>
  <c r="A9" i="23" s="1"/>
  <c r="A10" i="23" s="1"/>
  <c r="A11" i="23" s="1"/>
  <c r="A12" i="23" s="1"/>
  <c r="A13" i="23" s="1"/>
  <c r="Y4" i="23"/>
  <c r="D4" i="23"/>
  <c r="C4" i="23"/>
  <c r="Y30" i="22"/>
  <c r="Y28" i="22"/>
  <c r="Y26" i="22"/>
  <c r="Y25" i="22"/>
  <c r="Y24" i="22"/>
  <c r="Y22" i="22"/>
  <c r="Y20" i="22"/>
  <c r="Y18" i="22"/>
  <c r="Y17" i="22"/>
  <c r="Y16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Y14" i="22"/>
  <c r="Y13" i="22"/>
  <c r="Y9" i="22"/>
  <c r="Y8" i="22"/>
  <c r="Y6" i="22"/>
  <c r="Y5" i="22"/>
  <c r="B5" i="22"/>
  <c r="B6" i="22" s="1"/>
  <c r="A5" i="22"/>
  <c r="A6" i="22" s="1"/>
  <c r="A7" i="22" s="1"/>
  <c r="A8" i="22" s="1"/>
  <c r="A9" i="22" s="1"/>
  <c r="A10" i="22" s="1"/>
  <c r="A11" i="22" s="1"/>
  <c r="A12" i="22" s="1"/>
  <c r="A13" i="22" s="1"/>
  <c r="Y4" i="22"/>
  <c r="D4" i="22"/>
  <c r="C4" i="22"/>
  <c r="C6" i="22" l="1"/>
  <c r="B7" i="22"/>
  <c r="D6" i="22"/>
  <c r="C5" i="23"/>
  <c r="C5" i="22"/>
  <c r="B6" i="23"/>
  <c r="D6" i="24"/>
  <c r="D5" i="22"/>
  <c r="C5" i="24"/>
  <c r="AB10" i="25"/>
  <c r="AB4" i="24"/>
  <c r="AB29" i="25"/>
  <c r="AB26" i="23"/>
  <c r="AB17" i="25"/>
  <c r="AB19" i="25"/>
  <c r="AB13" i="25"/>
  <c r="AB25" i="25"/>
  <c r="AB15" i="25"/>
  <c r="AB25" i="24"/>
  <c r="AB4" i="25"/>
  <c r="AB8" i="25"/>
  <c r="AB11" i="25"/>
  <c r="AB22" i="25"/>
  <c r="AB31" i="25"/>
  <c r="AB9" i="25"/>
  <c r="AB14" i="25"/>
  <c r="AB7" i="24"/>
  <c r="AB13" i="24"/>
  <c r="AB24" i="25"/>
  <c r="Z31" i="25"/>
  <c r="AB20" i="25"/>
  <c r="AB30" i="25"/>
  <c r="AB18" i="24"/>
  <c r="AB26" i="25"/>
  <c r="AB21" i="24"/>
  <c r="Z19" i="25"/>
  <c r="AB21" i="25"/>
  <c r="AB8" i="24"/>
  <c r="AB28" i="24"/>
  <c r="AB12" i="25"/>
  <c r="Z18" i="25"/>
  <c r="AB28" i="25"/>
  <c r="AB9" i="24"/>
  <c r="AB6" i="25"/>
  <c r="AB16" i="25"/>
  <c r="Z26" i="25"/>
  <c r="AB27" i="25"/>
  <c r="AB8" i="23"/>
  <c r="AB22" i="24"/>
  <c r="AB5" i="25"/>
  <c r="AB7" i="25"/>
  <c r="Y12" i="25"/>
  <c r="AB18" i="25"/>
  <c r="AB23" i="25"/>
  <c r="Z24" i="25"/>
  <c r="Y10" i="23"/>
  <c r="Y6" i="25"/>
  <c r="Z15" i="25"/>
  <c r="AB5" i="24"/>
  <c r="AB12" i="24"/>
  <c r="AB14" i="24"/>
  <c r="AB16" i="24"/>
  <c r="AB30" i="24"/>
  <c r="Y5" i="25"/>
  <c r="Y13" i="25"/>
  <c r="AB10" i="24"/>
  <c r="AB26" i="24"/>
  <c r="B7" i="25"/>
  <c r="Y7" i="25"/>
  <c r="AB15" i="24"/>
  <c r="AB24" i="24"/>
  <c r="AB31" i="24"/>
  <c r="AB27" i="24"/>
  <c r="AB29" i="24"/>
  <c r="AB20" i="24"/>
  <c r="AB22" i="23"/>
  <c r="AB28" i="23"/>
  <c r="AB16" i="23"/>
  <c r="AB27" i="23"/>
  <c r="AB6" i="24"/>
  <c r="AB19" i="23"/>
  <c r="AB29" i="23"/>
  <c r="Y10" i="24"/>
  <c r="AB10" i="23"/>
  <c r="AB17" i="24"/>
  <c r="AB19" i="24"/>
  <c r="AB23" i="24"/>
  <c r="AB11" i="24"/>
  <c r="Y16" i="24"/>
  <c r="AB5" i="23"/>
  <c r="AB7" i="23"/>
  <c r="AB9" i="23"/>
  <c r="B7" i="24"/>
  <c r="AB4" i="23"/>
  <c r="AB25" i="23"/>
  <c r="AB31" i="23"/>
  <c r="Y15" i="24"/>
  <c r="Y19" i="24"/>
  <c r="Y23" i="24"/>
  <c r="AB6" i="23"/>
  <c r="AB15" i="23"/>
  <c r="AB18" i="22"/>
  <c r="AB30" i="23"/>
  <c r="AB12" i="23"/>
  <c r="AB14" i="23"/>
  <c r="AB18" i="23"/>
  <c r="AB21" i="23"/>
  <c r="AB24" i="23"/>
  <c r="AB23" i="23"/>
  <c r="AB31" i="22"/>
  <c r="AB13" i="23"/>
  <c r="AB17" i="23"/>
  <c r="AB20" i="23"/>
  <c r="AB11" i="23"/>
  <c r="B7" i="23"/>
  <c r="AB11" i="22"/>
  <c r="AB12" i="22"/>
  <c r="AB7" i="22"/>
  <c r="AB15" i="22"/>
  <c r="AB17" i="22"/>
  <c r="AB30" i="22"/>
  <c r="AB4" i="22"/>
  <c r="AB29" i="22"/>
  <c r="Y29" i="22"/>
  <c r="AB22" i="22"/>
  <c r="AB8" i="22"/>
  <c r="AB24" i="22"/>
  <c r="AB28" i="22"/>
  <c r="AB19" i="22"/>
  <c r="AB23" i="22"/>
  <c r="AB9" i="22"/>
  <c r="Y10" i="22"/>
  <c r="AB27" i="22"/>
  <c r="AB16" i="22"/>
  <c r="AB20" i="22"/>
  <c r="AB26" i="22"/>
  <c r="AB5" i="22"/>
  <c r="AB6" i="22"/>
  <c r="AB10" i="22"/>
  <c r="Y11" i="22"/>
  <c r="AB14" i="22"/>
  <c r="AB25" i="22"/>
  <c r="AB21" i="22"/>
  <c r="Y7" i="22"/>
  <c r="AB13" i="22"/>
  <c r="Y21" i="22"/>
  <c r="C7" i="22"/>
  <c r="Y12" i="22"/>
  <c r="Y15" i="22"/>
  <c r="Y19" i="22"/>
  <c r="Y23" i="22"/>
  <c r="Y27" i="22"/>
  <c r="Y31" i="22"/>
  <c r="C6" i="23" l="1"/>
  <c r="D6" i="23"/>
  <c r="D7" i="22"/>
  <c r="B8" i="22"/>
  <c r="Z8" i="24"/>
  <c r="Z25" i="25"/>
  <c r="Z28" i="25"/>
  <c r="Z22" i="25"/>
  <c r="Z12" i="24"/>
  <c r="Z23" i="25"/>
  <c r="Z30" i="25"/>
  <c r="Z30" i="24"/>
  <c r="Z27" i="23"/>
  <c r="Z6" i="25"/>
  <c r="Z7" i="24"/>
  <c r="Z23" i="24"/>
  <c r="Z27" i="25"/>
  <c r="Z24" i="24"/>
  <c r="Z9" i="25"/>
  <c r="Z10" i="25"/>
  <c r="Z16" i="25"/>
  <c r="Z22" i="24"/>
  <c r="Z18" i="24"/>
  <c r="Z13" i="25"/>
  <c r="Z20" i="25"/>
  <c r="Z11" i="25"/>
  <c r="Z29" i="25"/>
  <c r="Z5" i="25"/>
  <c r="Z9" i="24"/>
  <c r="Z23" i="23"/>
  <c r="Z16" i="23"/>
  <c r="Z25" i="24"/>
  <c r="Z21" i="25"/>
  <c r="Z12" i="25"/>
  <c r="Z22" i="23"/>
  <c r="Z31" i="24"/>
  <c r="Z26" i="24"/>
  <c r="Z8" i="25"/>
  <c r="Z18" i="23"/>
  <c r="Z14" i="25"/>
  <c r="Z29" i="23"/>
  <c r="Z4" i="23"/>
  <c r="Z6" i="23"/>
  <c r="Z14" i="24"/>
  <c r="Z4" i="24"/>
  <c r="Z15" i="23"/>
  <c r="Z27" i="24"/>
  <c r="Z4" i="25"/>
  <c r="Z17" i="25"/>
  <c r="Z7" i="25"/>
  <c r="Z7" i="23"/>
  <c r="Z12" i="23"/>
  <c r="Z11" i="23"/>
  <c r="Z11" i="24"/>
  <c r="Z26" i="23"/>
  <c r="Z4" i="22"/>
  <c r="Z10" i="23"/>
  <c r="Z29" i="24"/>
  <c r="Z13" i="24"/>
  <c r="Z17" i="24"/>
  <c r="Z20" i="24"/>
  <c r="Z5" i="24"/>
  <c r="Z24" i="23"/>
  <c r="Z6" i="24"/>
  <c r="Z10" i="24"/>
  <c r="Z19" i="24"/>
  <c r="Z15" i="24"/>
  <c r="Z13" i="23"/>
  <c r="Z21" i="24"/>
  <c r="Z28" i="24"/>
  <c r="D7" i="25"/>
  <c r="B8" i="25"/>
  <c r="C7" i="25"/>
  <c r="Z8" i="23"/>
  <c r="Z28" i="23"/>
  <c r="Z20" i="23"/>
  <c r="Z16" i="24"/>
  <c r="Z25" i="23"/>
  <c r="Z21" i="23"/>
  <c r="Z9" i="23"/>
  <c r="Z30" i="23"/>
  <c r="Z31" i="23"/>
  <c r="Z5" i="23"/>
  <c r="Z19" i="23"/>
  <c r="Z21" i="22"/>
  <c r="Z17" i="23"/>
  <c r="D7" i="24"/>
  <c r="B8" i="24"/>
  <c r="C7" i="24"/>
  <c r="Z14" i="23"/>
  <c r="Z26" i="22"/>
  <c r="Z6" i="22"/>
  <c r="Z13" i="22"/>
  <c r="Z30" i="22"/>
  <c r="Z29" i="22"/>
  <c r="Z18" i="22"/>
  <c r="Z28" i="22"/>
  <c r="Z8" i="22"/>
  <c r="D7" i="23"/>
  <c r="C7" i="23"/>
  <c r="B8" i="23"/>
  <c r="Z27" i="22"/>
  <c r="Z14" i="22"/>
  <c r="Z5" i="22"/>
  <c r="Z9" i="22"/>
  <c r="Z15" i="22"/>
  <c r="Z20" i="22"/>
  <c r="Z17" i="22"/>
  <c r="Z24" i="22"/>
  <c r="Z16" i="22"/>
  <c r="Z7" i="22"/>
  <c r="Z31" i="22"/>
  <c r="Z25" i="22"/>
  <c r="Z23" i="22"/>
  <c r="Z19" i="22"/>
  <c r="Z11" i="22"/>
  <c r="Z22" i="22"/>
  <c r="Z10" i="22"/>
  <c r="Z12" i="22"/>
  <c r="B9" i="22" l="1"/>
  <c r="C8" i="22"/>
  <c r="D8" i="22"/>
  <c r="B9" i="25"/>
  <c r="D8" i="25"/>
  <c r="C8" i="25"/>
  <c r="B9" i="24"/>
  <c r="D8" i="24"/>
  <c r="C8" i="24"/>
  <c r="B9" i="23"/>
  <c r="D8" i="23"/>
  <c r="C8" i="23"/>
  <c r="D9" i="22" l="1"/>
  <c r="C9" i="22"/>
  <c r="B10" i="22"/>
  <c r="D9" i="25"/>
  <c r="C9" i="25"/>
  <c r="B10" i="25"/>
  <c r="D9" i="24"/>
  <c r="C9" i="24"/>
  <c r="B10" i="24"/>
  <c r="D9" i="23"/>
  <c r="C9" i="23"/>
  <c r="B10" i="23"/>
  <c r="C10" i="22" l="1"/>
  <c r="D10" i="22"/>
  <c r="B11" i="22"/>
  <c r="B11" i="25"/>
  <c r="D10" i="25"/>
  <c r="C10" i="25"/>
  <c r="B11" i="24"/>
  <c r="D10" i="24"/>
  <c r="C10" i="24"/>
  <c r="B11" i="23"/>
  <c r="D10" i="23"/>
  <c r="C10" i="23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B12" i="22" l="1"/>
  <c r="D11" i="22"/>
  <c r="C11" i="22"/>
  <c r="B12" i="25"/>
  <c r="C11" i="25"/>
  <c r="D11" i="25"/>
  <c r="B12" i="24"/>
  <c r="C11" i="24"/>
  <c r="D11" i="24"/>
  <c r="B12" i="23"/>
  <c r="D11" i="23"/>
  <c r="C11" i="23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D12" i="22" l="1"/>
  <c r="C12" i="22"/>
  <c r="B13" i="22"/>
  <c r="D12" i="25"/>
  <c r="C12" i="25"/>
  <c r="B13" i="25"/>
  <c r="D12" i="24"/>
  <c r="C12" i="24"/>
  <c r="B13" i="24"/>
  <c r="D12" i="23"/>
  <c r="C12" i="23"/>
  <c r="B13" i="23"/>
  <c r="AB27" i="1"/>
  <c r="AB10" i="1"/>
  <c r="AB15" i="1"/>
  <c r="AB21" i="1"/>
  <c r="AB17" i="1"/>
  <c r="AB30" i="1"/>
  <c r="AB19" i="1"/>
  <c r="AB23" i="1"/>
  <c r="AB5" i="1"/>
  <c r="AB28" i="1"/>
  <c r="AB18" i="1"/>
  <c r="AB7" i="1"/>
  <c r="AB16" i="1"/>
  <c r="AB31" i="1"/>
  <c r="AB9" i="1"/>
  <c r="AB12" i="1"/>
  <c r="AB24" i="1"/>
  <c r="AB4" i="1"/>
  <c r="AB29" i="1"/>
  <c r="AB13" i="1"/>
  <c r="AB20" i="1"/>
  <c r="AB22" i="1"/>
  <c r="AB25" i="1"/>
  <c r="AB14" i="1"/>
  <c r="AB11" i="1"/>
  <c r="AB26" i="1"/>
  <c r="AB6" i="1"/>
  <c r="AB8" i="1"/>
  <c r="B14" i="22" l="1"/>
  <c r="D13" i="22"/>
  <c r="C13" i="22"/>
  <c r="B14" i="25"/>
  <c r="D13" i="25"/>
  <c r="C13" i="25"/>
  <c r="B14" i="24"/>
  <c r="D13" i="24"/>
  <c r="C13" i="24"/>
  <c r="B14" i="23"/>
  <c r="D13" i="23"/>
  <c r="C13" i="2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31" i="1" s="1"/>
  <c r="A5" i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4" i="22" l="1"/>
  <c r="D14" i="22"/>
  <c r="B15" i="22"/>
  <c r="D14" i="25"/>
  <c r="C14" i="25"/>
  <c r="B15" i="25"/>
  <c r="D14" i="24"/>
  <c r="C14" i="24"/>
  <c r="B15" i="24"/>
  <c r="D14" i="23"/>
  <c r="C14" i="23"/>
  <c r="B15" i="23"/>
  <c r="C8" i="1"/>
  <c r="C24" i="1"/>
  <c r="C16" i="1"/>
  <c r="D28" i="1"/>
  <c r="C12" i="1"/>
  <c r="D12" i="1"/>
  <c r="C20" i="1"/>
  <c r="C4" i="1"/>
  <c r="D24" i="1"/>
  <c r="D8" i="1"/>
  <c r="D20" i="1"/>
  <c r="D4" i="1"/>
  <c r="C28" i="1"/>
  <c r="D16" i="1"/>
  <c r="C31" i="1"/>
  <c r="C27" i="1"/>
  <c r="C23" i="1"/>
  <c r="C19" i="1"/>
  <c r="C15" i="1"/>
  <c r="C11" i="1"/>
  <c r="C7" i="1"/>
  <c r="D27" i="1"/>
  <c r="D23" i="1"/>
  <c r="D19" i="1"/>
  <c r="D15" i="1"/>
  <c r="D11" i="1"/>
  <c r="D7" i="1"/>
  <c r="C30" i="1"/>
  <c r="C26" i="1"/>
  <c r="C22" i="1"/>
  <c r="C18" i="1"/>
  <c r="C14" i="1"/>
  <c r="C10" i="1"/>
  <c r="C6" i="1"/>
  <c r="D30" i="1"/>
  <c r="D26" i="1"/>
  <c r="D22" i="1"/>
  <c r="D18" i="1"/>
  <c r="D14" i="1"/>
  <c r="D10" i="1"/>
  <c r="D6" i="1"/>
  <c r="C29" i="1"/>
  <c r="C25" i="1"/>
  <c r="C21" i="1"/>
  <c r="C17" i="1"/>
  <c r="C13" i="1"/>
  <c r="C9" i="1"/>
  <c r="C5" i="1"/>
  <c r="D29" i="1"/>
  <c r="D25" i="1"/>
  <c r="D21" i="1"/>
  <c r="D17" i="1"/>
  <c r="D13" i="1"/>
  <c r="D9" i="1"/>
  <c r="D5" i="1"/>
  <c r="C15" i="22" l="1"/>
  <c r="D15" i="22"/>
  <c r="B16" i="22"/>
  <c r="D15" i="25"/>
  <c r="C15" i="25"/>
  <c r="B16" i="25"/>
  <c r="D15" i="24"/>
  <c r="C15" i="24"/>
  <c r="B16" i="24"/>
  <c r="D15" i="23"/>
  <c r="C15" i="23"/>
  <c r="B16" i="23"/>
  <c r="D16" i="22" l="1"/>
  <c r="C16" i="22"/>
  <c r="B17" i="22"/>
  <c r="B17" i="25"/>
  <c r="D16" i="25"/>
  <c r="C16" i="25"/>
  <c r="B17" i="24"/>
  <c r="D16" i="24"/>
  <c r="C16" i="24"/>
  <c r="B17" i="23"/>
  <c r="D16" i="23"/>
  <c r="C16" i="23"/>
  <c r="B18" i="22" l="1"/>
  <c r="D17" i="22"/>
  <c r="C17" i="22"/>
  <c r="B18" i="25"/>
  <c r="C17" i="25"/>
  <c r="D17" i="25"/>
  <c r="C17" i="24"/>
  <c r="B18" i="24"/>
  <c r="D17" i="24"/>
  <c r="B18" i="23"/>
  <c r="D17" i="23"/>
  <c r="C17" i="23"/>
  <c r="D18" i="22" l="1"/>
  <c r="C18" i="22"/>
  <c r="B19" i="22"/>
  <c r="D18" i="25"/>
  <c r="C18" i="25"/>
  <c r="B19" i="25"/>
  <c r="D18" i="24"/>
  <c r="C18" i="24"/>
  <c r="B19" i="24"/>
  <c r="D18" i="23"/>
  <c r="C18" i="23"/>
  <c r="B19" i="23"/>
  <c r="B20" i="22" l="1"/>
  <c r="D19" i="22"/>
  <c r="C19" i="22"/>
  <c r="D19" i="25"/>
  <c r="C19" i="25"/>
  <c r="B20" i="25"/>
  <c r="D19" i="24"/>
  <c r="C19" i="24"/>
  <c r="B20" i="24"/>
  <c r="D19" i="23"/>
  <c r="C19" i="23"/>
  <c r="B20" i="23"/>
  <c r="B21" i="22" l="1"/>
  <c r="D20" i="22"/>
  <c r="C20" i="22"/>
  <c r="B21" i="25"/>
  <c r="D20" i="25"/>
  <c r="C20" i="25"/>
  <c r="B21" i="24"/>
  <c r="D20" i="24"/>
  <c r="C20" i="24"/>
  <c r="B21" i="23"/>
  <c r="D20" i="23"/>
  <c r="C20" i="23"/>
  <c r="B22" i="22" l="1"/>
  <c r="D21" i="22"/>
  <c r="C21" i="22"/>
  <c r="B22" i="25"/>
  <c r="C21" i="25"/>
  <c r="D21" i="25"/>
  <c r="C21" i="24"/>
  <c r="B22" i="24"/>
  <c r="D21" i="24"/>
  <c r="B22" i="23"/>
  <c r="D21" i="23"/>
  <c r="C21" i="23"/>
  <c r="D22" i="22" l="1"/>
  <c r="C22" i="22"/>
  <c r="B23" i="22"/>
  <c r="D22" i="25"/>
  <c r="C22" i="25"/>
  <c r="B23" i="25"/>
  <c r="D22" i="24"/>
  <c r="C22" i="24"/>
  <c r="B23" i="24"/>
  <c r="D22" i="23"/>
  <c r="C22" i="23"/>
  <c r="B23" i="23"/>
  <c r="D23" i="22" l="1"/>
  <c r="C23" i="22"/>
  <c r="B24" i="22"/>
  <c r="D23" i="25"/>
  <c r="C23" i="25"/>
  <c r="B24" i="25"/>
  <c r="D23" i="24"/>
  <c r="C23" i="24"/>
  <c r="B24" i="24"/>
  <c r="D23" i="23"/>
  <c r="C23" i="23"/>
  <c r="B24" i="23"/>
  <c r="D24" i="22" l="1"/>
  <c r="B25" i="22"/>
  <c r="C24" i="22"/>
  <c r="B25" i="25"/>
  <c r="D24" i="25"/>
  <c r="C24" i="25"/>
  <c r="B25" i="24"/>
  <c r="D24" i="24"/>
  <c r="C24" i="24"/>
  <c r="B25" i="23"/>
  <c r="D24" i="23"/>
  <c r="C24" i="23"/>
  <c r="B26" i="22" l="1"/>
  <c r="D25" i="22"/>
  <c r="C25" i="22"/>
  <c r="C25" i="25"/>
  <c r="B26" i="25"/>
  <c r="D25" i="25"/>
  <c r="B26" i="24"/>
  <c r="C25" i="24"/>
  <c r="D25" i="24"/>
  <c r="B26" i="23"/>
  <c r="D25" i="23"/>
  <c r="C25" i="23"/>
  <c r="D26" i="22" l="1"/>
  <c r="C26" i="22"/>
  <c r="B27" i="22"/>
  <c r="D26" i="25"/>
  <c r="C26" i="25"/>
  <c r="B27" i="25"/>
  <c r="D26" i="24"/>
  <c r="C26" i="24"/>
  <c r="B27" i="24"/>
  <c r="D26" i="23"/>
  <c r="C26" i="23"/>
  <c r="B27" i="23"/>
  <c r="C27" i="22" l="1"/>
  <c r="B28" i="22"/>
  <c r="D27" i="22"/>
  <c r="D27" i="25"/>
  <c r="C27" i="25"/>
  <c r="B28" i="25"/>
  <c r="D27" i="24"/>
  <c r="C27" i="24"/>
  <c r="B28" i="24"/>
  <c r="D27" i="23"/>
  <c r="C27" i="23"/>
  <c r="B28" i="23"/>
  <c r="B29" i="22" l="1"/>
  <c r="D28" i="22"/>
  <c r="C28" i="22"/>
  <c r="B29" i="25"/>
  <c r="D28" i="25"/>
  <c r="C28" i="25"/>
  <c r="B29" i="24"/>
  <c r="D28" i="24"/>
  <c r="C28" i="24"/>
  <c r="B29" i="23"/>
  <c r="D28" i="23"/>
  <c r="C28" i="23"/>
  <c r="B30" i="22" l="1"/>
  <c r="D29" i="22"/>
  <c r="C29" i="22"/>
  <c r="C29" i="25"/>
  <c r="B30" i="25"/>
  <c r="D29" i="25"/>
  <c r="B30" i="24"/>
  <c r="D29" i="24"/>
  <c r="C29" i="24"/>
  <c r="B30" i="23"/>
  <c r="D29" i="23"/>
  <c r="C29" i="23"/>
  <c r="D30" i="22" l="1"/>
  <c r="C30" i="22"/>
  <c r="B31" i="22"/>
  <c r="D30" i="25"/>
  <c r="C30" i="25"/>
  <c r="B31" i="25"/>
  <c r="D30" i="24"/>
  <c r="C30" i="24"/>
  <c r="B31" i="24"/>
  <c r="D30" i="23"/>
  <c r="C30" i="23"/>
  <c r="B31" i="23"/>
  <c r="D31" i="22" l="1"/>
  <c r="C31" i="22"/>
  <c r="D31" i="25"/>
  <c r="C31" i="25"/>
  <c r="D31" i="24"/>
  <c r="C31" i="24"/>
  <c r="D31" i="23"/>
  <c r="C31" i="23"/>
</calcChain>
</file>

<file path=xl/sharedStrings.xml><?xml version="1.0" encoding="utf-8"?>
<sst xmlns="http://schemas.openxmlformats.org/spreadsheetml/2006/main" count="304" uniqueCount="51">
  <si>
    <t>Delta</t>
  </si>
  <si>
    <t>A</t>
  </si>
  <si>
    <t>Week start date</t>
  </si>
  <si>
    <t>Week</t>
  </si>
  <si>
    <t>Year</t>
  </si>
  <si>
    <t>B</t>
  </si>
  <si>
    <t>C</t>
  </si>
  <si>
    <t>J</t>
  </si>
  <si>
    <t>K</t>
  </si>
  <si>
    <t>L</t>
  </si>
  <si>
    <t>M</t>
  </si>
  <si>
    <t>N</t>
  </si>
  <si>
    <t>O</t>
  </si>
  <si>
    <t>D</t>
  </si>
  <si>
    <t>E</t>
  </si>
  <si>
    <t>F</t>
  </si>
  <si>
    <t>G</t>
  </si>
  <si>
    <t>H</t>
  </si>
  <si>
    <t>I</t>
  </si>
  <si>
    <t>BL</t>
  </si>
  <si>
    <t>Adj</t>
  </si>
  <si>
    <t>Total</t>
  </si>
  <si>
    <t>Marketplace</t>
  </si>
  <si>
    <t>Q3G</t>
  </si>
  <si>
    <t>P</t>
  </si>
  <si>
    <t>R</t>
  </si>
  <si>
    <t>Q</t>
  </si>
  <si>
    <t>Q3G Overlays</t>
  </si>
  <si>
    <t>S</t>
  </si>
  <si>
    <t>T</t>
  </si>
  <si>
    <t>U</t>
  </si>
  <si>
    <t>V</t>
  </si>
  <si>
    <t>W</t>
  </si>
  <si>
    <t>Q4G</t>
  </si>
  <si>
    <t>Q4G Overlays</t>
  </si>
  <si>
    <t>X</t>
  </si>
  <si>
    <t>Y</t>
  </si>
  <si>
    <t>KPI 1</t>
  </si>
  <si>
    <t>KPI 2</t>
  </si>
  <si>
    <t>KPI 3</t>
  </si>
  <si>
    <t>KPI 4</t>
  </si>
  <si>
    <t>Overlay 1</t>
  </si>
  <si>
    <t>Overlay 2</t>
  </si>
  <si>
    <t>Overlay 3</t>
  </si>
  <si>
    <t>Overlay 4</t>
  </si>
  <si>
    <t>Region 1</t>
  </si>
  <si>
    <t>Region 2</t>
  </si>
  <si>
    <t>Region 3</t>
  </si>
  <si>
    <t>Region 4</t>
  </si>
  <si>
    <t>Region 5</t>
  </si>
  <si>
    <t>KPI 4 Model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</si>
</sst>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%"/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5" borderId="0" applyNumberFormat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165" fontId="1" fillId="4" borderId="10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</cellXfs>
  <cellStyles count="5">
    <cellStyle name="Comma 2" xfId="4" xr:uid="{D4990546-EFAA-564A-864A-8A6B90240E0C}"/>
    <cellStyle name="Neutral 2" xfId="2" xr:uid="{0D2D9233-6D95-0348-B021-234459BB2A10}"/>
    <cellStyle name="Normal" xfId="0" builtinId="0"/>
    <cellStyle name="Normal 2" xfId="1" xr:uid="{2A451681-BCEF-044B-82BA-6FFA917F8737}"/>
    <cellStyle name="Percent 2" xfId="3" xr:uid="{AA24D514-53DD-2D43-8328-3002D86BD4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F482-70CA-3C41-AC6B-EB9AAA414031}">
  <dimension ref="A1:AB31"/>
  <sheetViews>
    <sheetView tabSelected="1" topLeftCell="G1" workbookViewId="0">
      <selection activeCell="N3" sqref="N3"/>
    </sheetView>
  </sheetViews>
  <sheetFormatPr baseColWidth="10" defaultColWidth="11.1640625" defaultRowHeight="16" x14ac:dyDescent="0.2"/>
  <cols>
    <col min="1" max="1" width="2.83203125" bestFit="1" customWidth="1"/>
    <col min="2" max="2" width="14.5" bestFit="1" customWidth="1"/>
    <col min="3" max="3" width="5.6640625" bestFit="1" customWidth="1"/>
    <col min="4" max="4" width="4.83203125" bestFit="1" customWidth="1"/>
    <col min="5" max="6" width="7.33203125" bestFit="1" customWidth="1"/>
    <col min="7" max="7" width="8" bestFit="1" customWidth="1"/>
    <col min="8" max="9" width="5.83203125" bestFit="1" customWidth="1"/>
    <col min="10" max="10" width="5.33203125" bestFit="1" customWidth="1"/>
    <col min="11" max="12" width="4.6640625" bestFit="1" customWidth="1"/>
    <col min="13" max="13" width="5.33203125" bestFit="1" customWidth="1"/>
    <col min="14" max="17" width="8.83203125" bestFit="1" customWidth="1"/>
    <col min="18" max="18" width="5.33203125" bestFit="1" customWidth="1"/>
    <col min="19" max="22" width="8.83203125" bestFit="1" customWidth="1"/>
    <col min="23" max="23" width="5.33203125" bestFit="1" customWidth="1"/>
    <col min="24" max="24" width="8.33203125" bestFit="1" customWidth="1"/>
    <col min="25" max="25" width="7.33203125" bestFit="1" customWidth="1"/>
    <col min="26" max="26" width="10" bestFit="1" customWidth="1"/>
    <col min="27" max="27" width="8.33203125" bestFit="1" customWidth="1"/>
    <col min="28" max="28" width="8" bestFit="1" customWidth="1"/>
  </cols>
  <sheetData>
    <row r="1" spans="1:28" ht="17" thickBot="1" x14ac:dyDescent="0.25">
      <c r="A1" s="42"/>
      <c r="B1" s="42" t="s">
        <v>1</v>
      </c>
      <c r="C1" s="42" t="s">
        <v>5</v>
      </c>
      <c r="D1" s="42" t="s">
        <v>6</v>
      </c>
      <c r="E1" s="42" t="s">
        <v>13</v>
      </c>
      <c r="F1" s="42" t="s">
        <v>14</v>
      </c>
      <c r="G1" s="42" t="s">
        <v>15</v>
      </c>
      <c r="H1" s="42" t="s">
        <v>16</v>
      </c>
      <c r="I1" s="42" t="s">
        <v>17</v>
      </c>
      <c r="J1" s="42" t="s">
        <v>18</v>
      </c>
      <c r="K1" s="44" t="s">
        <v>7</v>
      </c>
      <c r="L1" s="45" t="s">
        <v>8</v>
      </c>
      <c r="M1" s="46" t="s">
        <v>9</v>
      </c>
      <c r="N1" s="44" t="s">
        <v>10</v>
      </c>
      <c r="O1" s="45" t="s">
        <v>11</v>
      </c>
      <c r="P1" s="45" t="s">
        <v>12</v>
      </c>
      <c r="Q1" s="45" t="s">
        <v>24</v>
      </c>
      <c r="R1" s="46" t="s">
        <v>26</v>
      </c>
      <c r="S1" s="44" t="s">
        <v>25</v>
      </c>
      <c r="T1" s="45" t="s">
        <v>28</v>
      </c>
      <c r="U1" s="45" t="s">
        <v>29</v>
      </c>
      <c r="V1" s="45" t="s">
        <v>30</v>
      </c>
      <c r="W1" s="46" t="s">
        <v>31</v>
      </c>
      <c r="X1" s="42" t="s">
        <v>32</v>
      </c>
      <c r="Y1" s="42"/>
      <c r="Z1" s="42"/>
      <c r="AA1" s="42" t="s">
        <v>35</v>
      </c>
      <c r="AB1" s="42" t="s">
        <v>36</v>
      </c>
    </row>
    <row r="2" spans="1:28" s="1" customFormat="1" ht="17" thickBot="1" x14ac:dyDescent="0.25">
      <c r="A2" s="43"/>
      <c r="B2" s="57" t="s">
        <v>2</v>
      </c>
      <c r="C2" s="53" t="s">
        <v>3</v>
      </c>
      <c r="D2" s="55" t="s">
        <v>4</v>
      </c>
      <c r="E2" s="59" t="s">
        <v>37</v>
      </c>
      <c r="F2" s="51"/>
      <c r="G2" s="52"/>
      <c r="H2" s="59" t="s">
        <v>38</v>
      </c>
      <c r="I2" s="51"/>
      <c r="J2" s="51"/>
      <c r="K2" s="59" t="s">
        <v>39</v>
      </c>
      <c r="L2" s="51"/>
      <c r="M2" s="52"/>
      <c r="N2" s="59" t="s">
        <v>23</v>
      </c>
      <c r="O2" s="51"/>
      <c r="P2" s="51"/>
      <c r="Q2" s="51"/>
      <c r="R2" s="52"/>
      <c r="S2" s="59" t="s">
        <v>33</v>
      </c>
      <c r="T2" s="51"/>
      <c r="U2" s="51"/>
      <c r="V2" s="51"/>
      <c r="W2" s="52"/>
      <c r="X2" s="51" t="s">
        <v>40</v>
      </c>
      <c r="Y2" s="51"/>
      <c r="Z2" s="51"/>
      <c r="AA2" s="51"/>
      <c r="AB2" s="52"/>
    </row>
    <row r="3" spans="1:28" ht="17" thickBot="1" x14ac:dyDescent="0.25">
      <c r="A3" s="42"/>
      <c r="B3" s="58"/>
      <c r="C3" s="54"/>
      <c r="D3" s="56"/>
      <c r="E3" s="18" t="s">
        <v>23</v>
      </c>
      <c r="F3" s="19" t="s">
        <v>33</v>
      </c>
      <c r="G3" s="47" t="s">
        <v>0</v>
      </c>
      <c r="H3" s="23" t="s">
        <v>23</v>
      </c>
      <c r="I3" s="19" t="s">
        <v>33</v>
      </c>
      <c r="J3" s="24" t="s">
        <v>0</v>
      </c>
      <c r="K3" s="23" t="s">
        <v>23</v>
      </c>
      <c r="L3" s="19" t="s">
        <v>33</v>
      </c>
      <c r="M3" s="20" t="s">
        <v>0</v>
      </c>
      <c r="N3" s="18" t="s">
        <v>41</v>
      </c>
      <c r="O3" s="18" t="s">
        <v>42</v>
      </c>
      <c r="P3" s="18" t="s">
        <v>43</v>
      </c>
      <c r="Q3" s="18" t="s">
        <v>44</v>
      </c>
      <c r="R3" s="20" t="s">
        <v>21</v>
      </c>
      <c r="S3" s="18" t="s">
        <v>41</v>
      </c>
      <c r="T3" s="18" t="s">
        <v>42</v>
      </c>
      <c r="U3" s="18" t="s">
        <v>43</v>
      </c>
      <c r="V3" s="18" t="s">
        <v>44</v>
      </c>
      <c r="W3" s="20" t="s">
        <v>21</v>
      </c>
      <c r="X3" s="23" t="s">
        <v>23</v>
      </c>
      <c r="Y3" s="23" t="s">
        <v>19</v>
      </c>
      <c r="Z3" s="23" t="s">
        <v>20</v>
      </c>
      <c r="AA3" s="19" t="s">
        <v>33</v>
      </c>
      <c r="AB3" s="20" t="s">
        <v>0</v>
      </c>
    </row>
    <row r="4" spans="1:28" x14ac:dyDescent="0.2">
      <c r="A4" s="42">
        <v>1</v>
      </c>
      <c r="B4" s="4">
        <v>44731</v>
      </c>
      <c r="C4" s="6">
        <f t="shared" ref="C4:C31" si="0">_xlfn.ISOWEEKNUM(B4+1)</f>
        <v>25</v>
      </c>
      <c r="D4" s="10">
        <f t="shared" ref="D4:D31" si="1">YEAR(B4-WEEKDAY(B4)+5)</f>
        <v>2022</v>
      </c>
      <c r="E4" s="14">
        <v>822</v>
      </c>
      <c r="F4" s="12">
        <v>806</v>
      </c>
      <c r="G4" s="15">
        <v>-16</v>
      </c>
      <c r="H4" s="38">
        <v>0.24</v>
      </c>
      <c r="I4" s="25">
        <v>0.28999999999999998</v>
      </c>
      <c r="J4" s="40">
        <v>499.99999999999989</v>
      </c>
      <c r="K4" s="38">
        <v>0.23</v>
      </c>
      <c r="L4" s="25">
        <v>0.27</v>
      </c>
      <c r="M4" s="40">
        <v>400.00000000000006</v>
      </c>
      <c r="N4" s="14">
        <v>5.3999999999999999E-2</v>
      </c>
      <c r="O4" s="8">
        <v>2.3470000000000001E-2</v>
      </c>
      <c r="P4" s="8">
        <v>4.0000000000000001E-3</v>
      </c>
      <c r="Q4" s="8">
        <v>-4.0000000000000001E-3</v>
      </c>
      <c r="R4" s="2">
        <v>7.7469999999999997E-2</v>
      </c>
      <c r="S4" s="14">
        <v>5.3999999999999999E-2</v>
      </c>
      <c r="T4" s="8">
        <v>2.3470000000000001E-2</v>
      </c>
      <c r="U4" s="8">
        <v>4.0000000000000001E-3</v>
      </c>
      <c r="V4" s="8">
        <v>-4.0000000000000001E-3</v>
      </c>
      <c r="W4" s="2">
        <v>7.7469999999999997E-2</v>
      </c>
      <c r="X4" s="12">
        <v>870</v>
      </c>
      <c r="Y4" s="12">
        <f>X4-R4</f>
        <v>869.92253000000005</v>
      </c>
      <c r="Z4" s="12">
        <f>Y4+Y4*SUM(G4*Model!$C$4, J4/10000*Model!$D$4, M4/10000*Model!$E$4)+W4</f>
        <v>-2686.3555226463695</v>
      </c>
      <c r="AA4" s="21">
        <v>994</v>
      </c>
      <c r="AB4" s="2">
        <f t="shared" ref="AB4:AB31" si="2">IFERROR(AA4-X4,"-")</f>
        <v>124</v>
      </c>
    </row>
    <row r="5" spans="1:28" x14ac:dyDescent="0.2">
      <c r="A5" s="42">
        <f t="shared" ref="A5:A31" si="3">A4+1</f>
        <v>2</v>
      </c>
      <c r="B5" s="4">
        <f t="shared" ref="B5:B31" si="4">B4+7</f>
        <v>44738</v>
      </c>
      <c r="C5" s="6">
        <f t="shared" si="0"/>
        <v>26</v>
      </c>
      <c r="D5" s="10">
        <f t="shared" si="1"/>
        <v>2022</v>
      </c>
      <c r="E5" s="14">
        <v>949</v>
      </c>
      <c r="F5" s="12">
        <v>945</v>
      </c>
      <c r="G5" s="15">
        <v>-4</v>
      </c>
      <c r="H5" s="38">
        <v>0.3</v>
      </c>
      <c r="I5" s="25">
        <v>0.28000000000000003</v>
      </c>
      <c r="J5" s="40">
        <v>-199.99999999999963</v>
      </c>
      <c r="K5" s="38">
        <v>0.22</v>
      </c>
      <c r="L5" s="25">
        <v>0.25</v>
      </c>
      <c r="M5" s="40">
        <v>300</v>
      </c>
      <c r="N5" s="14">
        <v>5.3999999999999999E-2</v>
      </c>
      <c r="O5" s="8">
        <v>2.3470000000000001E-2</v>
      </c>
      <c r="P5" s="8">
        <v>4.0000000000000001E-3</v>
      </c>
      <c r="Q5" s="8">
        <v>-4.0000000000000001E-3</v>
      </c>
      <c r="R5" s="2">
        <v>7.7469999999999997E-2</v>
      </c>
      <c r="S5" s="14">
        <v>5.3999999999999999E-2</v>
      </c>
      <c r="T5" s="8">
        <v>2.3470000000000001E-2</v>
      </c>
      <c r="U5" s="8">
        <v>4.0000000000000001E-3</v>
      </c>
      <c r="V5" s="8">
        <v>-4.0000000000000001E-3</v>
      </c>
      <c r="W5" s="2">
        <v>7.7469999999999997E-2</v>
      </c>
      <c r="X5" s="12">
        <v>880</v>
      </c>
      <c r="Y5" s="12">
        <f t="shared" ref="Y5:Y31" si="5">X5-R5</f>
        <v>879.92253000000005</v>
      </c>
      <c r="Z5" s="12">
        <f>Y5+Y5*SUM(G5*Model!$C$4, J5/10000*Model!$D$4, M5/10000*Model!$E$4)+W5</f>
        <v>-25.049597766680055</v>
      </c>
      <c r="AA5" s="21">
        <v>965</v>
      </c>
      <c r="AB5" s="2">
        <f t="shared" si="2"/>
        <v>85</v>
      </c>
    </row>
    <row r="6" spans="1:28" x14ac:dyDescent="0.2">
      <c r="A6" s="42">
        <f t="shared" si="3"/>
        <v>3</v>
      </c>
      <c r="B6" s="4">
        <f t="shared" si="4"/>
        <v>44745</v>
      </c>
      <c r="C6" s="6">
        <f t="shared" si="0"/>
        <v>27</v>
      </c>
      <c r="D6" s="10">
        <f t="shared" si="1"/>
        <v>2022</v>
      </c>
      <c r="E6" s="14">
        <v>835</v>
      </c>
      <c r="F6" s="12">
        <v>990</v>
      </c>
      <c r="G6" s="15">
        <v>155</v>
      </c>
      <c r="H6" s="38">
        <v>0.28000000000000003</v>
      </c>
      <c r="I6" s="25">
        <v>0.23</v>
      </c>
      <c r="J6" s="40">
        <v>-500.00000000000017</v>
      </c>
      <c r="K6" s="38">
        <v>0.3</v>
      </c>
      <c r="L6" s="25">
        <v>0.23</v>
      </c>
      <c r="M6" s="40">
        <v>-699.99999999999977</v>
      </c>
      <c r="N6" s="14">
        <v>5.3999999999999999E-2</v>
      </c>
      <c r="O6" s="8">
        <v>2.3470000000000001E-2</v>
      </c>
      <c r="P6" s="8">
        <v>4.0000000000000001E-3</v>
      </c>
      <c r="Q6" s="8">
        <v>-4.0000000000000001E-3</v>
      </c>
      <c r="R6" s="2">
        <v>7.7469999999999997E-2</v>
      </c>
      <c r="S6" s="14">
        <v>5.3999999999999999E-2</v>
      </c>
      <c r="T6" s="8">
        <v>2.3470000000000001E-2</v>
      </c>
      <c r="U6" s="8">
        <v>4.0000000000000001E-3</v>
      </c>
      <c r="V6" s="8">
        <v>-4.0000000000000001E-3</v>
      </c>
      <c r="W6" s="2">
        <v>7.7469999999999997E-2</v>
      </c>
      <c r="X6" s="12">
        <v>892</v>
      </c>
      <c r="Y6" s="12">
        <f t="shared" si="5"/>
        <v>891.92253000000005</v>
      </c>
      <c r="Z6" s="12">
        <f>Y6+Y6*SUM(G6*Model!$C$4, J6/10000*Model!$D$4, M6/10000*Model!$E$4)+W6</f>
        <v>36277.284453048909</v>
      </c>
      <c r="AA6" s="21">
        <v>883</v>
      </c>
      <c r="AB6" s="2">
        <f t="shared" si="2"/>
        <v>-9</v>
      </c>
    </row>
    <row r="7" spans="1:28" x14ac:dyDescent="0.2">
      <c r="A7" s="42">
        <f t="shared" si="3"/>
        <v>4</v>
      </c>
      <c r="B7" s="4">
        <f t="shared" si="4"/>
        <v>44752</v>
      </c>
      <c r="C7" s="6">
        <f t="shared" si="0"/>
        <v>28</v>
      </c>
      <c r="D7" s="10">
        <f t="shared" si="1"/>
        <v>2022</v>
      </c>
      <c r="E7" s="14">
        <v>932</v>
      </c>
      <c r="F7" s="12">
        <v>998</v>
      </c>
      <c r="G7" s="15">
        <v>66</v>
      </c>
      <c r="H7" s="38">
        <v>0.28999999999999998</v>
      </c>
      <c r="I7" s="25">
        <v>0.3</v>
      </c>
      <c r="J7" s="40">
        <v>100.00000000000009</v>
      </c>
      <c r="K7" s="38">
        <v>0.22</v>
      </c>
      <c r="L7" s="25">
        <v>0.23</v>
      </c>
      <c r="M7" s="40">
        <v>100.00000000000009</v>
      </c>
      <c r="N7" s="14">
        <v>5.3999999999999999E-2</v>
      </c>
      <c r="O7" s="8">
        <v>2.3470000000000001E-2</v>
      </c>
      <c r="P7" s="8">
        <v>4.0000000000000001E-3</v>
      </c>
      <c r="Q7" s="8">
        <v>-4.0000000000000001E-3</v>
      </c>
      <c r="R7" s="2">
        <v>7.7469999999999997E-2</v>
      </c>
      <c r="S7" s="14">
        <v>5.3999999999999999E-2</v>
      </c>
      <c r="T7" s="8">
        <v>2.3470000000000001E-2</v>
      </c>
      <c r="U7" s="8">
        <v>4.0000000000000001E-3</v>
      </c>
      <c r="V7" s="8">
        <v>-4.0000000000000001E-3</v>
      </c>
      <c r="W7" s="2">
        <v>7.7469999999999997E-2</v>
      </c>
      <c r="X7" s="12">
        <v>998</v>
      </c>
      <c r="Y7" s="12">
        <f t="shared" si="5"/>
        <v>997.92253000000005</v>
      </c>
      <c r="Z7" s="12">
        <f>Y7+Y7*SUM(G7*Model!$C$4, J7/10000*Model!$D$4, M7/10000*Model!$E$4)+W7</f>
        <v>17860.408923667896</v>
      </c>
      <c r="AA7" s="21">
        <v>984</v>
      </c>
      <c r="AB7" s="2">
        <f t="shared" si="2"/>
        <v>-14</v>
      </c>
    </row>
    <row r="8" spans="1:28" x14ac:dyDescent="0.2">
      <c r="A8" s="42">
        <f t="shared" si="3"/>
        <v>5</v>
      </c>
      <c r="B8" s="4">
        <f t="shared" si="4"/>
        <v>44759</v>
      </c>
      <c r="C8" s="6">
        <f t="shared" si="0"/>
        <v>29</v>
      </c>
      <c r="D8" s="10">
        <f t="shared" si="1"/>
        <v>2022</v>
      </c>
      <c r="E8" s="14">
        <v>939</v>
      </c>
      <c r="F8" s="12">
        <v>850</v>
      </c>
      <c r="G8" s="15">
        <v>-89</v>
      </c>
      <c r="H8" s="38">
        <v>0.24</v>
      </c>
      <c r="I8" s="25">
        <v>0.24</v>
      </c>
      <c r="J8" s="40">
        <v>0</v>
      </c>
      <c r="K8" s="38">
        <v>0.28999999999999998</v>
      </c>
      <c r="L8" s="25">
        <v>0.22</v>
      </c>
      <c r="M8" s="40">
        <v>-699.99999999999977</v>
      </c>
      <c r="N8" s="14">
        <v>5.3999999999999999E-2</v>
      </c>
      <c r="O8" s="8">
        <v>2.3470000000000001E-2</v>
      </c>
      <c r="P8" s="8">
        <v>4.0000000000000001E-3</v>
      </c>
      <c r="Q8" s="8">
        <v>-4.0000000000000001E-3</v>
      </c>
      <c r="R8" s="2">
        <v>7.7469999999999997E-2</v>
      </c>
      <c r="S8" s="14">
        <v>5.3999999999999999E-2</v>
      </c>
      <c r="T8" s="8">
        <v>2.3470000000000001E-2</v>
      </c>
      <c r="U8" s="8">
        <v>4.0000000000000001E-3</v>
      </c>
      <c r="V8" s="8">
        <v>-4.0000000000000001E-3</v>
      </c>
      <c r="W8" s="2">
        <v>7.7469999999999997E-2</v>
      </c>
      <c r="X8" s="12">
        <v>940</v>
      </c>
      <c r="Y8" s="12">
        <f t="shared" si="5"/>
        <v>939.92253000000005</v>
      </c>
      <c r="Z8" s="12">
        <f>Y8+Y8*SUM(G8*Model!$C$4, J8/10000*Model!$D$4, M8/10000*Model!$E$4)+W8</f>
        <v>-20473.181609460742</v>
      </c>
      <c r="AA8" s="21">
        <v>823</v>
      </c>
      <c r="AB8" s="2">
        <f t="shared" si="2"/>
        <v>-117</v>
      </c>
    </row>
    <row r="9" spans="1:28" x14ac:dyDescent="0.2">
      <c r="A9" s="42">
        <f t="shared" si="3"/>
        <v>6</v>
      </c>
      <c r="B9" s="4">
        <f t="shared" si="4"/>
        <v>44766</v>
      </c>
      <c r="C9" s="6">
        <f t="shared" si="0"/>
        <v>30</v>
      </c>
      <c r="D9" s="10">
        <f t="shared" si="1"/>
        <v>2022</v>
      </c>
      <c r="E9" s="14">
        <v>832</v>
      </c>
      <c r="F9" s="12">
        <v>834</v>
      </c>
      <c r="G9" s="15">
        <v>2</v>
      </c>
      <c r="H9" s="38">
        <v>0.25</v>
      </c>
      <c r="I9" s="25">
        <v>0.3</v>
      </c>
      <c r="J9" s="40">
        <v>499.99999999999989</v>
      </c>
      <c r="K9" s="38">
        <v>0.23</v>
      </c>
      <c r="L9" s="25">
        <v>0.25</v>
      </c>
      <c r="M9" s="40">
        <v>199.99999999999989</v>
      </c>
      <c r="N9" s="14">
        <v>5.3999999999999999E-2</v>
      </c>
      <c r="O9" s="8">
        <v>2.3470000000000001E-2</v>
      </c>
      <c r="P9" s="8">
        <v>4.0000000000000001E-3</v>
      </c>
      <c r="Q9" s="8">
        <v>-4.0000000000000001E-3</v>
      </c>
      <c r="R9" s="2">
        <v>7.7469999999999997E-2</v>
      </c>
      <c r="S9" s="14">
        <v>5.3999999999999999E-2</v>
      </c>
      <c r="T9" s="8">
        <v>2.3470000000000001E-2</v>
      </c>
      <c r="U9" s="8">
        <v>4.0000000000000001E-3</v>
      </c>
      <c r="V9" s="8">
        <v>-4.0000000000000001E-3</v>
      </c>
      <c r="W9" s="2">
        <v>7.7469999999999997E-2</v>
      </c>
      <c r="X9" s="12">
        <v>878</v>
      </c>
      <c r="Y9" s="12">
        <f>X9-R9</f>
        <v>877.92253000000005</v>
      </c>
      <c r="Z9" s="12">
        <f>Y9+Y9*SUM(G9*Model!$C$4, J9/10000*Model!$D$4, M9/10000*Model!$E$4)+W9</f>
        <v>1334.94375218199</v>
      </c>
      <c r="AA9" s="21">
        <v>816</v>
      </c>
      <c r="AB9" s="2">
        <f t="shared" si="2"/>
        <v>-62</v>
      </c>
    </row>
    <row r="10" spans="1:28" x14ac:dyDescent="0.2">
      <c r="A10" s="42">
        <f t="shared" si="3"/>
        <v>7</v>
      </c>
      <c r="B10" s="4">
        <f t="shared" si="4"/>
        <v>44773</v>
      </c>
      <c r="C10" s="6">
        <f t="shared" si="0"/>
        <v>31</v>
      </c>
      <c r="D10" s="10">
        <f t="shared" si="1"/>
        <v>2022</v>
      </c>
      <c r="E10" s="14">
        <v>905</v>
      </c>
      <c r="F10" s="12">
        <v>940</v>
      </c>
      <c r="G10" s="15">
        <v>35</v>
      </c>
      <c r="H10" s="38">
        <v>0.21</v>
      </c>
      <c r="I10" s="25">
        <v>0.25</v>
      </c>
      <c r="J10" s="40">
        <v>400.00000000000006</v>
      </c>
      <c r="K10" s="38">
        <v>0.28000000000000003</v>
      </c>
      <c r="L10" s="25">
        <v>0.3</v>
      </c>
      <c r="M10" s="40">
        <v>199.99999999999963</v>
      </c>
      <c r="N10" s="14">
        <v>5.3999999999999999E-2</v>
      </c>
      <c r="O10" s="8">
        <v>2.3470000000000001E-2</v>
      </c>
      <c r="P10" s="8">
        <v>4.0000000000000001E-3</v>
      </c>
      <c r="Q10" s="8">
        <v>-4.0000000000000001E-3</v>
      </c>
      <c r="R10" s="2">
        <v>7.7469999999999997E-2</v>
      </c>
      <c r="S10" s="14">
        <v>5.3999999999999999E-2</v>
      </c>
      <c r="T10" s="8">
        <v>2.3470000000000001E-2</v>
      </c>
      <c r="U10" s="8">
        <v>4.0000000000000001E-3</v>
      </c>
      <c r="V10" s="8">
        <v>-4.0000000000000001E-3</v>
      </c>
      <c r="W10" s="2">
        <v>7.7469999999999997E-2</v>
      </c>
      <c r="X10" s="12">
        <v>804</v>
      </c>
      <c r="Y10" s="12">
        <f t="shared" si="5"/>
        <v>803.92253000000005</v>
      </c>
      <c r="Z10" s="12">
        <f>Y10+Y10*SUM(G10*Model!$C$4, J10/10000*Model!$D$4, M10/10000*Model!$E$4)+W10</f>
        <v>8012.5032085399207</v>
      </c>
      <c r="AA10" s="21">
        <v>874</v>
      </c>
      <c r="AB10" s="2">
        <f t="shared" si="2"/>
        <v>70</v>
      </c>
    </row>
    <row r="11" spans="1:28" x14ac:dyDescent="0.2">
      <c r="A11" s="42">
        <f t="shared" si="3"/>
        <v>8</v>
      </c>
      <c r="B11" s="4">
        <f t="shared" si="4"/>
        <v>44780</v>
      </c>
      <c r="C11" s="6">
        <f t="shared" si="0"/>
        <v>32</v>
      </c>
      <c r="D11" s="10">
        <f t="shared" si="1"/>
        <v>2022</v>
      </c>
      <c r="E11" s="14">
        <v>887</v>
      </c>
      <c r="F11" s="12">
        <v>823</v>
      </c>
      <c r="G11" s="15">
        <v>-64</v>
      </c>
      <c r="H11" s="38">
        <v>0.25</v>
      </c>
      <c r="I11" s="25">
        <v>0.28999999999999998</v>
      </c>
      <c r="J11" s="40">
        <v>399.99999999999977</v>
      </c>
      <c r="K11" s="38">
        <v>0.3</v>
      </c>
      <c r="L11" s="25">
        <v>0.21</v>
      </c>
      <c r="M11" s="40">
        <v>-900</v>
      </c>
      <c r="N11" s="14">
        <v>5.3999999999999999E-2</v>
      </c>
      <c r="O11" s="8">
        <v>2.3470000000000001E-2</v>
      </c>
      <c r="P11" s="8">
        <v>4.0000000000000001E-3</v>
      </c>
      <c r="Q11" s="8">
        <v>-4.0000000000000001E-3</v>
      </c>
      <c r="R11" s="2">
        <v>7.7469999999999997E-2</v>
      </c>
      <c r="S11" s="14">
        <v>5.3999999999999999E-2</v>
      </c>
      <c r="T11" s="8">
        <v>2.3470000000000001E-2</v>
      </c>
      <c r="U11" s="8">
        <v>4.0000000000000001E-3</v>
      </c>
      <c r="V11" s="8">
        <v>-4.0000000000000001E-3</v>
      </c>
      <c r="W11" s="2">
        <v>7.7469999999999997E-2</v>
      </c>
      <c r="X11" s="12">
        <v>929</v>
      </c>
      <c r="Y11" s="12">
        <f t="shared" si="5"/>
        <v>928.92253000000005</v>
      </c>
      <c r="Z11" s="12">
        <f>Y11+Y11*SUM(G11*Model!$C$4, J11/10000*Model!$D$4, M11/10000*Model!$E$4)+W11</f>
        <v>-14281.149638544101</v>
      </c>
      <c r="AA11" s="21">
        <v>986</v>
      </c>
      <c r="AB11" s="2">
        <f t="shared" si="2"/>
        <v>57</v>
      </c>
    </row>
    <row r="12" spans="1:28" x14ac:dyDescent="0.2">
      <c r="A12" s="42">
        <f t="shared" si="3"/>
        <v>9</v>
      </c>
      <c r="B12" s="4">
        <f t="shared" si="4"/>
        <v>44787</v>
      </c>
      <c r="C12" s="6">
        <f t="shared" si="0"/>
        <v>33</v>
      </c>
      <c r="D12" s="10">
        <f t="shared" si="1"/>
        <v>2022</v>
      </c>
      <c r="E12" s="14">
        <v>924</v>
      </c>
      <c r="F12" s="12">
        <v>949</v>
      </c>
      <c r="G12" s="15">
        <v>25</v>
      </c>
      <c r="H12" s="38">
        <v>0.24</v>
      </c>
      <c r="I12" s="25">
        <v>0.27</v>
      </c>
      <c r="J12" s="40">
        <v>300.00000000000028</v>
      </c>
      <c r="K12" s="38">
        <v>0.22</v>
      </c>
      <c r="L12" s="25">
        <v>0.28000000000000003</v>
      </c>
      <c r="M12" s="40">
        <v>600.00000000000023</v>
      </c>
      <c r="N12" s="14">
        <v>5.3999999999999999E-2</v>
      </c>
      <c r="O12" s="8">
        <v>2.3470000000000001E-2</v>
      </c>
      <c r="P12" s="8">
        <v>4.0000000000000001E-3</v>
      </c>
      <c r="Q12" s="8">
        <v>-4.0000000000000001E-3</v>
      </c>
      <c r="R12" s="2">
        <v>7.7469999999999997E-2</v>
      </c>
      <c r="S12" s="14">
        <v>5.3999999999999999E-2</v>
      </c>
      <c r="T12" s="8">
        <v>2.3470000000000001E-2</v>
      </c>
      <c r="U12" s="8">
        <v>4.0000000000000001E-3</v>
      </c>
      <c r="V12" s="8">
        <v>-4.0000000000000001E-3</v>
      </c>
      <c r="W12" s="2">
        <v>7.7469999999999997E-2</v>
      </c>
      <c r="X12" s="12">
        <v>951</v>
      </c>
      <c r="Y12" s="12">
        <f t="shared" si="5"/>
        <v>950.92253000000005</v>
      </c>
      <c r="Z12" s="12">
        <f>Y12+Y12*SUM(G12*Model!$C$4, J12/10000*Model!$D$4, M12/10000*Model!$E$4)+W12</f>
        <v>7040.3474824811301</v>
      </c>
      <c r="AA12" s="21">
        <v>840</v>
      </c>
      <c r="AB12" s="2">
        <f t="shared" si="2"/>
        <v>-111</v>
      </c>
    </row>
    <row r="13" spans="1:28" x14ac:dyDescent="0.2">
      <c r="A13" s="42">
        <f t="shared" si="3"/>
        <v>10</v>
      </c>
      <c r="B13" s="4">
        <f t="shared" si="4"/>
        <v>44794</v>
      </c>
      <c r="C13" s="6">
        <f t="shared" si="0"/>
        <v>34</v>
      </c>
      <c r="D13" s="10">
        <f t="shared" si="1"/>
        <v>2022</v>
      </c>
      <c r="E13" s="14">
        <v>901</v>
      </c>
      <c r="F13" s="12">
        <v>995</v>
      </c>
      <c r="G13" s="15">
        <v>94</v>
      </c>
      <c r="H13" s="38">
        <v>0.23</v>
      </c>
      <c r="I13" s="25">
        <v>0.23</v>
      </c>
      <c r="J13" s="40">
        <v>0</v>
      </c>
      <c r="K13" s="38">
        <v>0.2</v>
      </c>
      <c r="L13" s="25">
        <v>0.24</v>
      </c>
      <c r="M13" s="40">
        <v>399.99999999999977</v>
      </c>
      <c r="N13" s="14">
        <v>5.3999999999999999E-2</v>
      </c>
      <c r="O13" s="8">
        <v>2.3470000000000001E-2</v>
      </c>
      <c r="P13" s="8">
        <v>4.0000000000000001E-3</v>
      </c>
      <c r="Q13" s="8">
        <v>-4.0000000000000001E-3</v>
      </c>
      <c r="R13" s="2">
        <v>7.7469999999999997E-2</v>
      </c>
      <c r="S13" s="14">
        <v>5.3999999999999999E-2</v>
      </c>
      <c r="T13" s="8">
        <v>2.3470000000000001E-2</v>
      </c>
      <c r="U13" s="8">
        <v>4.0000000000000001E-3</v>
      </c>
      <c r="V13" s="8">
        <v>-4.0000000000000001E-3</v>
      </c>
      <c r="W13" s="2">
        <v>7.7469999999999997E-2</v>
      </c>
      <c r="X13" s="12">
        <v>941</v>
      </c>
      <c r="Y13" s="12">
        <f t="shared" si="5"/>
        <v>940.92253000000005</v>
      </c>
      <c r="Z13" s="12">
        <f>Y13+Y13*SUM(G13*Model!$C$4, J13/10000*Model!$D$4, M13/10000*Model!$E$4)+W13</f>
        <v>23582.20807274328</v>
      </c>
      <c r="AA13" s="21">
        <v>873</v>
      </c>
      <c r="AB13" s="2">
        <f t="shared" si="2"/>
        <v>-68</v>
      </c>
    </row>
    <row r="14" spans="1:28" x14ac:dyDescent="0.2">
      <c r="A14" s="42">
        <v>1</v>
      </c>
      <c r="B14" s="4">
        <f t="shared" si="4"/>
        <v>44801</v>
      </c>
      <c r="C14" s="6">
        <f t="shared" si="0"/>
        <v>35</v>
      </c>
      <c r="D14" s="10">
        <f t="shared" si="1"/>
        <v>2022</v>
      </c>
      <c r="E14" s="14">
        <v>847</v>
      </c>
      <c r="F14" s="12">
        <v>909</v>
      </c>
      <c r="G14" s="15">
        <v>62</v>
      </c>
      <c r="H14" s="38">
        <v>0.24</v>
      </c>
      <c r="I14" s="25">
        <v>0.25</v>
      </c>
      <c r="J14" s="40">
        <v>100.00000000000009</v>
      </c>
      <c r="K14" s="38">
        <v>0.28999999999999998</v>
      </c>
      <c r="L14" s="25">
        <v>0.25</v>
      </c>
      <c r="M14" s="40">
        <v>-399.99999999999977</v>
      </c>
      <c r="N14" s="14">
        <v>5.3999999999999999E-2</v>
      </c>
      <c r="O14" s="8">
        <v>2.3470000000000001E-2</v>
      </c>
      <c r="P14" s="8">
        <v>4.0000000000000001E-3</v>
      </c>
      <c r="Q14" s="8">
        <v>-4.0000000000000001E-3</v>
      </c>
      <c r="R14" s="2">
        <v>7.7469999999999997E-2</v>
      </c>
      <c r="S14" s="14">
        <v>3.4000000000000002E-2</v>
      </c>
      <c r="T14" s="8">
        <v>2.3470000000000001E-2</v>
      </c>
      <c r="U14" s="8">
        <v>4.0000000000000001E-3</v>
      </c>
      <c r="V14" s="8">
        <v>-4.0000000000000001E-3</v>
      </c>
      <c r="W14" s="2">
        <v>5.7470000000000007E-2</v>
      </c>
      <c r="X14" s="12">
        <v>913</v>
      </c>
      <c r="Y14" s="12">
        <f t="shared" si="5"/>
        <v>912.92253000000005</v>
      </c>
      <c r="Z14" s="12">
        <f>Y14+Y14*SUM(G14*Model!$C$4, J14/10000*Model!$D$4, M14/10000*Model!$E$4)+W14</f>
        <v>15405.66441941879</v>
      </c>
      <c r="AA14" s="21">
        <v>910</v>
      </c>
      <c r="AB14" s="2">
        <f t="shared" si="2"/>
        <v>-3</v>
      </c>
    </row>
    <row r="15" spans="1:28" x14ac:dyDescent="0.2">
      <c r="A15" s="42">
        <f t="shared" si="3"/>
        <v>2</v>
      </c>
      <c r="B15" s="4">
        <f t="shared" si="4"/>
        <v>44808</v>
      </c>
      <c r="C15" s="6">
        <f t="shared" si="0"/>
        <v>36</v>
      </c>
      <c r="D15" s="10">
        <f t="shared" si="1"/>
        <v>2022</v>
      </c>
      <c r="E15" s="14">
        <v>944</v>
      </c>
      <c r="F15" s="12">
        <v>853</v>
      </c>
      <c r="G15" s="15">
        <v>-91</v>
      </c>
      <c r="H15" s="38">
        <v>0.21</v>
      </c>
      <c r="I15" s="25">
        <v>0.26</v>
      </c>
      <c r="J15" s="40">
        <v>500.00000000000017</v>
      </c>
      <c r="K15" s="38">
        <v>0.23</v>
      </c>
      <c r="L15" s="25">
        <v>0.28000000000000003</v>
      </c>
      <c r="M15" s="40">
        <v>500.00000000000017</v>
      </c>
      <c r="N15" s="14">
        <v>5.3999999999999999E-2</v>
      </c>
      <c r="O15" s="8">
        <v>2.3470000000000001E-2</v>
      </c>
      <c r="P15" s="8">
        <v>4.0000000000000001E-3</v>
      </c>
      <c r="Q15" s="8">
        <v>-4.0000000000000001E-3</v>
      </c>
      <c r="R15" s="2">
        <v>7.7469999999999997E-2</v>
      </c>
      <c r="S15" s="14">
        <v>3.4000000000000002E-2</v>
      </c>
      <c r="T15" s="8">
        <v>2.3470000000000001E-2</v>
      </c>
      <c r="U15" s="8">
        <v>4.0000000000000001E-3</v>
      </c>
      <c r="V15" s="8">
        <v>-4.0000000000000001E-3</v>
      </c>
      <c r="W15" s="2">
        <v>5.7470000000000007E-2</v>
      </c>
      <c r="X15" s="12">
        <v>983</v>
      </c>
      <c r="Y15" s="12">
        <f t="shared" si="5"/>
        <v>982.92253000000005</v>
      </c>
      <c r="Z15" s="12">
        <f>Y15+Y15*SUM(G15*Model!$C$4, J15/10000*Model!$D$4, M15/10000*Model!$E$4)+W15</f>
        <v>-21907.747449940551</v>
      </c>
      <c r="AA15" s="21">
        <v>919</v>
      </c>
      <c r="AB15" s="2">
        <f t="shared" si="2"/>
        <v>-64</v>
      </c>
    </row>
    <row r="16" spans="1:28" x14ac:dyDescent="0.2">
      <c r="A16" s="42">
        <f t="shared" si="3"/>
        <v>3</v>
      </c>
      <c r="B16" s="4">
        <f t="shared" si="4"/>
        <v>44815</v>
      </c>
      <c r="C16" s="6">
        <f t="shared" si="0"/>
        <v>37</v>
      </c>
      <c r="D16" s="10">
        <f t="shared" si="1"/>
        <v>2022</v>
      </c>
      <c r="E16" s="14">
        <v>890</v>
      </c>
      <c r="F16" s="12">
        <v>915</v>
      </c>
      <c r="G16" s="15">
        <v>25</v>
      </c>
      <c r="H16" s="38">
        <v>0.24</v>
      </c>
      <c r="I16" s="25">
        <v>0.25</v>
      </c>
      <c r="J16" s="40">
        <v>100.00000000000009</v>
      </c>
      <c r="K16" s="38">
        <v>0.26</v>
      </c>
      <c r="L16" s="25">
        <v>0.28000000000000003</v>
      </c>
      <c r="M16" s="40">
        <v>200.00000000000017</v>
      </c>
      <c r="N16" s="14">
        <v>5.3999999999999999E-2</v>
      </c>
      <c r="O16" s="8">
        <v>2.3470000000000001E-2</v>
      </c>
      <c r="P16" s="8">
        <v>4.0000000000000001E-3</v>
      </c>
      <c r="Q16" s="8">
        <v>-4.0000000000000001E-3</v>
      </c>
      <c r="R16" s="2">
        <v>7.7469999999999997E-2</v>
      </c>
      <c r="S16" s="14">
        <v>3.4000000000000002E-2</v>
      </c>
      <c r="T16" s="8">
        <v>2.3470000000000001E-2</v>
      </c>
      <c r="U16" s="8">
        <v>4.0000000000000001E-3</v>
      </c>
      <c r="V16" s="8">
        <v>-4.0000000000000001E-3</v>
      </c>
      <c r="W16" s="2">
        <v>5.7470000000000007E-2</v>
      </c>
      <c r="X16" s="12">
        <v>842</v>
      </c>
      <c r="Y16" s="12">
        <f t="shared" si="5"/>
        <v>841.92253000000005</v>
      </c>
      <c r="Z16" s="12">
        <f>Y16+Y16*SUM(G16*Model!$C$4, J16/10000*Model!$D$4, M16/10000*Model!$E$4)+W16</f>
        <v>6231.3003924937102</v>
      </c>
      <c r="AA16" s="21">
        <v>881</v>
      </c>
      <c r="AB16" s="2">
        <f t="shared" si="2"/>
        <v>39</v>
      </c>
    </row>
    <row r="17" spans="1:28" x14ac:dyDescent="0.2">
      <c r="A17" s="42">
        <f t="shared" si="3"/>
        <v>4</v>
      </c>
      <c r="B17" s="4">
        <f t="shared" si="4"/>
        <v>44822</v>
      </c>
      <c r="C17" s="6">
        <f t="shared" si="0"/>
        <v>38</v>
      </c>
      <c r="D17" s="10">
        <f t="shared" si="1"/>
        <v>2022</v>
      </c>
      <c r="E17" s="14">
        <v>971</v>
      </c>
      <c r="F17" s="12">
        <v>982</v>
      </c>
      <c r="G17" s="15">
        <v>11</v>
      </c>
      <c r="H17" s="38">
        <v>0.2</v>
      </c>
      <c r="I17" s="25">
        <v>0.21</v>
      </c>
      <c r="J17" s="40">
        <v>99.999999999999815</v>
      </c>
      <c r="K17" s="38">
        <v>0.22</v>
      </c>
      <c r="L17" s="25">
        <v>0.23</v>
      </c>
      <c r="M17" s="40">
        <v>100.00000000000009</v>
      </c>
      <c r="N17" s="14">
        <v>5.3999999999999999E-2</v>
      </c>
      <c r="O17" s="8">
        <v>2.3470000000000001E-2</v>
      </c>
      <c r="P17" s="8">
        <v>4.0000000000000001E-3</v>
      </c>
      <c r="Q17" s="8">
        <v>-4.0000000000000001E-3</v>
      </c>
      <c r="R17" s="2">
        <v>7.7469999999999997E-2</v>
      </c>
      <c r="S17" s="14">
        <v>3.4000000000000002E-2</v>
      </c>
      <c r="T17" s="8">
        <v>2.3470000000000001E-2</v>
      </c>
      <c r="U17" s="8">
        <v>4.0000000000000001E-3</v>
      </c>
      <c r="V17" s="8">
        <v>-4.0000000000000001E-3</v>
      </c>
      <c r="W17" s="2">
        <v>5.7470000000000007E-2</v>
      </c>
      <c r="X17" s="12">
        <v>966</v>
      </c>
      <c r="Y17" s="12">
        <f t="shared" si="5"/>
        <v>965.92253000000005</v>
      </c>
      <c r="Z17" s="12">
        <f>Y17+Y17*SUM(G17*Model!$C$4, J17/10000*Model!$D$4, M17/10000*Model!$E$4)+W17</f>
        <v>3687.4792852678897</v>
      </c>
      <c r="AA17" s="21">
        <v>859</v>
      </c>
      <c r="AB17" s="2">
        <f t="shared" si="2"/>
        <v>-107</v>
      </c>
    </row>
    <row r="18" spans="1:28" x14ac:dyDescent="0.2">
      <c r="A18" s="42">
        <f t="shared" si="3"/>
        <v>5</v>
      </c>
      <c r="B18" s="4">
        <f t="shared" si="4"/>
        <v>44829</v>
      </c>
      <c r="C18" s="6">
        <f t="shared" si="0"/>
        <v>39</v>
      </c>
      <c r="D18" s="10">
        <f t="shared" si="1"/>
        <v>2022</v>
      </c>
      <c r="E18" s="14">
        <v>931</v>
      </c>
      <c r="F18" s="12">
        <v>833</v>
      </c>
      <c r="G18" s="15">
        <v>-98</v>
      </c>
      <c r="H18" s="38">
        <v>0.27</v>
      </c>
      <c r="I18" s="25">
        <v>0.28000000000000003</v>
      </c>
      <c r="J18" s="40">
        <v>100.00000000000009</v>
      </c>
      <c r="K18" s="38">
        <v>0.27</v>
      </c>
      <c r="L18" s="25">
        <v>0.28000000000000003</v>
      </c>
      <c r="M18" s="40">
        <v>100.00000000000009</v>
      </c>
      <c r="N18" s="14">
        <v>5.3999999999999999E-2</v>
      </c>
      <c r="O18" s="8">
        <v>2.3470000000000001E-2</v>
      </c>
      <c r="P18" s="8">
        <v>4.0000000000000001E-3</v>
      </c>
      <c r="Q18" s="8">
        <v>-4.0000000000000001E-3</v>
      </c>
      <c r="R18" s="2">
        <v>7.7469999999999997E-2</v>
      </c>
      <c r="S18" s="14">
        <v>3.4000000000000002E-2</v>
      </c>
      <c r="T18" s="8">
        <v>2.3470000000000001E-2</v>
      </c>
      <c r="U18" s="8">
        <v>4.0000000000000001E-3</v>
      </c>
      <c r="V18" s="8">
        <v>-4.0000000000000001E-3</v>
      </c>
      <c r="W18" s="2">
        <v>5.7470000000000007E-2</v>
      </c>
      <c r="X18" s="12">
        <v>841</v>
      </c>
      <c r="Y18" s="12">
        <f t="shared" si="5"/>
        <v>840.92253000000005</v>
      </c>
      <c r="Z18" s="12">
        <f>Y18+Y18*SUM(G18*Model!$C$4, J18/10000*Model!$D$4, M18/10000*Model!$E$4)+W18</f>
        <v>-20254.81211685211</v>
      </c>
      <c r="AA18" s="21">
        <v>833</v>
      </c>
      <c r="AB18" s="2">
        <f t="shared" si="2"/>
        <v>-8</v>
      </c>
    </row>
    <row r="19" spans="1:28" x14ac:dyDescent="0.2">
      <c r="A19" s="42">
        <f t="shared" si="3"/>
        <v>6</v>
      </c>
      <c r="B19" s="4">
        <f t="shared" si="4"/>
        <v>44836</v>
      </c>
      <c r="C19" s="6">
        <f t="shared" si="0"/>
        <v>40</v>
      </c>
      <c r="D19" s="10">
        <f t="shared" si="1"/>
        <v>2022</v>
      </c>
      <c r="E19" s="14">
        <v>902</v>
      </c>
      <c r="F19" s="12">
        <v>945</v>
      </c>
      <c r="G19" s="15">
        <v>43</v>
      </c>
      <c r="H19" s="38">
        <v>0.3</v>
      </c>
      <c r="I19" s="25">
        <v>0.3</v>
      </c>
      <c r="J19" s="40">
        <v>0</v>
      </c>
      <c r="K19" s="38">
        <v>0.23</v>
      </c>
      <c r="L19" s="25">
        <v>0.3</v>
      </c>
      <c r="M19" s="40">
        <v>699.99999999999977</v>
      </c>
      <c r="N19" s="14">
        <v>5.3999999999999999E-2</v>
      </c>
      <c r="O19" s="8">
        <v>2.3470000000000001E-2</v>
      </c>
      <c r="P19" s="8">
        <v>4.0000000000000001E-3</v>
      </c>
      <c r="Q19" s="8">
        <v>-4.0000000000000001E-3</v>
      </c>
      <c r="R19" s="2">
        <v>7.7469999999999997E-2</v>
      </c>
      <c r="S19" s="14">
        <v>3.4000000000000002E-2</v>
      </c>
      <c r="T19" s="8">
        <v>2.3470000000000001E-2</v>
      </c>
      <c r="U19" s="8">
        <v>4.0000000000000001E-3</v>
      </c>
      <c r="V19" s="8">
        <v>-4.0000000000000001E-3</v>
      </c>
      <c r="W19" s="2">
        <v>5.7470000000000007E-2</v>
      </c>
      <c r="X19" s="12">
        <v>907</v>
      </c>
      <c r="Y19" s="12">
        <f t="shared" si="5"/>
        <v>906.92253000000005</v>
      </c>
      <c r="Z19" s="12">
        <f>Y19+Y19*SUM(G19*Model!$C$4, J19/10000*Model!$D$4, M19/10000*Model!$E$4)+W19</f>
        <v>10888.440582180741</v>
      </c>
      <c r="AA19" s="21">
        <v>997</v>
      </c>
      <c r="AB19" s="2">
        <f t="shared" si="2"/>
        <v>90</v>
      </c>
    </row>
    <row r="20" spans="1:28" x14ac:dyDescent="0.2">
      <c r="A20" s="42">
        <f t="shared" si="3"/>
        <v>7</v>
      </c>
      <c r="B20" s="4">
        <f t="shared" si="4"/>
        <v>44843</v>
      </c>
      <c r="C20" s="6">
        <f t="shared" si="0"/>
        <v>41</v>
      </c>
      <c r="D20" s="10">
        <f t="shared" si="1"/>
        <v>2022</v>
      </c>
      <c r="E20" s="14">
        <v>937</v>
      </c>
      <c r="F20" s="12">
        <v>916</v>
      </c>
      <c r="G20" s="15">
        <v>-21</v>
      </c>
      <c r="H20" s="38">
        <v>0.24</v>
      </c>
      <c r="I20" s="25">
        <v>0.28000000000000003</v>
      </c>
      <c r="J20" s="40">
        <v>400.00000000000034</v>
      </c>
      <c r="K20" s="38">
        <v>0.28000000000000003</v>
      </c>
      <c r="L20" s="25">
        <v>0.28000000000000003</v>
      </c>
      <c r="M20" s="40">
        <v>0</v>
      </c>
      <c r="N20" s="14">
        <v>5.3999999999999999E-2</v>
      </c>
      <c r="O20" s="8">
        <v>2.3470000000000001E-2</v>
      </c>
      <c r="P20" s="8">
        <v>4.0000000000000001E-3</v>
      </c>
      <c r="Q20" s="8">
        <v>-4.0000000000000001E-3</v>
      </c>
      <c r="R20" s="2">
        <v>7.7469999999999997E-2</v>
      </c>
      <c r="S20" s="14">
        <v>3.4000000000000002E-2</v>
      </c>
      <c r="T20" s="8">
        <v>2.3470000000000001E-2</v>
      </c>
      <c r="U20" s="8">
        <v>4.0000000000000001E-3</v>
      </c>
      <c r="V20" s="8">
        <v>-4.0000000000000001E-3</v>
      </c>
      <c r="W20" s="2">
        <v>5.7470000000000007E-2</v>
      </c>
      <c r="X20" s="12">
        <v>820</v>
      </c>
      <c r="Y20" s="12">
        <f t="shared" si="5"/>
        <v>819.92253000000005</v>
      </c>
      <c r="Z20" s="12">
        <f>Y20+Y20*SUM(G20*Model!$C$4, J20/10000*Model!$D$4, M20/10000*Model!$E$4)+W20</f>
        <v>-3581.95776495172</v>
      </c>
      <c r="AA20" s="21">
        <v>976</v>
      </c>
      <c r="AB20" s="2">
        <f t="shared" si="2"/>
        <v>156</v>
      </c>
    </row>
    <row r="21" spans="1:28" x14ac:dyDescent="0.2">
      <c r="A21" s="42">
        <f t="shared" si="3"/>
        <v>8</v>
      </c>
      <c r="B21" s="4">
        <f t="shared" si="4"/>
        <v>44850</v>
      </c>
      <c r="C21" s="6">
        <f t="shared" si="0"/>
        <v>42</v>
      </c>
      <c r="D21" s="10">
        <f t="shared" si="1"/>
        <v>2022</v>
      </c>
      <c r="E21" s="14">
        <v>998</v>
      </c>
      <c r="F21" s="12">
        <v>949</v>
      </c>
      <c r="G21" s="15">
        <v>-49</v>
      </c>
      <c r="H21" s="38">
        <v>0.23</v>
      </c>
      <c r="I21" s="25">
        <v>0.28999999999999998</v>
      </c>
      <c r="J21" s="40">
        <v>599.99999999999966</v>
      </c>
      <c r="K21" s="38">
        <v>0.28999999999999998</v>
      </c>
      <c r="L21" s="25">
        <v>0.3</v>
      </c>
      <c r="M21" s="40">
        <v>100.00000000000009</v>
      </c>
      <c r="N21" s="14">
        <v>5.3999999999999999E-2</v>
      </c>
      <c r="O21" s="8">
        <v>2.3470000000000001E-2</v>
      </c>
      <c r="P21" s="8">
        <v>4.0000000000000001E-3</v>
      </c>
      <c r="Q21" s="8">
        <v>-4.0000000000000001E-3</v>
      </c>
      <c r="R21" s="2">
        <v>7.7469999999999997E-2</v>
      </c>
      <c r="S21" s="14">
        <v>3.4000000000000002E-2</v>
      </c>
      <c r="T21" s="8">
        <v>2.3470000000000001E-2</v>
      </c>
      <c r="U21" s="8">
        <v>4.0000000000000001E-3</v>
      </c>
      <c r="V21" s="8">
        <v>-4.0000000000000001E-3</v>
      </c>
      <c r="W21" s="2">
        <v>5.7470000000000007E-2</v>
      </c>
      <c r="X21" s="12">
        <v>1000</v>
      </c>
      <c r="Y21" s="12">
        <f t="shared" si="5"/>
        <v>999.92253000000005</v>
      </c>
      <c r="Z21" s="12">
        <f>Y21+Y21*SUM(G21*Model!$C$4, J21/10000*Model!$D$4, M21/10000*Model!$E$4)+W21</f>
        <v>-11532.441038121762</v>
      </c>
      <c r="AA21" s="21">
        <v>965</v>
      </c>
      <c r="AB21" s="2">
        <f t="shared" si="2"/>
        <v>-35</v>
      </c>
    </row>
    <row r="22" spans="1:28" x14ac:dyDescent="0.2">
      <c r="A22" s="42">
        <f t="shared" si="3"/>
        <v>9</v>
      </c>
      <c r="B22" s="4">
        <f t="shared" si="4"/>
        <v>44857</v>
      </c>
      <c r="C22" s="6">
        <f t="shared" si="0"/>
        <v>43</v>
      </c>
      <c r="D22" s="10">
        <f t="shared" si="1"/>
        <v>2022</v>
      </c>
      <c r="E22" s="14">
        <v>966</v>
      </c>
      <c r="F22" s="12">
        <v>829</v>
      </c>
      <c r="G22" s="15">
        <v>-137</v>
      </c>
      <c r="H22" s="38">
        <v>0.28999999999999998</v>
      </c>
      <c r="I22" s="25">
        <v>0.25</v>
      </c>
      <c r="J22" s="40">
        <v>-399.99999999999977</v>
      </c>
      <c r="K22" s="38">
        <v>0.26</v>
      </c>
      <c r="L22" s="25">
        <v>0.2</v>
      </c>
      <c r="M22" s="40">
        <v>-600</v>
      </c>
      <c r="N22" s="14">
        <v>5.3999999999999999E-2</v>
      </c>
      <c r="O22" s="8">
        <v>2.3470000000000001E-2</v>
      </c>
      <c r="P22" s="8">
        <v>4.0000000000000001E-3</v>
      </c>
      <c r="Q22" s="8">
        <v>-4.0000000000000001E-3</v>
      </c>
      <c r="R22" s="2">
        <v>7.7469999999999997E-2</v>
      </c>
      <c r="S22" s="14">
        <v>3.4000000000000002E-2</v>
      </c>
      <c r="T22" s="8">
        <v>2.3470000000000001E-2</v>
      </c>
      <c r="U22" s="8">
        <v>4.0000000000000001E-3</v>
      </c>
      <c r="V22" s="8">
        <v>-4.0000000000000001E-3</v>
      </c>
      <c r="W22" s="2">
        <v>5.7470000000000007E-2</v>
      </c>
      <c r="X22" s="12">
        <v>987</v>
      </c>
      <c r="Y22" s="12">
        <f t="shared" si="5"/>
        <v>986.92253000000005</v>
      </c>
      <c r="Z22" s="12">
        <f>Y22+Y22*SUM(G22*Model!$C$4, J22/10000*Model!$D$4, M22/10000*Model!$E$4)+W22</f>
        <v>-33631.735830723199</v>
      </c>
      <c r="AA22" s="21">
        <v>819</v>
      </c>
      <c r="AB22" s="2">
        <f t="shared" si="2"/>
        <v>-168</v>
      </c>
    </row>
    <row r="23" spans="1:28" x14ac:dyDescent="0.2">
      <c r="A23" s="42">
        <f t="shared" si="3"/>
        <v>10</v>
      </c>
      <c r="B23" s="4">
        <f t="shared" si="4"/>
        <v>44864</v>
      </c>
      <c r="C23" s="6">
        <f t="shared" si="0"/>
        <v>44</v>
      </c>
      <c r="D23" s="10">
        <f t="shared" si="1"/>
        <v>2022</v>
      </c>
      <c r="E23" s="14">
        <v>957</v>
      </c>
      <c r="F23" s="12">
        <v>875</v>
      </c>
      <c r="G23" s="15">
        <v>-82</v>
      </c>
      <c r="H23" s="38">
        <v>0.21</v>
      </c>
      <c r="I23" s="25">
        <v>0.2</v>
      </c>
      <c r="J23" s="40">
        <v>-99.999999999999815</v>
      </c>
      <c r="K23" s="38">
        <v>0.2</v>
      </c>
      <c r="L23" s="25">
        <v>0.25</v>
      </c>
      <c r="M23" s="40">
        <v>499.99999999999989</v>
      </c>
      <c r="N23" s="14">
        <v>5.3999999999999999E-2</v>
      </c>
      <c r="O23" s="8">
        <v>2.3470000000000001E-2</v>
      </c>
      <c r="P23" s="8">
        <v>4.0000000000000001E-3</v>
      </c>
      <c r="Q23" s="8">
        <v>-4.0000000000000001E-3</v>
      </c>
      <c r="R23" s="2">
        <v>7.7469999999999997E-2</v>
      </c>
      <c r="S23" s="14">
        <v>3.4000000000000002E-2</v>
      </c>
      <c r="T23" s="8">
        <v>2.3470000000000001E-2</v>
      </c>
      <c r="U23" s="8">
        <v>4.0000000000000001E-3</v>
      </c>
      <c r="V23" s="8">
        <v>-4.0000000000000001E-3</v>
      </c>
      <c r="W23" s="2">
        <v>5.7470000000000007E-2</v>
      </c>
      <c r="X23" s="12">
        <v>862</v>
      </c>
      <c r="Y23" s="12">
        <f t="shared" si="5"/>
        <v>861.92253000000005</v>
      </c>
      <c r="Z23" s="12">
        <f>Y23+Y23*SUM(G23*Model!$C$4, J23/10000*Model!$D$4, M23/10000*Model!$E$4)+W23</f>
        <v>-17234.384328312972</v>
      </c>
      <c r="AA23" s="21">
        <v>923</v>
      </c>
      <c r="AB23" s="2">
        <f t="shared" si="2"/>
        <v>61</v>
      </c>
    </row>
    <row r="24" spans="1:28" x14ac:dyDescent="0.2">
      <c r="A24" s="42">
        <f t="shared" si="3"/>
        <v>11</v>
      </c>
      <c r="B24" s="4">
        <f t="shared" si="4"/>
        <v>44871</v>
      </c>
      <c r="C24" s="6">
        <f t="shared" si="0"/>
        <v>45</v>
      </c>
      <c r="D24" s="10">
        <f t="shared" si="1"/>
        <v>2022</v>
      </c>
      <c r="E24" s="14">
        <v>822</v>
      </c>
      <c r="F24" s="12">
        <v>990</v>
      </c>
      <c r="G24" s="15">
        <v>168</v>
      </c>
      <c r="H24" s="38">
        <v>0.25</v>
      </c>
      <c r="I24" s="25">
        <v>0.27</v>
      </c>
      <c r="J24" s="40">
        <v>200.00000000000017</v>
      </c>
      <c r="K24" s="38">
        <v>0.26</v>
      </c>
      <c r="L24" s="25">
        <v>0.25</v>
      </c>
      <c r="M24" s="40">
        <v>-100.00000000000009</v>
      </c>
      <c r="N24" s="14">
        <v>5.3999999999999999E-2</v>
      </c>
      <c r="O24" s="8">
        <v>2.3470000000000001E-2</v>
      </c>
      <c r="P24" s="8">
        <v>4.0000000000000001E-3</v>
      </c>
      <c r="Q24" s="8">
        <v>-4.0000000000000001E-3</v>
      </c>
      <c r="R24" s="2">
        <v>7.7469999999999997E-2</v>
      </c>
      <c r="S24" s="14">
        <v>3.4000000000000002E-2</v>
      </c>
      <c r="T24" s="8">
        <v>2.3470000000000001E-2</v>
      </c>
      <c r="U24" s="8">
        <v>4.0000000000000001E-3</v>
      </c>
      <c r="V24" s="8">
        <v>-4.0000000000000001E-3</v>
      </c>
      <c r="W24" s="2">
        <v>5.7470000000000007E-2</v>
      </c>
      <c r="X24" s="12">
        <v>896</v>
      </c>
      <c r="Y24" s="12">
        <f t="shared" si="5"/>
        <v>895.92253000000005</v>
      </c>
      <c r="Z24" s="12">
        <f>Y24+Y24*SUM(G24*Model!$C$4, J24/10000*Model!$D$4, M24/10000*Model!$E$4)+W24</f>
        <v>39431.349688698334</v>
      </c>
      <c r="AA24" s="21">
        <v>905</v>
      </c>
      <c r="AB24" s="2">
        <f t="shared" si="2"/>
        <v>9</v>
      </c>
    </row>
    <row r="25" spans="1:28" x14ac:dyDescent="0.2">
      <c r="A25" s="42">
        <f t="shared" si="3"/>
        <v>12</v>
      </c>
      <c r="B25" s="4">
        <f t="shared" si="4"/>
        <v>44878</v>
      </c>
      <c r="C25" s="6">
        <f t="shared" si="0"/>
        <v>46</v>
      </c>
      <c r="D25" s="10">
        <f t="shared" si="1"/>
        <v>2022</v>
      </c>
      <c r="E25" s="14">
        <v>806</v>
      </c>
      <c r="F25" s="12">
        <v>849</v>
      </c>
      <c r="G25" s="15">
        <v>43</v>
      </c>
      <c r="H25" s="38">
        <v>0.28000000000000003</v>
      </c>
      <c r="I25" s="25">
        <v>0.28000000000000003</v>
      </c>
      <c r="J25" s="40">
        <v>0</v>
      </c>
      <c r="K25" s="38">
        <v>0.28000000000000003</v>
      </c>
      <c r="L25" s="25">
        <v>0.27</v>
      </c>
      <c r="M25" s="40">
        <v>-100.00000000000009</v>
      </c>
      <c r="N25" s="14">
        <v>5.3999999999999999E-2</v>
      </c>
      <c r="O25" s="8">
        <v>2.3470000000000001E-2</v>
      </c>
      <c r="P25" s="8">
        <v>4.0000000000000001E-3</v>
      </c>
      <c r="Q25" s="8">
        <v>-4.0000000000000001E-3</v>
      </c>
      <c r="R25" s="2">
        <v>7.7469999999999997E-2</v>
      </c>
      <c r="S25" s="14">
        <v>3.4000000000000002E-2</v>
      </c>
      <c r="T25" s="8">
        <v>2.3470000000000001E-2</v>
      </c>
      <c r="U25" s="8">
        <v>4.0000000000000001E-3</v>
      </c>
      <c r="V25" s="8">
        <v>-4.0000000000000001E-3</v>
      </c>
      <c r="W25" s="2">
        <v>5.7470000000000007E-2</v>
      </c>
      <c r="X25" s="12">
        <v>863</v>
      </c>
      <c r="Y25" s="12">
        <f t="shared" si="5"/>
        <v>862.92253000000005</v>
      </c>
      <c r="Z25" s="12">
        <f>Y25+Y25*SUM(G25*Model!$C$4, J25/10000*Model!$D$4, M25/10000*Model!$E$4)+W25</f>
        <v>10362.295264534181</v>
      </c>
      <c r="AA25" s="21">
        <v>917</v>
      </c>
      <c r="AB25" s="2">
        <f t="shared" si="2"/>
        <v>54</v>
      </c>
    </row>
    <row r="26" spans="1:28" x14ac:dyDescent="0.2">
      <c r="A26" s="42">
        <f t="shared" si="3"/>
        <v>13</v>
      </c>
      <c r="B26" s="4">
        <f t="shared" si="4"/>
        <v>44885</v>
      </c>
      <c r="C26" s="6">
        <f t="shared" si="0"/>
        <v>47</v>
      </c>
      <c r="D26" s="10">
        <f t="shared" si="1"/>
        <v>2022</v>
      </c>
      <c r="E26" s="14">
        <v>810</v>
      </c>
      <c r="F26" s="12">
        <v>942</v>
      </c>
      <c r="G26" s="15">
        <v>132</v>
      </c>
      <c r="H26" s="38">
        <v>0.27</v>
      </c>
      <c r="I26" s="25">
        <v>0.3</v>
      </c>
      <c r="J26" s="40">
        <v>299.99999999999972</v>
      </c>
      <c r="K26" s="38">
        <v>0.26</v>
      </c>
      <c r="L26" s="25">
        <v>0.26</v>
      </c>
      <c r="M26" s="40">
        <v>0</v>
      </c>
      <c r="N26" s="14">
        <v>5.3999999999999999E-2</v>
      </c>
      <c r="O26" s="8">
        <v>2.3470000000000001E-2</v>
      </c>
      <c r="P26" s="8">
        <v>4.0000000000000001E-3</v>
      </c>
      <c r="Q26" s="8">
        <v>-4.0000000000000001E-3</v>
      </c>
      <c r="R26" s="2">
        <v>7.7469999999999997E-2</v>
      </c>
      <c r="S26" s="14">
        <v>3.4000000000000002E-2</v>
      </c>
      <c r="T26" s="8">
        <v>2.3470000000000001E-2</v>
      </c>
      <c r="U26" s="8">
        <v>4.0000000000000001E-3</v>
      </c>
      <c r="V26" s="8">
        <v>-4.0000000000000001E-3</v>
      </c>
      <c r="W26" s="2">
        <v>5.7470000000000007E-2</v>
      </c>
      <c r="X26" s="12">
        <v>816</v>
      </c>
      <c r="Y26" s="12">
        <f t="shared" si="5"/>
        <v>815.92253000000005</v>
      </c>
      <c r="Z26" s="12">
        <f>Y26+Y26*SUM(G26*Model!$C$4, J26/10000*Model!$D$4, M26/10000*Model!$E$4)+W26</f>
        <v>28392.086623006213</v>
      </c>
      <c r="AA26" s="21">
        <v>975</v>
      </c>
      <c r="AB26" s="2">
        <f t="shared" si="2"/>
        <v>159</v>
      </c>
    </row>
    <row r="27" spans="1:28" x14ac:dyDescent="0.2">
      <c r="A27" s="42">
        <f t="shared" si="3"/>
        <v>14</v>
      </c>
      <c r="B27" s="4">
        <f t="shared" si="4"/>
        <v>44892</v>
      </c>
      <c r="C27" s="6">
        <f t="shared" si="0"/>
        <v>48</v>
      </c>
      <c r="D27" s="10">
        <f t="shared" si="1"/>
        <v>2022</v>
      </c>
      <c r="E27" s="14">
        <v>900</v>
      </c>
      <c r="F27" s="12">
        <v>843</v>
      </c>
      <c r="G27" s="15">
        <v>-57</v>
      </c>
      <c r="H27" s="38">
        <v>0.24</v>
      </c>
      <c r="I27" s="25">
        <v>0.25</v>
      </c>
      <c r="J27" s="40">
        <v>100.00000000000009</v>
      </c>
      <c r="K27" s="38">
        <v>0.28999999999999998</v>
      </c>
      <c r="L27" s="25">
        <v>0.3</v>
      </c>
      <c r="M27" s="40">
        <v>100.00000000000009</v>
      </c>
      <c r="N27" s="14">
        <v>5.3999999999999999E-2</v>
      </c>
      <c r="O27" s="8">
        <v>2.3470000000000001E-2</v>
      </c>
      <c r="P27" s="8">
        <v>4.0000000000000001E-3</v>
      </c>
      <c r="Q27" s="8">
        <v>-4.0000000000000001E-3</v>
      </c>
      <c r="R27" s="2">
        <v>7.7469999999999997E-2</v>
      </c>
      <c r="S27" s="14">
        <v>3.4000000000000002E-2</v>
      </c>
      <c r="T27" s="8">
        <v>2.3470000000000001E-2</v>
      </c>
      <c r="U27" s="8">
        <v>4.0000000000000001E-3</v>
      </c>
      <c r="V27" s="8">
        <v>-4.0000000000000001E-3</v>
      </c>
      <c r="W27" s="2">
        <v>5.7470000000000007E-2</v>
      </c>
      <c r="X27" s="12">
        <v>809</v>
      </c>
      <c r="Y27" s="12">
        <f t="shared" si="5"/>
        <v>808.92253000000005</v>
      </c>
      <c r="Z27" s="12">
        <f>Y27+Y27*SUM(G27*Model!$C$4, J27/10000*Model!$D$4, M27/10000*Model!$E$4)+W27</f>
        <v>-10993.593657972113</v>
      </c>
      <c r="AA27" s="21">
        <v>994</v>
      </c>
      <c r="AB27" s="2">
        <f t="shared" si="2"/>
        <v>185</v>
      </c>
    </row>
    <row r="28" spans="1:28" x14ac:dyDescent="0.2">
      <c r="A28" s="42">
        <f t="shared" si="3"/>
        <v>15</v>
      </c>
      <c r="B28" s="4">
        <f t="shared" si="4"/>
        <v>44899</v>
      </c>
      <c r="C28" s="6">
        <f t="shared" si="0"/>
        <v>49</v>
      </c>
      <c r="D28" s="10">
        <f t="shared" si="1"/>
        <v>2022</v>
      </c>
      <c r="E28" s="14">
        <v>917</v>
      </c>
      <c r="F28" s="12">
        <v>824</v>
      </c>
      <c r="G28" s="15">
        <v>-93</v>
      </c>
      <c r="H28" s="38">
        <v>0.27</v>
      </c>
      <c r="I28" s="25">
        <v>0.22</v>
      </c>
      <c r="J28" s="40">
        <v>-500.00000000000017</v>
      </c>
      <c r="K28" s="38">
        <v>0.3</v>
      </c>
      <c r="L28" s="25">
        <v>0.23</v>
      </c>
      <c r="M28" s="40">
        <v>-699.99999999999977</v>
      </c>
      <c r="N28" s="14">
        <v>5.3999999999999999E-2</v>
      </c>
      <c r="O28" s="8">
        <v>2.3470000000000001E-2</v>
      </c>
      <c r="P28" s="8">
        <v>4.0000000000000001E-3</v>
      </c>
      <c r="Q28" s="8">
        <v>-4.0000000000000001E-3</v>
      </c>
      <c r="R28" s="2">
        <v>7.7469999999999997E-2</v>
      </c>
      <c r="S28" s="14">
        <v>3.4000000000000002E-2</v>
      </c>
      <c r="T28" s="8">
        <v>2.3470000000000001E-2</v>
      </c>
      <c r="U28" s="8">
        <v>4.0000000000000001E-3</v>
      </c>
      <c r="V28" s="8">
        <v>-4.0000000000000001E-3</v>
      </c>
      <c r="W28" s="2">
        <v>5.7470000000000007E-2</v>
      </c>
      <c r="X28" s="12">
        <v>902</v>
      </c>
      <c r="Y28" s="12">
        <f t="shared" si="5"/>
        <v>901.92253000000005</v>
      </c>
      <c r="Z28" s="12">
        <f>Y28+Y28*SUM(G28*Model!$C$4, J28/10000*Model!$D$4, M28/10000*Model!$E$4)+W28</f>
        <v>-20577.262661591092</v>
      </c>
      <c r="AA28" s="21">
        <v>991</v>
      </c>
      <c r="AB28" s="2">
        <f t="shared" si="2"/>
        <v>89</v>
      </c>
    </row>
    <row r="29" spans="1:28" x14ac:dyDescent="0.2">
      <c r="A29" s="42">
        <f t="shared" si="3"/>
        <v>16</v>
      </c>
      <c r="B29" s="4">
        <f t="shared" si="4"/>
        <v>44906</v>
      </c>
      <c r="C29" s="6">
        <f t="shared" si="0"/>
        <v>50</v>
      </c>
      <c r="D29" s="10">
        <f t="shared" si="1"/>
        <v>2022</v>
      </c>
      <c r="E29" s="14">
        <v>872</v>
      </c>
      <c r="F29" s="12">
        <v>903</v>
      </c>
      <c r="G29" s="15">
        <v>31</v>
      </c>
      <c r="H29" s="38">
        <v>0.24</v>
      </c>
      <c r="I29" s="25">
        <v>0.28999999999999998</v>
      </c>
      <c r="J29" s="40">
        <v>499.99999999999989</v>
      </c>
      <c r="K29" s="38">
        <v>0.25</v>
      </c>
      <c r="L29" s="25">
        <v>0.27</v>
      </c>
      <c r="M29" s="40">
        <v>200.00000000000017</v>
      </c>
      <c r="N29" s="14">
        <v>5.3999999999999999E-2</v>
      </c>
      <c r="O29" s="8">
        <v>2.3470000000000001E-2</v>
      </c>
      <c r="P29" s="8">
        <v>4.0000000000000001E-3</v>
      </c>
      <c r="Q29" s="8">
        <v>-4.0000000000000001E-3</v>
      </c>
      <c r="R29" s="2">
        <v>7.7469999999999997E-2</v>
      </c>
      <c r="S29" s="14">
        <v>3.4000000000000002E-2</v>
      </c>
      <c r="T29" s="8">
        <v>2.3470000000000001E-2</v>
      </c>
      <c r="U29" s="8">
        <v>4.0000000000000001E-3</v>
      </c>
      <c r="V29" s="8">
        <v>-4.0000000000000001E-3</v>
      </c>
      <c r="W29" s="2">
        <v>5.7470000000000007E-2</v>
      </c>
      <c r="X29" s="12">
        <v>811</v>
      </c>
      <c r="Y29" s="12">
        <f t="shared" si="5"/>
        <v>810.92253000000005</v>
      </c>
      <c r="Z29" s="12">
        <f>Y29+Y29*SUM(G29*Model!$C$4, J29/10000*Model!$D$4, M29/10000*Model!$E$4)+W29</f>
        <v>7253.3402539019899</v>
      </c>
      <c r="AA29" s="21">
        <v>818</v>
      </c>
      <c r="AB29" s="2">
        <f t="shared" si="2"/>
        <v>7</v>
      </c>
    </row>
    <row r="30" spans="1:28" x14ac:dyDescent="0.2">
      <c r="A30" s="42">
        <f t="shared" si="3"/>
        <v>17</v>
      </c>
      <c r="B30" s="4">
        <f t="shared" si="4"/>
        <v>44913</v>
      </c>
      <c r="C30" s="6">
        <f t="shared" si="0"/>
        <v>51</v>
      </c>
      <c r="D30" s="10">
        <f t="shared" si="1"/>
        <v>2022</v>
      </c>
      <c r="E30" s="14">
        <v>936</v>
      </c>
      <c r="F30" s="12">
        <v>835</v>
      </c>
      <c r="G30" s="15">
        <v>-101</v>
      </c>
      <c r="H30" s="38">
        <v>0.24</v>
      </c>
      <c r="I30" s="25">
        <v>0.21</v>
      </c>
      <c r="J30" s="40">
        <v>-300</v>
      </c>
      <c r="K30" s="38">
        <v>0.3</v>
      </c>
      <c r="L30" s="25">
        <v>0.3</v>
      </c>
      <c r="M30" s="40">
        <v>0</v>
      </c>
      <c r="N30" s="14">
        <v>5.3999999999999999E-2</v>
      </c>
      <c r="O30" s="8">
        <v>2.3470000000000001E-2</v>
      </c>
      <c r="P30" s="8">
        <v>4.0000000000000001E-3</v>
      </c>
      <c r="Q30" s="8">
        <v>-4.0000000000000001E-3</v>
      </c>
      <c r="R30" s="2">
        <v>7.7469999999999997E-2</v>
      </c>
      <c r="S30" s="14">
        <v>3.4000000000000002E-2</v>
      </c>
      <c r="T30" s="8">
        <v>2.3470000000000001E-2</v>
      </c>
      <c r="U30" s="8">
        <v>4.0000000000000001E-3</v>
      </c>
      <c r="V30" s="8">
        <v>-4.0000000000000001E-3</v>
      </c>
      <c r="W30" s="2">
        <v>5.7470000000000007E-2</v>
      </c>
      <c r="X30" s="12">
        <v>944</v>
      </c>
      <c r="Y30" s="12">
        <f t="shared" si="5"/>
        <v>943.92253000000005</v>
      </c>
      <c r="Z30" s="12">
        <f>Y30+Y30*SUM(G30*Model!$C$4, J30/10000*Model!$D$4, M30/10000*Model!$E$4)+W30</f>
        <v>-23467.231920926213</v>
      </c>
      <c r="AA30" s="21">
        <v>871</v>
      </c>
      <c r="AB30" s="2">
        <f t="shared" si="2"/>
        <v>-73</v>
      </c>
    </row>
    <row r="31" spans="1:28" ht="17" thickBot="1" x14ac:dyDescent="0.25">
      <c r="A31" s="42">
        <f t="shared" si="3"/>
        <v>18</v>
      </c>
      <c r="B31" s="5">
        <f t="shared" si="4"/>
        <v>44920</v>
      </c>
      <c r="C31" s="7">
        <f t="shared" si="0"/>
        <v>52</v>
      </c>
      <c r="D31" s="11">
        <f t="shared" si="1"/>
        <v>2022</v>
      </c>
      <c r="E31" s="16">
        <v>849</v>
      </c>
      <c r="F31" s="13">
        <v>864</v>
      </c>
      <c r="G31" s="17">
        <v>15</v>
      </c>
      <c r="H31" s="39">
        <v>0.23</v>
      </c>
      <c r="I31" s="26">
        <v>0.27</v>
      </c>
      <c r="J31" s="41">
        <v>400.00000000000006</v>
      </c>
      <c r="K31" s="39">
        <v>0.28999999999999998</v>
      </c>
      <c r="L31" s="26">
        <v>0.22</v>
      </c>
      <c r="M31" s="41">
        <v>-699.99999999999977</v>
      </c>
      <c r="N31" s="16">
        <v>5.3999999999999999E-2</v>
      </c>
      <c r="O31" s="9">
        <v>2.3470000000000001E-2</v>
      </c>
      <c r="P31" s="9">
        <v>4.0000000000000001E-3</v>
      </c>
      <c r="Q31" s="9">
        <v>-4.0000000000000001E-3</v>
      </c>
      <c r="R31" s="3">
        <v>7.7469999999999997E-2</v>
      </c>
      <c r="S31" s="16">
        <v>3.4000000000000002E-2</v>
      </c>
      <c r="T31" s="9">
        <v>2.3470000000000001E-2</v>
      </c>
      <c r="U31" s="9">
        <v>4.0000000000000001E-3</v>
      </c>
      <c r="V31" s="9">
        <v>-4.0000000000000001E-3</v>
      </c>
      <c r="W31" s="3">
        <v>5.7470000000000007E-2</v>
      </c>
      <c r="X31" s="12">
        <v>976</v>
      </c>
      <c r="Y31" s="13">
        <f t="shared" si="5"/>
        <v>975.92253000000005</v>
      </c>
      <c r="Z31" s="13">
        <f>Y31+Y31*SUM(G31*Model!$C$4, J31/10000*Model!$D$4, M31/10000*Model!$E$4)+W31</f>
        <v>4732.7137535875399</v>
      </c>
      <c r="AA31" s="22">
        <v>928</v>
      </c>
      <c r="AB31" s="3">
        <f t="shared" si="2"/>
        <v>-48</v>
      </c>
    </row>
  </sheetData>
  <mergeCells count="9">
    <mergeCell ref="X2:AB2"/>
    <mergeCell ref="C2:C3"/>
    <mergeCell ref="D2:D3"/>
    <mergeCell ref="B2:B3"/>
    <mergeCell ref="K2:M2"/>
    <mergeCell ref="H2:J2"/>
    <mergeCell ref="E2:G2"/>
    <mergeCell ref="N2:R2"/>
    <mergeCell ref="S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AF07-8E5A-43AF-9787-8D7244821B14}">
  <dimension ref="A1:AB31"/>
  <sheetViews>
    <sheetView topLeftCell="D1" workbookViewId="0">
      <selection activeCell="AA11" sqref="AA11"/>
    </sheetView>
  </sheetViews>
  <sheetFormatPr baseColWidth="10" defaultColWidth="11.1640625" defaultRowHeight="16" x14ac:dyDescent="0.2"/>
  <cols>
    <col min="1" max="1" width="2.83203125" bestFit="1" customWidth="1"/>
    <col min="2" max="2" width="14.5" bestFit="1" customWidth="1"/>
    <col min="3" max="3" width="5.6640625" bestFit="1" customWidth="1"/>
    <col min="4" max="4" width="4.83203125" bestFit="1" customWidth="1"/>
    <col min="5" max="6" width="7.33203125" bestFit="1" customWidth="1"/>
    <col min="7" max="7" width="8" bestFit="1" customWidth="1"/>
    <col min="8" max="9" width="5.83203125" bestFit="1" customWidth="1"/>
    <col min="10" max="10" width="5.33203125" bestFit="1" customWidth="1"/>
    <col min="11" max="12" width="4.6640625" bestFit="1" customWidth="1"/>
    <col min="13" max="13" width="5.33203125" bestFit="1" customWidth="1"/>
    <col min="14" max="17" width="8.83203125" bestFit="1" customWidth="1"/>
    <col min="18" max="18" width="5.33203125" bestFit="1" customWidth="1"/>
    <col min="19" max="22" width="8.83203125" bestFit="1" customWidth="1"/>
    <col min="23" max="23" width="5.33203125" bestFit="1" customWidth="1"/>
    <col min="24" max="24" width="8.33203125" bestFit="1" customWidth="1"/>
    <col min="25" max="25" width="7.33203125" bestFit="1" customWidth="1"/>
    <col min="26" max="26" width="10" bestFit="1" customWidth="1"/>
    <col min="27" max="27" width="8.33203125" bestFit="1" customWidth="1"/>
    <col min="28" max="28" width="8" bestFit="1" customWidth="1"/>
  </cols>
  <sheetData>
    <row r="1" spans="1:28" ht="17" thickBot="1" x14ac:dyDescent="0.25">
      <c r="A1" s="42"/>
      <c r="B1" s="42" t="s">
        <v>1</v>
      </c>
      <c r="C1" s="42" t="s">
        <v>5</v>
      </c>
      <c r="D1" s="42" t="s">
        <v>6</v>
      </c>
      <c r="E1" s="42" t="s">
        <v>13</v>
      </c>
      <c r="F1" s="42" t="s">
        <v>14</v>
      </c>
      <c r="G1" s="42" t="s">
        <v>15</v>
      </c>
      <c r="H1" s="42" t="s">
        <v>16</v>
      </c>
      <c r="I1" s="42" t="s">
        <v>17</v>
      </c>
      <c r="J1" s="42" t="s">
        <v>18</v>
      </c>
      <c r="K1" s="44" t="s">
        <v>7</v>
      </c>
      <c r="L1" s="45" t="s">
        <v>8</v>
      </c>
      <c r="M1" s="46" t="s">
        <v>9</v>
      </c>
      <c r="N1" s="44" t="s">
        <v>10</v>
      </c>
      <c r="O1" s="45" t="s">
        <v>11</v>
      </c>
      <c r="P1" s="45" t="s">
        <v>12</v>
      </c>
      <c r="Q1" s="45" t="s">
        <v>24</v>
      </c>
      <c r="R1" s="46" t="s">
        <v>26</v>
      </c>
      <c r="S1" s="44" t="s">
        <v>25</v>
      </c>
      <c r="T1" s="45" t="s">
        <v>28</v>
      </c>
      <c r="U1" s="45" t="s">
        <v>29</v>
      </c>
      <c r="V1" s="45" t="s">
        <v>30</v>
      </c>
      <c r="W1" s="46" t="s">
        <v>31</v>
      </c>
      <c r="X1" s="42" t="s">
        <v>32</v>
      </c>
      <c r="Y1" s="42"/>
      <c r="Z1" s="42"/>
      <c r="AA1" s="42" t="s">
        <v>35</v>
      </c>
      <c r="AB1" s="42" t="s">
        <v>36</v>
      </c>
    </row>
    <row r="2" spans="1:28" s="1" customFormat="1" ht="17" thickBot="1" x14ac:dyDescent="0.25">
      <c r="A2" s="43"/>
      <c r="B2" s="57" t="s">
        <v>2</v>
      </c>
      <c r="C2" s="53" t="s">
        <v>3</v>
      </c>
      <c r="D2" s="55" t="s">
        <v>4</v>
      </c>
      <c r="E2" s="59" t="s">
        <v>37</v>
      </c>
      <c r="F2" s="51"/>
      <c r="G2" s="52"/>
      <c r="H2" s="59" t="s">
        <v>38</v>
      </c>
      <c r="I2" s="51"/>
      <c r="J2" s="51"/>
      <c r="K2" s="59" t="s">
        <v>39</v>
      </c>
      <c r="L2" s="51"/>
      <c r="M2" s="52"/>
      <c r="N2" s="59" t="s">
        <v>27</v>
      </c>
      <c r="O2" s="51"/>
      <c r="P2" s="51"/>
      <c r="Q2" s="51"/>
      <c r="R2" s="52"/>
      <c r="S2" s="59" t="s">
        <v>34</v>
      </c>
      <c r="T2" s="51"/>
      <c r="U2" s="51"/>
      <c r="V2" s="51"/>
      <c r="W2" s="52"/>
      <c r="X2" s="51" t="s">
        <v>40</v>
      </c>
      <c r="Y2" s="51"/>
      <c r="Z2" s="51"/>
      <c r="AA2" s="51"/>
      <c r="AB2" s="52"/>
    </row>
    <row r="3" spans="1:28" ht="17" thickBot="1" x14ac:dyDescent="0.25">
      <c r="A3" s="42"/>
      <c r="B3" s="58"/>
      <c r="C3" s="54"/>
      <c r="D3" s="56"/>
      <c r="E3" s="18" t="s">
        <v>23</v>
      </c>
      <c r="F3" s="19" t="s">
        <v>33</v>
      </c>
      <c r="G3" s="47" t="s">
        <v>0</v>
      </c>
      <c r="H3" s="23" t="s">
        <v>23</v>
      </c>
      <c r="I3" s="19" t="s">
        <v>33</v>
      </c>
      <c r="J3" s="24" t="s">
        <v>0</v>
      </c>
      <c r="K3" s="23" t="s">
        <v>23</v>
      </c>
      <c r="L3" s="19" t="s">
        <v>33</v>
      </c>
      <c r="M3" s="20" t="s">
        <v>0</v>
      </c>
      <c r="N3" s="18" t="s">
        <v>41</v>
      </c>
      <c r="O3" s="18" t="s">
        <v>42</v>
      </c>
      <c r="P3" s="18" t="s">
        <v>43</v>
      </c>
      <c r="Q3" s="18" t="s">
        <v>44</v>
      </c>
      <c r="R3" s="20" t="s">
        <v>21</v>
      </c>
      <c r="S3" s="18" t="s">
        <v>41</v>
      </c>
      <c r="T3" s="18" t="s">
        <v>42</v>
      </c>
      <c r="U3" s="18" t="s">
        <v>43</v>
      </c>
      <c r="V3" s="18" t="s">
        <v>44</v>
      </c>
      <c r="W3" s="20" t="s">
        <v>21</v>
      </c>
      <c r="X3" s="23" t="s">
        <v>23</v>
      </c>
      <c r="Y3" s="23" t="s">
        <v>19</v>
      </c>
      <c r="Z3" s="23" t="s">
        <v>20</v>
      </c>
      <c r="AA3" s="19" t="s">
        <v>33</v>
      </c>
      <c r="AB3" s="20" t="s">
        <v>0</v>
      </c>
    </row>
    <row r="4" spans="1:28" x14ac:dyDescent="0.2">
      <c r="A4" s="42">
        <v>1</v>
      </c>
      <c r="B4" s="4">
        <v>44731</v>
      </c>
      <c r="C4" s="6">
        <f t="shared" ref="C4:C31" si="0">_xlfn.ISOWEEKNUM(B4+1)</f>
        <v>25</v>
      </c>
      <c r="D4" s="10">
        <f t="shared" ref="D4:D31" si="1">YEAR(B4-WEEKDAY(B4)+5)</f>
        <v>2022</v>
      </c>
      <c r="E4" s="14">
        <v>871</v>
      </c>
      <c r="F4" s="12">
        <v>995</v>
      </c>
      <c r="G4" s="15">
        <v>124</v>
      </c>
      <c r="H4" s="38">
        <v>0.28000000000000003</v>
      </c>
      <c r="I4" s="25">
        <v>0.3</v>
      </c>
      <c r="J4" s="40">
        <v>199.99999999999963</v>
      </c>
      <c r="K4" s="38">
        <v>0.28000000000000003</v>
      </c>
      <c r="L4" s="25">
        <v>0.24</v>
      </c>
      <c r="M4" s="40">
        <v>-400.00000000000034</v>
      </c>
      <c r="N4" s="14">
        <v>5.3999999999999999E-2</v>
      </c>
      <c r="O4" s="8">
        <v>2.3470000000000001E-2</v>
      </c>
      <c r="P4" s="8">
        <v>4.0000000000000001E-3</v>
      </c>
      <c r="Q4" s="8">
        <v>-4.0000000000000001E-3</v>
      </c>
      <c r="R4" s="2">
        <v>7.7469999999999997E-2</v>
      </c>
      <c r="S4" s="14">
        <v>5.3999999999999999E-2</v>
      </c>
      <c r="T4" s="8">
        <v>2.3470000000000001E-2</v>
      </c>
      <c r="U4" s="8">
        <v>4.0000000000000001E-3</v>
      </c>
      <c r="V4" s="8">
        <v>-4.0000000000000001E-3</v>
      </c>
      <c r="W4" s="2">
        <v>7.7469999999999997E-2</v>
      </c>
      <c r="X4" s="12">
        <v>993</v>
      </c>
      <c r="Y4" s="12">
        <f>X4-R4</f>
        <v>992.92253000000005</v>
      </c>
      <c r="Z4" s="12">
        <f>Y4+Y4*SUM(G4*Model!$C$4, J4/10000*Model!$D$4, M4/10000*Model!$E$4)+W4</f>
        <v>32517.160381660862</v>
      </c>
      <c r="AA4" s="21">
        <v>914</v>
      </c>
      <c r="AB4" s="2">
        <f t="shared" ref="AB4:AB31" si="2">IFERROR(AA4-X4,"-")</f>
        <v>-79</v>
      </c>
    </row>
    <row r="5" spans="1:28" x14ac:dyDescent="0.2">
      <c r="A5" s="42">
        <f t="shared" ref="A5:A31" si="3">A4+1</f>
        <v>2</v>
      </c>
      <c r="B5" s="4">
        <f t="shared" ref="B5:B31" si="4">B4+7</f>
        <v>44738</v>
      </c>
      <c r="C5" s="6">
        <f t="shared" si="0"/>
        <v>26</v>
      </c>
      <c r="D5" s="10">
        <f t="shared" si="1"/>
        <v>2022</v>
      </c>
      <c r="E5" s="14">
        <v>973</v>
      </c>
      <c r="F5" s="12">
        <v>975</v>
      </c>
      <c r="G5" s="15">
        <v>2</v>
      </c>
      <c r="H5" s="38">
        <v>0.24</v>
      </c>
      <c r="I5" s="25">
        <v>0.28000000000000003</v>
      </c>
      <c r="J5" s="40">
        <v>400.00000000000034</v>
      </c>
      <c r="K5" s="38">
        <v>0.24</v>
      </c>
      <c r="L5" s="25">
        <v>0.26</v>
      </c>
      <c r="M5" s="40">
        <v>200.00000000000017</v>
      </c>
      <c r="N5" s="14">
        <v>5.3999999999999999E-2</v>
      </c>
      <c r="O5" s="8">
        <v>2.3470000000000001E-2</v>
      </c>
      <c r="P5" s="8">
        <v>4.0000000000000001E-3</v>
      </c>
      <c r="Q5" s="8">
        <v>-4.0000000000000001E-3</v>
      </c>
      <c r="R5" s="2">
        <v>7.7469999999999997E-2</v>
      </c>
      <c r="S5" s="14">
        <v>5.3999999999999999E-2</v>
      </c>
      <c r="T5" s="8">
        <v>2.3470000000000001E-2</v>
      </c>
      <c r="U5" s="8">
        <v>4.0000000000000001E-3</v>
      </c>
      <c r="V5" s="8">
        <v>-4.0000000000000001E-3</v>
      </c>
      <c r="W5" s="2">
        <v>7.7469999999999997E-2</v>
      </c>
      <c r="X5" s="12">
        <v>988</v>
      </c>
      <c r="Y5" s="12">
        <f t="shared" ref="Y5:Y31" si="5">X5-R5</f>
        <v>987.92253000000005</v>
      </c>
      <c r="Z5" s="12">
        <f>Y5+Y5*SUM(G5*Model!$C$4, J5/10000*Model!$D$4, M5/10000*Model!$E$4)+W5</f>
        <v>1500.3998510999202</v>
      </c>
      <c r="AA5" s="21">
        <v>923</v>
      </c>
      <c r="AB5" s="2">
        <f t="shared" si="2"/>
        <v>-65</v>
      </c>
    </row>
    <row r="6" spans="1:28" x14ac:dyDescent="0.2">
      <c r="A6" s="42">
        <f t="shared" si="3"/>
        <v>3</v>
      </c>
      <c r="B6" s="4">
        <f t="shared" si="4"/>
        <v>44745</v>
      </c>
      <c r="C6" s="6">
        <f t="shared" si="0"/>
        <v>27</v>
      </c>
      <c r="D6" s="10">
        <f t="shared" si="1"/>
        <v>2022</v>
      </c>
      <c r="E6" s="14">
        <v>867</v>
      </c>
      <c r="F6" s="12">
        <v>881</v>
      </c>
      <c r="G6" s="15">
        <v>14</v>
      </c>
      <c r="H6" s="38">
        <v>0.26</v>
      </c>
      <c r="I6" s="25">
        <v>0.28000000000000003</v>
      </c>
      <c r="J6" s="40">
        <v>200.00000000000017</v>
      </c>
      <c r="K6" s="38">
        <v>0.28000000000000003</v>
      </c>
      <c r="L6" s="25">
        <v>0.22</v>
      </c>
      <c r="M6" s="40">
        <v>-600.00000000000023</v>
      </c>
      <c r="N6" s="14">
        <v>5.3999999999999999E-2</v>
      </c>
      <c r="O6" s="8">
        <v>2.3470000000000001E-2</v>
      </c>
      <c r="P6" s="8">
        <v>4.0000000000000001E-3</v>
      </c>
      <c r="Q6" s="8">
        <v>-4.0000000000000001E-3</v>
      </c>
      <c r="R6" s="2">
        <v>7.7469999999999997E-2</v>
      </c>
      <c r="S6" s="14">
        <v>5.3999999999999999E-2</v>
      </c>
      <c r="T6" s="8">
        <v>2.3470000000000001E-2</v>
      </c>
      <c r="U6" s="8">
        <v>4.0000000000000001E-3</v>
      </c>
      <c r="V6" s="8">
        <v>-4.0000000000000001E-3</v>
      </c>
      <c r="W6" s="2">
        <v>7.7469999999999997E-2</v>
      </c>
      <c r="X6" s="12">
        <v>977</v>
      </c>
      <c r="Y6" s="12">
        <f t="shared" si="5"/>
        <v>976.92253000000005</v>
      </c>
      <c r="Z6" s="12">
        <f>Y6+Y6*SUM(G6*Model!$C$4, J6/10000*Model!$D$4, M6/10000*Model!$E$4)+W6</f>
        <v>4483.6380214492201</v>
      </c>
      <c r="AA6" s="21">
        <v>809</v>
      </c>
      <c r="AB6" s="2">
        <f t="shared" si="2"/>
        <v>-168</v>
      </c>
    </row>
    <row r="7" spans="1:28" x14ac:dyDescent="0.2">
      <c r="A7" s="42">
        <f t="shared" si="3"/>
        <v>4</v>
      </c>
      <c r="B7" s="4">
        <f t="shared" si="4"/>
        <v>44752</v>
      </c>
      <c r="C7" s="6">
        <f t="shared" si="0"/>
        <v>28</v>
      </c>
      <c r="D7" s="10">
        <f t="shared" si="1"/>
        <v>2022</v>
      </c>
      <c r="E7" s="14">
        <v>978</v>
      </c>
      <c r="F7" s="12">
        <v>983</v>
      </c>
      <c r="G7" s="15">
        <v>5</v>
      </c>
      <c r="H7" s="38">
        <v>0.24</v>
      </c>
      <c r="I7" s="25">
        <v>0.25</v>
      </c>
      <c r="J7" s="40">
        <v>100.00000000000009</v>
      </c>
      <c r="K7" s="38">
        <v>0.3</v>
      </c>
      <c r="L7" s="25">
        <v>0.28999999999999998</v>
      </c>
      <c r="M7" s="40">
        <v>-100.00000000000009</v>
      </c>
      <c r="N7" s="14">
        <v>5.3999999999999999E-2</v>
      </c>
      <c r="O7" s="8">
        <v>2.3470000000000001E-2</v>
      </c>
      <c r="P7" s="8">
        <v>4.0000000000000001E-3</v>
      </c>
      <c r="Q7" s="8">
        <v>-4.0000000000000001E-3</v>
      </c>
      <c r="R7" s="2">
        <v>7.7469999999999997E-2</v>
      </c>
      <c r="S7" s="14">
        <v>5.3999999999999999E-2</v>
      </c>
      <c r="T7" s="8">
        <v>2.3470000000000001E-2</v>
      </c>
      <c r="U7" s="8">
        <v>4.0000000000000001E-3</v>
      </c>
      <c r="V7" s="8">
        <v>-4.0000000000000001E-3</v>
      </c>
      <c r="W7" s="2">
        <v>7.7469999999999997E-2</v>
      </c>
      <c r="X7" s="12">
        <v>807</v>
      </c>
      <c r="Y7" s="12">
        <f t="shared" si="5"/>
        <v>806.92253000000005</v>
      </c>
      <c r="Z7" s="12">
        <f>Y7+Y7*SUM(G7*Model!$C$4, J7/10000*Model!$D$4, M7/10000*Model!$E$4)+W7</f>
        <v>1841.5755487762501</v>
      </c>
      <c r="AA7" s="21">
        <v>930</v>
      </c>
      <c r="AB7" s="2">
        <f t="shared" si="2"/>
        <v>123</v>
      </c>
    </row>
    <row r="8" spans="1:28" x14ac:dyDescent="0.2">
      <c r="A8" s="42">
        <f t="shared" si="3"/>
        <v>5</v>
      </c>
      <c r="B8" s="4">
        <f t="shared" si="4"/>
        <v>44759</v>
      </c>
      <c r="C8" s="6">
        <f t="shared" si="0"/>
        <v>29</v>
      </c>
      <c r="D8" s="10">
        <f t="shared" si="1"/>
        <v>2022</v>
      </c>
      <c r="E8" s="14">
        <v>998</v>
      </c>
      <c r="F8" s="12">
        <v>842</v>
      </c>
      <c r="G8" s="15">
        <v>-156</v>
      </c>
      <c r="H8" s="38">
        <v>0.28000000000000003</v>
      </c>
      <c r="I8" s="25">
        <v>0.26</v>
      </c>
      <c r="J8" s="40">
        <v>-200.00000000000017</v>
      </c>
      <c r="K8" s="38">
        <v>0.3</v>
      </c>
      <c r="L8" s="25">
        <v>0.27</v>
      </c>
      <c r="M8" s="40">
        <v>-299.99999999999972</v>
      </c>
      <c r="N8" s="14">
        <v>5.3999999999999999E-2</v>
      </c>
      <c r="O8" s="8">
        <v>2.3470000000000001E-2</v>
      </c>
      <c r="P8" s="8">
        <v>4.0000000000000001E-3</v>
      </c>
      <c r="Q8" s="8">
        <v>-4.0000000000000001E-3</v>
      </c>
      <c r="R8" s="2">
        <v>7.7469999999999997E-2</v>
      </c>
      <c r="S8" s="14">
        <v>5.3999999999999999E-2</v>
      </c>
      <c r="T8" s="8">
        <v>2.3470000000000001E-2</v>
      </c>
      <c r="U8" s="8">
        <v>4.0000000000000001E-3</v>
      </c>
      <c r="V8" s="8">
        <v>-4.0000000000000001E-3</v>
      </c>
      <c r="W8" s="2">
        <v>7.7469999999999997E-2</v>
      </c>
      <c r="X8" s="12">
        <v>883</v>
      </c>
      <c r="Y8" s="12">
        <f t="shared" si="5"/>
        <v>882.92253000000005</v>
      </c>
      <c r="Z8" s="12">
        <f>Y8+Y8*SUM(G8*Model!$C$4, J8/10000*Model!$D$4, M8/10000*Model!$E$4)+W8</f>
        <v>-34379.795707361605</v>
      </c>
      <c r="AA8" s="21">
        <v>973</v>
      </c>
      <c r="AB8" s="2">
        <f t="shared" si="2"/>
        <v>90</v>
      </c>
    </row>
    <row r="9" spans="1:28" x14ac:dyDescent="0.2">
      <c r="A9" s="42">
        <f t="shared" si="3"/>
        <v>6</v>
      </c>
      <c r="B9" s="4">
        <f t="shared" si="4"/>
        <v>44766</v>
      </c>
      <c r="C9" s="6">
        <f t="shared" si="0"/>
        <v>30</v>
      </c>
      <c r="D9" s="10">
        <f t="shared" si="1"/>
        <v>2022</v>
      </c>
      <c r="E9" s="14">
        <v>802</v>
      </c>
      <c r="F9" s="12">
        <v>860</v>
      </c>
      <c r="G9" s="15">
        <v>58</v>
      </c>
      <c r="H9" s="38">
        <v>0.21</v>
      </c>
      <c r="I9" s="25">
        <v>0.25</v>
      </c>
      <c r="J9" s="40">
        <v>400.00000000000006</v>
      </c>
      <c r="K9" s="38">
        <v>0.2</v>
      </c>
      <c r="L9" s="25">
        <v>0.27</v>
      </c>
      <c r="M9" s="40">
        <v>700.00000000000011</v>
      </c>
      <c r="N9" s="14">
        <v>5.3999999999999999E-2</v>
      </c>
      <c r="O9" s="8">
        <v>2.3470000000000001E-2</v>
      </c>
      <c r="P9" s="8">
        <v>4.0000000000000001E-3</v>
      </c>
      <c r="Q9" s="8">
        <v>-4.0000000000000001E-3</v>
      </c>
      <c r="R9" s="2">
        <v>7.7469999999999997E-2</v>
      </c>
      <c r="S9" s="14">
        <v>5.3999999999999999E-2</v>
      </c>
      <c r="T9" s="8">
        <v>2.3470000000000001E-2</v>
      </c>
      <c r="U9" s="8">
        <v>4.0000000000000001E-3</v>
      </c>
      <c r="V9" s="8">
        <v>-4.0000000000000001E-3</v>
      </c>
      <c r="W9" s="2">
        <v>7.7469999999999997E-2</v>
      </c>
      <c r="X9" s="12">
        <v>923</v>
      </c>
      <c r="Y9" s="12">
        <f>X9-R9</f>
        <v>922.92253000000005</v>
      </c>
      <c r="Z9" s="12">
        <f>Y9+Y9*SUM(G9*Model!$C$4, J9/10000*Model!$D$4, M9/10000*Model!$E$4)+W9</f>
        <v>14631.292009709021</v>
      </c>
      <c r="AA9" s="21">
        <v>818</v>
      </c>
      <c r="AB9" s="2">
        <f t="shared" si="2"/>
        <v>-105</v>
      </c>
    </row>
    <row r="10" spans="1:28" x14ac:dyDescent="0.2">
      <c r="A10" s="42">
        <f t="shared" si="3"/>
        <v>7</v>
      </c>
      <c r="B10" s="4">
        <f t="shared" si="4"/>
        <v>44773</v>
      </c>
      <c r="C10" s="6">
        <f t="shared" si="0"/>
        <v>31</v>
      </c>
      <c r="D10" s="10">
        <f t="shared" si="1"/>
        <v>2022</v>
      </c>
      <c r="E10" s="14">
        <v>820</v>
      </c>
      <c r="F10" s="12">
        <v>848</v>
      </c>
      <c r="G10" s="15">
        <v>28</v>
      </c>
      <c r="H10" s="38">
        <v>0.24</v>
      </c>
      <c r="I10" s="25">
        <v>0.3</v>
      </c>
      <c r="J10" s="40">
        <v>600</v>
      </c>
      <c r="K10" s="38">
        <v>0.3</v>
      </c>
      <c r="L10" s="25">
        <v>0.2</v>
      </c>
      <c r="M10" s="40">
        <v>-999.99999999999977</v>
      </c>
      <c r="N10" s="14">
        <v>5.3999999999999999E-2</v>
      </c>
      <c r="O10" s="8">
        <v>2.3470000000000001E-2</v>
      </c>
      <c r="P10" s="8">
        <v>4.0000000000000001E-3</v>
      </c>
      <c r="Q10" s="8">
        <v>-4.0000000000000001E-3</v>
      </c>
      <c r="R10" s="2">
        <v>7.7469999999999997E-2</v>
      </c>
      <c r="S10" s="14">
        <v>5.3999999999999999E-2</v>
      </c>
      <c r="T10" s="8">
        <v>2.3470000000000001E-2</v>
      </c>
      <c r="U10" s="8">
        <v>4.0000000000000001E-3</v>
      </c>
      <c r="V10" s="8">
        <v>-4.0000000000000001E-3</v>
      </c>
      <c r="W10" s="2">
        <v>7.7469999999999997E-2</v>
      </c>
      <c r="X10" s="12">
        <v>947</v>
      </c>
      <c r="Y10" s="12">
        <f t="shared" si="5"/>
        <v>946.92253000000005</v>
      </c>
      <c r="Z10" s="12">
        <f>Y10+Y10*SUM(G10*Model!$C$4, J10/10000*Model!$D$4, M10/10000*Model!$E$4)+W10</f>
        <v>7747.77299047422</v>
      </c>
      <c r="AA10" s="21">
        <v>816</v>
      </c>
      <c r="AB10" s="2">
        <f t="shared" si="2"/>
        <v>-131</v>
      </c>
    </row>
    <row r="11" spans="1:28" x14ac:dyDescent="0.2">
      <c r="A11" s="42">
        <f t="shared" si="3"/>
        <v>8</v>
      </c>
      <c r="B11" s="4">
        <f t="shared" si="4"/>
        <v>44780</v>
      </c>
      <c r="C11" s="6">
        <f t="shared" si="0"/>
        <v>32</v>
      </c>
      <c r="D11" s="10">
        <f t="shared" si="1"/>
        <v>2022</v>
      </c>
      <c r="E11" s="14">
        <v>902</v>
      </c>
      <c r="F11" s="12">
        <v>950</v>
      </c>
      <c r="G11" s="15">
        <v>48</v>
      </c>
      <c r="H11" s="38">
        <v>0.23</v>
      </c>
      <c r="I11" s="25">
        <v>0.26</v>
      </c>
      <c r="J11" s="40">
        <v>300</v>
      </c>
      <c r="K11" s="38">
        <v>0.25</v>
      </c>
      <c r="L11" s="25">
        <v>0.26</v>
      </c>
      <c r="M11" s="40">
        <v>100.00000000000009</v>
      </c>
      <c r="N11" s="14">
        <v>5.3999999999999999E-2</v>
      </c>
      <c r="O11" s="8">
        <v>2.3470000000000001E-2</v>
      </c>
      <c r="P11" s="8">
        <v>4.0000000000000001E-3</v>
      </c>
      <c r="Q11" s="8">
        <v>-4.0000000000000001E-3</v>
      </c>
      <c r="R11" s="2">
        <v>7.7469999999999997E-2</v>
      </c>
      <c r="S11" s="14">
        <v>5.3999999999999999E-2</v>
      </c>
      <c r="T11" s="8">
        <v>2.3470000000000001E-2</v>
      </c>
      <c r="U11" s="8">
        <v>4.0000000000000001E-3</v>
      </c>
      <c r="V11" s="8">
        <v>-4.0000000000000001E-3</v>
      </c>
      <c r="W11" s="2">
        <v>7.7469999999999997E-2</v>
      </c>
      <c r="X11" s="12">
        <v>844</v>
      </c>
      <c r="Y11" s="12">
        <f t="shared" si="5"/>
        <v>843.92253000000005</v>
      </c>
      <c r="Z11" s="12">
        <f>Y11+Y11*SUM(G11*Model!$C$4, J11/10000*Model!$D$4, M11/10000*Model!$E$4)+W11</f>
        <v>11218.467093592031</v>
      </c>
      <c r="AA11" s="21">
        <v>836</v>
      </c>
      <c r="AB11" s="2">
        <f t="shared" si="2"/>
        <v>-8</v>
      </c>
    </row>
    <row r="12" spans="1:28" x14ac:dyDescent="0.2">
      <c r="A12" s="42">
        <f t="shared" si="3"/>
        <v>9</v>
      </c>
      <c r="B12" s="4">
        <f t="shared" si="4"/>
        <v>44787</v>
      </c>
      <c r="C12" s="6">
        <f t="shared" si="0"/>
        <v>33</v>
      </c>
      <c r="D12" s="10">
        <f t="shared" si="1"/>
        <v>2022</v>
      </c>
      <c r="E12" s="14">
        <v>872</v>
      </c>
      <c r="F12" s="12">
        <v>901</v>
      </c>
      <c r="G12" s="15">
        <v>29</v>
      </c>
      <c r="H12" s="38">
        <v>0.22</v>
      </c>
      <c r="I12" s="25">
        <v>0.27</v>
      </c>
      <c r="J12" s="40">
        <v>500.00000000000017</v>
      </c>
      <c r="K12" s="38">
        <v>0.27</v>
      </c>
      <c r="L12" s="25">
        <v>0.3</v>
      </c>
      <c r="M12" s="40">
        <v>299.99999999999972</v>
      </c>
      <c r="N12" s="14">
        <v>5.3999999999999999E-2</v>
      </c>
      <c r="O12" s="8">
        <v>2.3470000000000001E-2</v>
      </c>
      <c r="P12" s="8">
        <v>4.0000000000000001E-3</v>
      </c>
      <c r="Q12" s="8">
        <v>-4.0000000000000001E-3</v>
      </c>
      <c r="R12" s="2">
        <v>7.7469999999999997E-2</v>
      </c>
      <c r="S12" s="14">
        <v>5.3999999999999999E-2</v>
      </c>
      <c r="T12" s="8">
        <v>2.3470000000000001E-2</v>
      </c>
      <c r="U12" s="8">
        <v>4.0000000000000001E-3</v>
      </c>
      <c r="V12" s="8">
        <v>-4.0000000000000001E-3</v>
      </c>
      <c r="W12" s="2">
        <v>7.7469999999999997E-2</v>
      </c>
      <c r="X12" s="12">
        <v>866</v>
      </c>
      <c r="Y12" s="12">
        <f t="shared" si="5"/>
        <v>865.92253000000005</v>
      </c>
      <c r="Z12" s="12">
        <f>Y12+Y12*SUM(G12*Model!$C$4, J12/10000*Model!$D$4, M12/10000*Model!$E$4)+W12</f>
        <v>7301.6895112478105</v>
      </c>
      <c r="AA12" s="21">
        <v>986</v>
      </c>
      <c r="AB12" s="2">
        <f t="shared" si="2"/>
        <v>120</v>
      </c>
    </row>
    <row r="13" spans="1:28" x14ac:dyDescent="0.2">
      <c r="A13" s="42">
        <f t="shared" si="3"/>
        <v>10</v>
      </c>
      <c r="B13" s="4">
        <f t="shared" si="4"/>
        <v>44794</v>
      </c>
      <c r="C13" s="6">
        <f t="shared" si="0"/>
        <v>34</v>
      </c>
      <c r="D13" s="10">
        <f t="shared" si="1"/>
        <v>2022</v>
      </c>
      <c r="E13" s="14">
        <v>849</v>
      </c>
      <c r="F13" s="12">
        <v>905</v>
      </c>
      <c r="G13" s="15">
        <v>56</v>
      </c>
      <c r="H13" s="38">
        <v>0.22</v>
      </c>
      <c r="I13" s="25">
        <v>0.24</v>
      </c>
      <c r="J13" s="40">
        <v>199.99999999999989</v>
      </c>
      <c r="K13" s="38">
        <v>0.23</v>
      </c>
      <c r="L13" s="25">
        <v>0.27</v>
      </c>
      <c r="M13" s="40">
        <v>400.00000000000006</v>
      </c>
      <c r="N13" s="14">
        <v>5.3999999999999999E-2</v>
      </c>
      <c r="O13" s="8">
        <v>2.3470000000000001E-2</v>
      </c>
      <c r="P13" s="8">
        <v>4.0000000000000001E-3</v>
      </c>
      <c r="Q13" s="8">
        <v>-4.0000000000000001E-3</v>
      </c>
      <c r="R13" s="2">
        <v>7.7469999999999997E-2</v>
      </c>
      <c r="S13" s="14">
        <v>5.3999999999999999E-2</v>
      </c>
      <c r="T13" s="8">
        <v>2.3470000000000001E-2</v>
      </c>
      <c r="U13" s="8">
        <v>4.0000000000000001E-3</v>
      </c>
      <c r="V13" s="8">
        <v>-4.0000000000000001E-3</v>
      </c>
      <c r="W13" s="2">
        <v>7.7469999999999997E-2</v>
      </c>
      <c r="X13" s="12">
        <v>857</v>
      </c>
      <c r="Y13" s="12">
        <f t="shared" si="5"/>
        <v>856.92253000000005</v>
      </c>
      <c r="Z13" s="12">
        <f>Y13+Y13*SUM(G13*Model!$C$4, J13/10000*Model!$D$4, M13/10000*Model!$E$4)+W13</f>
        <v>13143.910001067421</v>
      </c>
      <c r="AA13" s="21">
        <v>816</v>
      </c>
      <c r="AB13" s="2">
        <f t="shared" si="2"/>
        <v>-41</v>
      </c>
    </row>
    <row r="14" spans="1:28" x14ac:dyDescent="0.2">
      <c r="A14" s="42">
        <v>1</v>
      </c>
      <c r="B14" s="4">
        <f t="shared" si="4"/>
        <v>44801</v>
      </c>
      <c r="C14" s="6">
        <f t="shared" si="0"/>
        <v>35</v>
      </c>
      <c r="D14" s="10">
        <f t="shared" si="1"/>
        <v>2022</v>
      </c>
      <c r="E14" s="14">
        <v>827</v>
      </c>
      <c r="F14" s="12">
        <v>938</v>
      </c>
      <c r="G14" s="15">
        <v>111</v>
      </c>
      <c r="H14" s="38">
        <v>0.22</v>
      </c>
      <c r="I14" s="25">
        <v>0.3</v>
      </c>
      <c r="J14" s="40">
        <v>799.99999999999989</v>
      </c>
      <c r="K14" s="38">
        <v>0.22</v>
      </c>
      <c r="L14" s="25">
        <v>0.28999999999999998</v>
      </c>
      <c r="M14" s="40">
        <v>699.99999999999977</v>
      </c>
      <c r="N14" s="14">
        <v>5.3999999999999999E-2</v>
      </c>
      <c r="O14" s="8">
        <v>2.3470000000000001E-2</v>
      </c>
      <c r="P14" s="8">
        <v>4.0000000000000001E-3</v>
      </c>
      <c r="Q14" s="8">
        <v>-4.0000000000000001E-3</v>
      </c>
      <c r="R14" s="2">
        <v>7.7469999999999997E-2</v>
      </c>
      <c r="S14" s="14">
        <v>3.4000000000000002E-2</v>
      </c>
      <c r="T14" s="8">
        <v>2.3470000000000001E-2</v>
      </c>
      <c r="U14" s="8">
        <v>4.0000000000000001E-3</v>
      </c>
      <c r="V14" s="8">
        <v>-4.0000000000000001E-3</v>
      </c>
      <c r="W14" s="2">
        <v>5.7470000000000007E-2</v>
      </c>
      <c r="X14" s="12">
        <v>814</v>
      </c>
      <c r="Y14" s="12">
        <f t="shared" si="5"/>
        <v>813.92253000000005</v>
      </c>
      <c r="Z14" s="12">
        <f>Y14+Y14*SUM(G14*Model!$C$4, J14/10000*Model!$D$4, M14/10000*Model!$E$4)+W14</f>
        <v>23952.503391077302</v>
      </c>
      <c r="AA14" s="21">
        <v>884</v>
      </c>
      <c r="AB14" s="2">
        <f t="shared" si="2"/>
        <v>70</v>
      </c>
    </row>
    <row r="15" spans="1:28" x14ac:dyDescent="0.2">
      <c r="A15" s="42">
        <f t="shared" si="3"/>
        <v>2</v>
      </c>
      <c r="B15" s="4">
        <f t="shared" si="4"/>
        <v>44808</v>
      </c>
      <c r="C15" s="6">
        <f t="shared" si="0"/>
        <v>36</v>
      </c>
      <c r="D15" s="10">
        <f t="shared" si="1"/>
        <v>2022</v>
      </c>
      <c r="E15" s="14">
        <v>881</v>
      </c>
      <c r="F15" s="12">
        <v>832</v>
      </c>
      <c r="G15" s="15">
        <v>-49</v>
      </c>
      <c r="H15" s="38">
        <v>0.24</v>
      </c>
      <c r="I15" s="25">
        <v>0.28999999999999998</v>
      </c>
      <c r="J15" s="40">
        <v>499.99999999999989</v>
      </c>
      <c r="K15" s="38">
        <v>0.28999999999999998</v>
      </c>
      <c r="L15" s="25">
        <v>0.3</v>
      </c>
      <c r="M15" s="40">
        <v>100.00000000000009</v>
      </c>
      <c r="N15" s="14">
        <v>5.3999999999999999E-2</v>
      </c>
      <c r="O15" s="8">
        <v>2.3470000000000001E-2</v>
      </c>
      <c r="P15" s="8">
        <v>4.0000000000000001E-3</v>
      </c>
      <c r="Q15" s="8">
        <v>-4.0000000000000001E-3</v>
      </c>
      <c r="R15" s="2">
        <v>7.7469999999999997E-2</v>
      </c>
      <c r="S15" s="14">
        <v>3.4000000000000002E-2</v>
      </c>
      <c r="T15" s="8">
        <v>2.3470000000000001E-2</v>
      </c>
      <c r="U15" s="8">
        <v>4.0000000000000001E-3</v>
      </c>
      <c r="V15" s="8">
        <v>-4.0000000000000001E-3</v>
      </c>
      <c r="W15" s="2">
        <v>5.7470000000000007E-2</v>
      </c>
      <c r="X15" s="12">
        <v>831</v>
      </c>
      <c r="Y15" s="12">
        <f t="shared" si="5"/>
        <v>830.92253000000005</v>
      </c>
      <c r="Z15" s="12">
        <f>Y15+Y15*SUM(G15*Model!$C$4, J15/10000*Model!$D$4, M15/10000*Model!$E$4)+W15</f>
        <v>-9584.8092382038321</v>
      </c>
      <c r="AA15" s="21">
        <v>871</v>
      </c>
      <c r="AB15" s="2">
        <f t="shared" si="2"/>
        <v>40</v>
      </c>
    </row>
    <row r="16" spans="1:28" x14ac:dyDescent="0.2">
      <c r="A16" s="42">
        <f t="shared" si="3"/>
        <v>3</v>
      </c>
      <c r="B16" s="4">
        <f t="shared" si="4"/>
        <v>44815</v>
      </c>
      <c r="C16" s="6">
        <f t="shared" si="0"/>
        <v>37</v>
      </c>
      <c r="D16" s="10">
        <f t="shared" si="1"/>
        <v>2022</v>
      </c>
      <c r="E16" s="14">
        <v>847</v>
      </c>
      <c r="F16" s="12">
        <v>884</v>
      </c>
      <c r="G16" s="15">
        <v>37</v>
      </c>
      <c r="H16" s="38">
        <v>0.24</v>
      </c>
      <c r="I16" s="25">
        <v>0.22</v>
      </c>
      <c r="J16" s="40">
        <v>-199.99999999999989</v>
      </c>
      <c r="K16" s="38">
        <v>0.28999999999999998</v>
      </c>
      <c r="L16" s="25">
        <v>0.3</v>
      </c>
      <c r="M16" s="40">
        <v>100.00000000000009</v>
      </c>
      <c r="N16" s="14">
        <v>5.3999999999999999E-2</v>
      </c>
      <c r="O16" s="8">
        <v>2.3470000000000001E-2</v>
      </c>
      <c r="P16" s="8">
        <v>4.0000000000000001E-3</v>
      </c>
      <c r="Q16" s="8">
        <v>-4.0000000000000001E-3</v>
      </c>
      <c r="R16" s="2">
        <v>7.7469999999999997E-2</v>
      </c>
      <c r="S16" s="14">
        <v>3.4000000000000002E-2</v>
      </c>
      <c r="T16" s="8">
        <v>2.3470000000000001E-2</v>
      </c>
      <c r="U16" s="8">
        <v>4.0000000000000001E-3</v>
      </c>
      <c r="V16" s="8">
        <v>-4.0000000000000001E-3</v>
      </c>
      <c r="W16" s="2">
        <v>5.7470000000000007E-2</v>
      </c>
      <c r="X16" s="12">
        <v>933</v>
      </c>
      <c r="Y16" s="12">
        <f t="shared" si="5"/>
        <v>932.92253000000005</v>
      </c>
      <c r="Z16" s="12">
        <f>Y16+Y16*SUM(G16*Model!$C$4, J16/10000*Model!$D$4, M16/10000*Model!$E$4)+W16</f>
        <v>9765.9427577016795</v>
      </c>
      <c r="AA16" s="21">
        <v>944</v>
      </c>
      <c r="AB16" s="2">
        <f t="shared" si="2"/>
        <v>11</v>
      </c>
    </row>
    <row r="17" spans="1:28" x14ac:dyDescent="0.2">
      <c r="A17" s="42">
        <f t="shared" si="3"/>
        <v>4</v>
      </c>
      <c r="B17" s="4">
        <f t="shared" si="4"/>
        <v>44822</v>
      </c>
      <c r="C17" s="6">
        <f t="shared" si="0"/>
        <v>38</v>
      </c>
      <c r="D17" s="10">
        <f t="shared" si="1"/>
        <v>2022</v>
      </c>
      <c r="E17" s="14">
        <v>853</v>
      </c>
      <c r="F17" s="12">
        <v>829</v>
      </c>
      <c r="G17" s="15">
        <v>-24</v>
      </c>
      <c r="H17" s="38">
        <v>0.27</v>
      </c>
      <c r="I17" s="25">
        <v>0.3</v>
      </c>
      <c r="J17" s="40">
        <v>299.99999999999972</v>
      </c>
      <c r="K17" s="38">
        <v>0.2</v>
      </c>
      <c r="L17" s="25">
        <v>0.24</v>
      </c>
      <c r="M17" s="40">
        <v>399.99999999999977</v>
      </c>
      <c r="N17" s="14">
        <v>5.3999999999999999E-2</v>
      </c>
      <c r="O17" s="8">
        <v>2.3470000000000001E-2</v>
      </c>
      <c r="P17" s="8">
        <v>4.0000000000000001E-3</v>
      </c>
      <c r="Q17" s="8">
        <v>-4.0000000000000001E-3</v>
      </c>
      <c r="R17" s="2">
        <v>7.7469999999999997E-2</v>
      </c>
      <c r="S17" s="14">
        <v>3.4000000000000002E-2</v>
      </c>
      <c r="T17" s="8">
        <v>2.3470000000000001E-2</v>
      </c>
      <c r="U17" s="8">
        <v>4.0000000000000001E-3</v>
      </c>
      <c r="V17" s="8">
        <v>-4.0000000000000001E-3</v>
      </c>
      <c r="W17" s="2">
        <v>5.7470000000000007E-2</v>
      </c>
      <c r="X17" s="12">
        <v>870</v>
      </c>
      <c r="Y17" s="12">
        <f t="shared" si="5"/>
        <v>869.92253000000005</v>
      </c>
      <c r="Z17" s="12">
        <f>Y17+Y17*SUM(G17*Model!$C$4, J17/10000*Model!$D$4, M17/10000*Model!$E$4)+W17</f>
        <v>-4471.1416422505108</v>
      </c>
      <c r="AA17" s="21">
        <v>924</v>
      </c>
      <c r="AB17" s="2">
        <f t="shared" si="2"/>
        <v>54</v>
      </c>
    </row>
    <row r="18" spans="1:28" x14ac:dyDescent="0.2">
      <c r="A18" s="42">
        <f t="shared" si="3"/>
        <v>5</v>
      </c>
      <c r="B18" s="4">
        <f t="shared" si="4"/>
        <v>44829</v>
      </c>
      <c r="C18" s="6">
        <f t="shared" si="0"/>
        <v>39</v>
      </c>
      <c r="D18" s="10">
        <f t="shared" si="1"/>
        <v>2022</v>
      </c>
      <c r="E18" s="14">
        <v>920</v>
      </c>
      <c r="F18" s="12">
        <v>856</v>
      </c>
      <c r="G18" s="15">
        <v>-64</v>
      </c>
      <c r="H18" s="38">
        <v>0.27</v>
      </c>
      <c r="I18" s="25">
        <v>0.25</v>
      </c>
      <c r="J18" s="40">
        <v>-200.00000000000017</v>
      </c>
      <c r="K18" s="38">
        <v>0.23</v>
      </c>
      <c r="L18" s="25">
        <v>0.21</v>
      </c>
      <c r="M18" s="40">
        <v>-200.00000000000017</v>
      </c>
      <c r="N18" s="14">
        <v>5.3999999999999999E-2</v>
      </c>
      <c r="O18" s="8">
        <v>2.3470000000000001E-2</v>
      </c>
      <c r="P18" s="8">
        <v>4.0000000000000001E-3</v>
      </c>
      <c r="Q18" s="8">
        <v>-4.0000000000000001E-3</v>
      </c>
      <c r="R18" s="2">
        <v>7.7469999999999997E-2</v>
      </c>
      <c r="S18" s="14">
        <v>3.4000000000000002E-2</v>
      </c>
      <c r="T18" s="8">
        <v>2.3470000000000001E-2</v>
      </c>
      <c r="U18" s="8">
        <v>4.0000000000000001E-3</v>
      </c>
      <c r="V18" s="8">
        <v>-4.0000000000000001E-3</v>
      </c>
      <c r="W18" s="2">
        <v>5.7470000000000007E-2</v>
      </c>
      <c r="X18" s="12">
        <v>997</v>
      </c>
      <c r="Y18" s="12">
        <f t="shared" si="5"/>
        <v>996.92253000000005</v>
      </c>
      <c r="Z18" s="12">
        <f>Y18+Y18*SUM(G18*Model!$C$4, J18/10000*Model!$D$4, M18/10000*Model!$E$4)+W18</f>
        <v>-15339.61541909578</v>
      </c>
      <c r="AA18" s="21">
        <v>941</v>
      </c>
      <c r="AB18" s="2">
        <f t="shared" si="2"/>
        <v>-56</v>
      </c>
    </row>
    <row r="19" spans="1:28" x14ac:dyDescent="0.2">
      <c r="A19" s="42">
        <f t="shared" si="3"/>
        <v>6</v>
      </c>
      <c r="B19" s="4">
        <f t="shared" si="4"/>
        <v>44836</v>
      </c>
      <c r="C19" s="6">
        <f t="shared" si="0"/>
        <v>40</v>
      </c>
      <c r="D19" s="10">
        <f t="shared" si="1"/>
        <v>2022</v>
      </c>
      <c r="E19" s="14">
        <v>840</v>
      </c>
      <c r="F19" s="12">
        <v>952</v>
      </c>
      <c r="G19" s="15">
        <v>112</v>
      </c>
      <c r="H19" s="38">
        <v>0.2</v>
      </c>
      <c r="I19" s="25">
        <v>0.21</v>
      </c>
      <c r="J19" s="40">
        <v>99.999999999999815</v>
      </c>
      <c r="K19" s="38">
        <v>0.2</v>
      </c>
      <c r="L19" s="25">
        <v>0.25</v>
      </c>
      <c r="M19" s="40">
        <v>499.99999999999989</v>
      </c>
      <c r="N19" s="14">
        <v>5.3999999999999999E-2</v>
      </c>
      <c r="O19" s="8">
        <v>2.3470000000000001E-2</v>
      </c>
      <c r="P19" s="8">
        <v>4.0000000000000001E-3</v>
      </c>
      <c r="Q19" s="8">
        <v>-4.0000000000000001E-3</v>
      </c>
      <c r="R19" s="2">
        <v>7.7469999999999997E-2</v>
      </c>
      <c r="S19" s="14">
        <v>3.4000000000000002E-2</v>
      </c>
      <c r="T19" s="8">
        <v>2.3470000000000001E-2</v>
      </c>
      <c r="U19" s="8">
        <v>4.0000000000000001E-3</v>
      </c>
      <c r="V19" s="8">
        <v>-4.0000000000000001E-3</v>
      </c>
      <c r="W19" s="2">
        <v>5.7470000000000007E-2</v>
      </c>
      <c r="X19" s="12">
        <v>950</v>
      </c>
      <c r="Y19" s="12">
        <f t="shared" si="5"/>
        <v>949.92253000000005</v>
      </c>
      <c r="Z19" s="12">
        <f>Y19+Y19*SUM(G19*Model!$C$4, J19/10000*Model!$D$4, M19/10000*Model!$E$4)+W19</f>
        <v>28186.433307771174</v>
      </c>
      <c r="AA19" s="21">
        <v>995</v>
      </c>
      <c r="AB19" s="2">
        <f t="shared" si="2"/>
        <v>45</v>
      </c>
    </row>
    <row r="20" spans="1:28" x14ac:dyDescent="0.2">
      <c r="A20" s="42">
        <f t="shared" si="3"/>
        <v>7</v>
      </c>
      <c r="B20" s="4">
        <f t="shared" si="4"/>
        <v>44843</v>
      </c>
      <c r="C20" s="6">
        <f t="shared" si="0"/>
        <v>41</v>
      </c>
      <c r="D20" s="10">
        <f t="shared" si="1"/>
        <v>2022</v>
      </c>
      <c r="E20" s="14">
        <v>905</v>
      </c>
      <c r="F20" s="12">
        <v>883</v>
      </c>
      <c r="G20" s="15">
        <v>-22</v>
      </c>
      <c r="H20" s="38">
        <v>0.3</v>
      </c>
      <c r="I20" s="25">
        <v>0.25</v>
      </c>
      <c r="J20" s="40">
        <v>-499.99999999999989</v>
      </c>
      <c r="K20" s="38">
        <v>0.3</v>
      </c>
      <c r="L20" s="25">
        <v>0.22</v>
      </c>
      <c r="M20" s="40">
        <v>-799.99999999999989</v>
      </c>
      <c r="N20" s="14">
        <v>5.3999999999999999E-2</v>
      </c>
      <c r="O20" s="8">
        <v>2.3470000000000001E-2</v>
      </c>
      <c r="P20" s="8">
        <v>4.0000000000000001E-3</v>
      </c>
      <c r="Q20" s="8">
        <v>-4.0000000000000001E-3</v>
      </c>
      <c r="R20" s="2">
        <v>7.7469999999999997E-2</v>
      </c>
      <c r="S20" s="14">
        <v>3.4000000000000002E-2</v>
      </c>
      <c r="T20" s="8">
        <v>2.3470000000000001E-2</v>
      </c>
      <c r="U20" s="8">
        <v>4.0000000000000001E-3</v>
      </c>
      <c r="V20" s="8">
        <v>-4.0000000000000001E-3</v>
      </c>
      <c r="W20" s="2">
        <v>5.7470000000000007E-2</v>
      </c>
      <c r="X20" s="12">
        <v>821</v>
      </c>
      <c r="Y20" s="12">
        <f t="shared" si="5"/>
        <v>820.92253000000005</v>
      </c>
      <c r="Z20" s="12">
        <f>Y20+Y20*SUM(G20*Model!$C$4, J20/10000*Model!$D$4, M20/10000*Model!$E$4)+W20</f>
        <v>-3807.9123610169104</v>
      </c>
      <c r="AA20" s="21">
        <v>822</v>
      </c>
      <c r="AB20" s="2">
        <f t="shared" si="2"/>
        <v>1</v>
      </c>
    </row>
    <row r="21" spans="1:28" x14ac:dyDescent="0.2">
      <c r="A21" s="42">
        <f t="shared" si="3"/>
        <v>8</v>
      </c>
      <c r="B21" s="4">
        <f t="shared" si="4"/>
        <v>44850</v>
      </c>
      <c r="C21" s="6">
        <f t="shared" si="0"/>
        <v>42</v>
      </c>
      <c r="D21" s="10">
        <f t="shared" si="1"/>
        <v>2022</v>
      </c>
      <c r="E21" s="14">
        <v>879</v>
      </c>
      <c r="F21" s="12">
        <v>939</v>
      </c>
      <c r="G21" s="15">
        <v>60</v>
      </c>
      <c r="H21" s="38">
        <v>0.21</v>
      </c>
      <c r="I21" s="25">
        <v>0.26</v>
      </c>
      <c r="J21" s="40">
        <v>500.00000000000017</v>
      </c>
      <c r="K21" s="38">
        <v>0.26</v>
      </c>
      <c r="L21" s="25">
        <v>0.3</v>
      </c>
      <c r="M21" s="40">
        <v>399.99999999999977</v>
      </c>
      <c r="N21" s="14">
        <v>5.3999999999999999E-2</v>
      </c>
      <c r="O21" s="8">
        <v>2.3470000000000001E-2</v>
      </c>
      <c r="P21" s="8">
        <v>4.0000000000000001E-3</v>
      </c>
      <c r="Q21" s="8">
        <v>-4.0000000000000001E-3</v>
      </c>
      <c r="R21" s="2">
        <v>7.7469999999999997E-2</v>
      </c>
      <c r="S21" s="14">
        <v>3.4000000000000002E-2</v>
      </c>
      <c r="T21" s="8">
        <v>2.3470000000000001E-2</v>
      </c>
      <c r="U21" s="8">
        <v>4.0000000000000001E-3</v>
      </c>
      <c r="V21" s="8">
        <v>-4.0000000000000001E-3</v>
      </c>
      <c r="W21" s="2">
        <v>5.7470000000000007E-2</v>
      </c>
      <c r="X21" s="12">
        <v>820</v>
      </c>
      <c r="Y21" s="12">
        <f t="shared" si="5"/>
        <v>819.92253000000005</v>
      </c>
      <c r="Z21" s="12">
        <f>Y21+Y21*SUM(G21*Model!$C$4, J21/10000*Model!$D$4, M21/10000*Model!$E$4)+W21</f>
        <v>13420.44367103363</v>
      </c>
      <c r="AA21" s="21">
        <v>862</v>
      </c>
      <c r="AB21" s="2">
        <f t="shared" si="2"/>
        <v>42</v>
      </c>
    </row>
    <row r="22" spans="1:28" x14ac:dyDescent="0.2">
      <c r="A22" s="42">
        <f t="shared" si="3"/>
        <v>9</v>
      </c>
      <c r="B22" s="4">
        <f t="shared" si="4"/>
        <v>44857</v>
      </c>
      <c r="C22" s="6">
        <f t="shared" si="0"/>
        <v>43</v>
      </c>
      <c r="D22" s="10">
        <f t="shared" si="1"/>
        <v>2022</v>
      </c>
      <c r="E22" s="14">
        <v>894</v>
      </c>
      <c r="F22" s="12">
        <v>892</v>
      </c>
      <c r="G22" s="15">
        <v>-2</v>
      </c>
      <c r="H22" s="38">
        <v>0.25</v>
      </c>
      <c r="I22" s="25">
        <v>0.2</v>
      </c>
      <c r="J22" s="40">
        <v>-499.99999999999989</v>
      </c>
      <c r="K22" s="38">
        <v>0.21</v>
      </c>
      <c r="L22" s="25">
        <v>0.24</v>
      </c>
      <c r="M22" s="40">
        <v>300</v>
      </c>
      <c r="N22" s="14">
        <v>5.3999999999999999E-2</v>
      </c>
      <c r="O22" s="8">
        <v>2.3470000000000001E-2</v>
      </c>
      <c r="P22" s="8">
        <v>4.0000000000000001E-3</v>
      </c>
      <c r="Q22" s="8">
        <v>-4.0000000000000001E-3</v>
      </c>
      <c r="R22" s="2">
        <v>7.7469999999999997E-2</v>
      </c>
      <c r="S22" s="14">
        <v>3.4000000000000002E-2</v>
      </c>
      <c r="T22" s="8">
        <v>2.3470000000000001E-2</v>
      </c>
      <c r="U22" s="8">
        <v>4.0000000000000001E-3</v>
      </c>
      <c r="V22" s="8">
        <v>-4.0000000000000001E-3</v>
      </c>
      <c r="W22" s="2">
        <v>5.7470000000000007E-2</v>
      </c>
      <c r="X22" s="12">
        <v>963</v>
      </c>
      <c r="Y22" s="12">
        <f t="shared" si="5"/>
        <v>962.92253000000005</v>
      </c>
      <c r="Z22" s="12">
        <f>Y22+Y22*SUM(G22*Model!$C$4, J22/10000*Model!$D$4, M22/10000*Model!$E$4)+W22</f>
        <v>460.32192134711011</v>
      </c>
      <c r="AA22" s="21">
        <v>810</v>
      </c>
      <c r="AB22" s="2">
        <f t="shared" si="2"/>
        <v>-153</v>
      </c>
    </row>
    <row r="23" spans="1:28" x14ac:dyDescent="0.2">
      <c r="A23" s="42">
        <f t="shared" si="3"/>
        <v>10</v>
      </c>
      <c r="B23" s="4">
        <f t="shared" si="4"/>
        <v>44864</v>
      </c>
      <c r="C23" s="6">
        <f t="shared" si="0"/>
        <v>44</v>
      </c>
      <c r="D23" s="10">
        <f t="shared" si="1"/>
        <v>2022</v>
      </c>
      <c r="E23" s="14">
        <v>981</v>
      </c>
      <c r="F23" s="12">
        <v>905</v>
      </c>
      <c r="G23" s="15">
        <v>-76</v>
      </c>
      <c r="H23" s="38">
        <v>0.25</v>
      </c>
      <c r="I23" s="25">
        <v>0.28999999999999998</v>
      </c>
      <c r="J23" s="40">
        <v>399.99999999999977</v>
      </c>
      <c r="K23" s="38">
        <v>0.28999999999999998</v>
      </c>
      <c r="L23" s="25">
        <v>0.25</v>
      </c>
      <c r="M23" s="40">
        <v>-399.99999999999977</v>
      </c>
      <c r="N23" s="14">
        <v>5.3999999999999999E-2</v>
      </c>
      <c r="O23" s="8">
        <v>2.3470000000000001E-2</v>
      </c>
      <c r="P23" s="8">
        <v>4.0000000000000001E-3</v>
      </c>
      <c r="Q23" s="8">
        <v>-4.0000000000000001E-3</v>
      </c>
      <c r="R23" s="2">
        <v>7.7469999999999997E-2</v>
      </c>
      <c r="S23" s="14">
        <v>3.4000000000000002E-2</v>
      </c>
      <c r="T23" s="8">
        <v>2.3470000000000001E-2</v>
      </c>
      <c r="U23" s="8">
        <v>4.0000000000000001E-3</v>
      </c>
      <c r="V23" s="8">
        <v>-4.0000000000000001E-3</v>
      </c>
      <c r="W23" s="2">
        <v>5.7470000000000007E-2</v>
      </c>
      <c r="X23" s="12">
        <v>867</v>
      </c>
      <c r="Y23" s="12">
        <f t="shared" si="5"/>
        <v>866.92253000000005</v>
      </c>
      <c r="Z23" s="12">
        <f>Y23+Y23*SUM(G23*Model!$C$4, J23/10000*Model!$D$4, M23/10000*Model!$E$4)+W23</f>
        <v>-15992.495902175</v>
      </c>
      <c r="AA23" s="21">
        <v>833</v>
      </c>
      <c r="AB23" s="2">
        <f t="shared" si="2"/>
        <v>-34</v>
      </c>
    </row>
    <row r="24" spans="1:28" x14ac:dyDescent="0.2">
      <c r="A24" s="42">
        <f t="shared" si="3"/>
        <v>11</v>
      </c>
      <c r="B24" s="4">
        <f t="shared" si="4"/>
        <v>44871</v>
      </c>
      <c r="C24" s="6">
        <f t="shared" si="0"/>
        <v>45</v>
      </c>
      <c r="D24" s="10">
        <f t="shared" si="1"/>
        <v>2022</v>
      </c>
      <c r="E24" s="14">
        <v>817</v>
      </c>
      <c r="F24" s="12">
        <v>980</v>
      </c>
      <c r="G24" s="15">
        <v>163</v>
      </c>
      <c r="H24" s="38">
        <v>0.22</v>
      </c>
      <c r="I24" s="25">
        <v>0.22</v>
      </c>
      <c r="J24" s="40">
        <v>0</v>
      </c>
      <c r="K24" s="38">
        <v>0.28000000000000003</v>
      </c>
      <c r="L24" s="25">
        <v>0.25</v>
      </c>
      <c r="M24" s="40">
        <v>-300.00000000000028</v>
      </c>
      <c r="N24" s="14">
        <v>5.3999999999999999E-2</v>
      </c>
      <c r="O24" s="8">
        <v>2.3470000000000001E-2</v>
      </c>
      <c r="P24" s="8">
        <v>4.0000000000000001E-3</v>
      </c>
      <c r="Q24" s="8">
        <v>-4.0000000000000001E-3</v>
      </c>
      <c r="R24" s="2">
        <v>7.7469999999999997E-2</v>
      </c>
      <c r="S24" s="14">
        <v>3.4000000000000002E-2</v>
      </c>
      <c r="T24" s="8">
        <v>2.3470000000000001E-2</v>
      </c>
      <c r="U24" s="8">
        <v>4.0000000000000001E-3</v>
      </c>
      <c r="V24" s="8">
        <v>-4.0000000000000001E-3</v>
      </c>
      <c r="W24" s="2">
        <v>5.7470000000000007E-2</v>
      </c>
      <c r="X24" s="12">
        <v>971</v>
      </c>
      <c r="Y24" s="12">
        <f t="shared" si="5"/>
        <v>970.92253000000005</v>
      </c>
      <c r="Z24" s="12">
        <f>Y24+Y24*SUM(G24*Model!$C$4, J24/10000*Model!$D$4, M24/10000*Model!$E$4)+W24</f>
        <v>41486.526638722542</v>
      </c>
      <c r="AA24" s="21">
        <v>854</v>
      </c>
      <c r="AB24" s="2">
        <f t="shared" si="2"/>
        <v>-117</v>
      </c>
    </row>
    <row r="25" spans="1:28" x14ac:dyDescent="0.2">
      <c r="A25" s="42">
        <f t="shared" si="3"/>
        <v>12</v>
      </c>
      <c r="B25" s="4">
        <f t="shared" si="4"/>
        <v>44878</v>
      </c>
      <c r="C25" s="6">
        <f t="shared" si="0"/>
        <v>46</v>
      </c>
      <c r="D25" s="10">
        <f t="shared" si="1"/>
        <v>2022</v>
      </c>
      <c r="E25" s="14">
        <v>938</v>
      </c>
      <c r="F25" s="12">
        <v>904</v>
      </c>
      <c r="G25" s="15">
        <v>-34</v>
      </c>
      <c r="H25" s="38">
        <v>0.22</v>
      </c>
      <c r="I25" s="25">
        <v>0.28000000000000003</v>
      </c>
      <c r="J25" s="40">
        <v>600.00000000000023</v>
      </c>
      <c r="K25" s="38">
        <v>0.23</v>
      </c>
      <c r="L25" s="25">
        <v>0.25</v>
      </c>
      <c r="M25" s="40">
        <v>199.99999999999989</v>
      </c>
      <c r="N25" s="14">
        <v>5.3999999999999999E-2</v>
      </c>
      <c r="O25" s="8">
        <v>2.3470000000000001E-2</v>
      </c>
      <c r="P25" s="8">
        <v>4.0000000000000001E-3</v>
      </c>
      <c r="Q25" s="8">
        <v>-4.0000000000000001E-3</v>
      </c>
      <c r="R25" s="2">
        <v>7.7469999999999997E-2</v>
      </c>
      <c r="S25" s="14">
        <v>3.4000000000000002E-2</v>
      </c>
      <c r="T25" s="8">
        <v>2.3470000000000001E-2</v>
      </c>
      <c r="U25" s="8">
        <v>4.0000000000000001E-3</v>
      </c>
      <c r="V25" s="8">
        <v>-4.0000000000000001E-3</v>
      </c>
      <c r="W25" s="2">
        <v>5.7470000000000007E-2</v>
      </c>
      <c r="X25" s="12">
        <v>966</v>
      </c>
      <c r="Y25" s="12">
        <f t="shared" si="5"/>
        <v>965.92253000000005</v>
      </c>
      <c r="Z25" s="12">
        <f>Y25+Y25*SUM(G25*Model!$C$4, J25/10000*Model!$D$4, M25/10000*Model!$E$4)+W25</f>
        <v>-7431.4587672159414</v>
      </c>
      <c r="AA25" s="21">
        <v>960</v>
      </c>
      <c r="AB25" s="2">
        <f t="shared" si="2"/>
        <v>-6</v>
      </c>
    </row>
    <row r="26" spans="1:28" x14ac:dyDescent="0.2">
      <c r="A26" s="42">
        <f t="shared" si="3"/>
        <v>13</v>
      </c>
      <c r="B26" s="4">
        <f t="shared" si="4"/>
        <v>44885</v>
      </c>
      <c r="C26" s="6">
        <f t="shared" si="0"/>
        <v>47</v>
      </c>
      <c r="D26" s="10">
        <f t="shared" si="1"/>
        <v>2022</v>
      </c>
      <c r="E26" s="14">
        <v>873</v>
      </c>
      <c r="F26" s="12">
        <v>893</v>
      </c>
      <c r="G26" s="15">
        <v>20</v>
      </c>
      <c r="H26" s="38">
        <v>0.27</v>
      </c>
      <c r="I26" s="25">
        <v>0.23</v>
      </c>
      <c r="J26" s="40">
        <v>-400.00000000000006</v>
      </c>
      <c r="K26" s="38">
        <v>0.26</v>
      </c>
      <c r="L26" s="25">
        <v>0.28999999999999998</v>
      </c>
      <c r="M26" s="40">
        <v>299.99999999999972</v>
      </c>
      <c r="N26" s="14">
        <v>5.3999999999999999E-2</v>
      </c>
      <c r="O26" s="8">
        <v>2.3470000000000001E-2</v>
      </c>
      <c r="P26" s="8">
        <v>4.0000000000000001E-3</v>
      </c>
      <c r="Q26" s="8">
        <v>-4.0000000000000001E-3</v>
      </c>
      <c r="R26" s="2">
        <v>7.7469999999999997E-2</v>
      </c>
      <c r="S26" s="14">
        <v>3.4000000000000002E-2</v>
      </c>
      <c r="T26" s="8">
        <v>2.3470000000000001E-2</v>
      </c>
      <c r="U26" s="8">
        <v>4.0000000000000001E-3</v>
      </c>
      <c r="V26" s="8">
        <v>-4.0000000000000001E-3</v>
      </c>
      <c r="W26" s="2">
        <v>5.7470000000000007E-2</v>
      </c>
      <c r="X26" s="12">
        <v>981</v>
      </c>
      <c r="Y26" s="12">
        <f t="shared" si="5"/>
        <v>980.92253000000005</v>
      </c>
      <c r="Z26" s="12">
        <f>Y26+Y26*SUM(G26*Model!$C$4, J26/10000*Model!$D$4, M26/10000*Model!$E$4)+W26</f>
        <v>5995.2656743891794</v>
      </c>
      <c r="AA26" s="21">
        <v>952</v>
      </c>
      <c r="AB26" s="2">
        <f t="shared" si="2"/>
        <v>-29</v>
      </c>
    </row>
    <row r="27" spans="1:28" x14ac:dyDescent="0.2">
      <c r="A27" s="42">
        <f t="shared" si="3"/>
        <v>14</v>
      </c>
      <c r="B27" s="4">
        <f t="shared" si="4"/>
        <v>44892</v>
      </c>
      <c r="C27" s="6">
        <f t="shared" si="0"/>
        <v>48</v>
      </c>
      <c r="D27" s="10">
        <f t="shared" si="1"/>
        <v>2022</v>
      </c>
      <c r="E27" s="14">
        <v>837</v>
      </c>
      <c r="F27" s="12">
        <v>834</v>
      </c>
      <c r="G27" s="15">
        <v>-3</v>
      </c>
      <c r="H27" s="38">
        <v>0.26</v>
      </c>
      <c r="I27" s="25">
        <v>0.24</v>
      </c>
      <c r="J27" s="40">
        <v>-200.00000000000017</v>
      </c>
      <c r="K27" s="38">
        <v>0.21</v>
      </c>
      <c r="L27" s="25">
        <v>0.2</v>
      </c>
      <c r="M27" s="40">
        <v>-99.999999999999815</v>
      </c>
      <c r="N27" s="14">
        <v>5.3999999999999999E-2</v>
      </c>
      <c r="O27" s="8">
        <v>2.3470000000000001E-2</v>
      </c>
      <c r="P27" s="8">
        <v>4.0000000000000001E-3</v>
      </c>
      <c r="Q27" s="8">
        <v>-4.0000000000000001E-3</v>
      </c>
      <c r="R27" s="2">
        <v>7.7469999999999997E-2</v>
      </c>
      <c r="S27" s="14">
        <v>3.4000000000000002E-2</v>
      </c>
      <c r="T27" s="8">
        <v>2.3470000000000001E-2</v>
      </c>
      <c r="U27" s="8">
        <v>4.0000000000000001E-3</v>
      </c>
      <c r="V27" s="8">
        <v>-4.0000000000000001E-3</v>
      </c>
      <c r="W27" s="2">
        <v>5.7470000000000007E-2</v>
      </c>
      <c r="X27" s="12">
        <v>824</v>
      </c>
      <c r="Y27" s="12">
        <f t="shared" si="5"/>
        <v>823.92253000000005</v>
      </c>
      <c r="Z27" s="12">
        <f>Y27+Y27*SUM(G27*Model!$C$4, J27/10000*Model!$D$4, M27/10000*Model!$E$4)+W27</f>
        <v>188.46218709003998</v>
      </c>
      <c r="AA27" s="21">
        <v>960</v>
      </c>
      <c r="AB27" s="2">
        <f t="shared" si="2"/>
        <v>136</v>
      </c>
    </row>
    <row r="28" spans="1:28" x14ac:dyDescent="0.2">
      <c r="A28" s="42">
        <f t="shared" si="3"/>
        <v>15</v>
      </c>
      <c r="B28" s="4">
        <f t="shared" si="4"/>
        <v>44899</v>
      </c>
      <c r="C28" s="6">
        <f t="shared" si="0"/>
        <v>49</v>
      </c>
      <c r="D28" s="10">
        <f t="shared" si="1"/>
        <v>2022</v>
      </c>
      <c r="E28" s="14">
        <v>806</v>
      </c>
      <c r="F28" s="12">
        <v>974</v>
      </c>
      <c r="G28" s="15">
        <v>168</v>
      </c>
      <c r="H28" s="38">
        <v>0.24</v>
      </c>
      <c r="I28" s="25">
        <v>0.3</v>
      </c>
      <c r="J28" s="40">
        <v>600</v>
      </c>
      <c r="K28" s="38">
        <v>0.27</v>
      </c>
      <c r="L28" s="25">
        <v>0.22</v>
      </c>
      <c r="M28" s="40">
        <v>-500.00000000000017</v>
      </c>
      <c r="N28" s="14">
        <v>5.3999999999999999E-2</v>
      </c>
      <c r="O28" s="8">
        <v>2.3470000000000001E-2</v>
      </c>
      <c r="P28" s="8">
        <v>4.0000000000000001E-3</v>
      </c>
      <c r="Q28" s="8">
        <v>-4.0000000000000001E-3</v>
      </c>
      <c r="R28" s="2">
        <v>7.7469999999999997E-2</v>
      </c>
      <c r="S28" s="14">
        <v>3.4000000000000002E-2</v>
      </c>
      <c r="T28" s="8">
        <v>2.3470000000000001E-2</v>
      </c>
      <c r="U28" s="8">
        <v>4.0000000000000001E-3</v>
      </c>
      <c r="V28" s="8">
        <v>-4.0000000000000001E-3</v>
      </c>
      <c r="W28" s="2">
        <v>5.7470000000000007E-2</v>
      </c>
      <c r="X28" s="12">
        <v>982</v>
      </c>
      <c r="Y28" s="12">
        <f t="shared" si="5"/>
        <v>981.92253000000005</v>
      </c>
      <c r="Z28" s="12">
        <f>Y28+Y28*SUM(G28*Model!$C$4, J28/10000*Model!$D$4, M28/10000*Model!$E$4)+W28</f>
        <v>43224.723214203332</v>
      </c>
      <c r="AA28" s="21">
        <v>941</v>
      </c>
      <c r="AB28" s="2">
        <f t="shared" si="2"/>
        <v>-41</v>
      </c>
    </row>
    <row r="29" spans="1:28" x14ac:dyDescent="0.2">
      <c r="A29" s="42">
        <f t="shared" si="3"/>
        <v>16</v>
      </c>
      <c r="B29" s="4">
        <f t="shared" si="4"/>
        <v>44906</v>
      </c>
      <c r="C29" s="6">
        <f t="shared" si="0"/>
        <v>50</v>
      </c>
      <c r="D29" s="10">
        <f t="shared" si="1"/>
        <v>2022</v>
      </c>
      <c r="E29" s="14">
        <v>866</v>
      </c>
      <c r="F29" s="12">
        <v>830</v>
      </c>
      <c r="G29" s="15">
        <v>-36</v>
      </c>
      <c r="H29" s="38">
        <v>0.22</v>
      </c>
      <c r="I29" s="25">
        <v>0.28999999999999998</v>
      </c>
      <c r="J29" s="40">
        <v>699.99999999999977</v>
      </c>
      <c r="K29" s="38">
        <v>0.2</v>
      </c>
      <c r="L29" s="25">
        <v>0.21</v>
      </c>
      <c r="M29" s="40">
        <v>99.999999999999815</v>
      </c>
      <c r="N29" s="14">
        <v>5.3999999999999999E-2</v>
      </c>
      <c r="O29" s="8">
        <v>2.3470000000000001E-2</v>
      </c>
      <c r="P29" s="8">
        <v>4.0000000000000001E-3</v>
      </c>
      <c r="Q29" s="8">
        <v>-4.0000000000000001E-3</v>
      </c>
      <c r="R29" s="2">
        <v>7.7469999999999997E-2</v>
      </c>
      <c r="S29" s="14">
        <v>3.4000000000000002E-2</v>
      </c>
      <c r="T29" s="8">
        <v>2.3470000000000001E-2</v>
      </c>
      <c r="U29" s="8">
        <v>4.0000000000000001E-3</v>
      </c>
      <c r="V29" s="8">
        <v>-4.0000000000000001E-3</v>
      </c>
      <c r="W29" s="2">
        <v>5.7470000000000007E-2</v>
      </c>
      <c r="X29" s="12">
        <v>881</v>
      </c>
      <c r="Y29" s="12">
        <f t="shared" si="5"/>
        <v>880.92253000000005</v>
      </c>
      <c r="Z29" s="12">
        <f>Y29+Y29*SUM(G29*Model!$C$4, J29/10000*Model!$D$4, M29/10000*Model!$E$4)+W29</f>
        <v>-7226.6548121996912</v>
      </c>
      <c r="AA29" s="21">
        <v>978</v>
      </c>
      <c r="AB29" s="2">
        <f t="shared" si="2"/>
        <v>97</v>
      </c>
    </row>
    <row r="30" spans="1:28" x14ac:dyDescent="0.2">
      <c r="A30" s="42">
        <f t="shared" si="3"/>
        <v>17</v>
      </c>
      <c r="B30" s="4">
        <f t="shared" si="4"/>
        <v>44913</v>
      </c>
      <c r="C30" s="6">
        <f t="shared" si="0"/>
        <v>51</v>
      </c>
      <c r="D30" s="10">
        <f t="shared" si="1"/>
        <v>2022</v>
      </c>
      <c r="E30" s="14">
        <v>967</v>
      </c>
      <c r="F30" s="12">
        <v>905</v>
      </c>
      <c r="G30" s="15">
        <v>-62</v>
      </c>
      <c r="H30" s="38">
        <v>0.26</v>
      </c>
      <c r="I30" s="25">
        <v>0.21</v>
      </c>
      <c r="J30" s="40">
        <v>-500.00000000000017</v>
      </c>
      <c r="K30" s="38">
        <v>0.2</v>
      </c>
      <c r="L30" s="25">
        <v>0.28000000000000003</v>
      </c>
      <c r="M30" s="40">
        <v>800.00000000000011</v>
      </c>
      <c r="N30" s="14">
        <v>5.3999999999999999E-2</v>
      </c>
      <c r="O30" s="8">
        <v>2.3470000000000001E-2</v>
      </c>
      <c r="P30" s="8">
        <v>4.0000000000000001E-3</v>
      </c>
      <c r="Q30" s="8">
        <v>-4.0000000000000001E-3</v>
      </c>
      <c r="R30" s="2">
        <v>7.7469999999999997E-2</v>
      </c>
      <c r="S30" s="14">
        <v>3.4000000000000002E-2</v>
      </c>
      <c r="T30" s="8">
        <v>2.3470000000000001E-2</v>
      </c>
      <c r="U30" s="8">
        <v>4.0000000000000001E-3</v>
      </c>
      <c r="V30" s="8">
        <v>-4.0000000000000001E-3</v>
      </c>
      <c r="W30" s="2">
        <v>5.7470000000000007E-2</v>
      </c>
      <c r="X30" s="12">
        <v>918</v>
      </c>
      <c r="Y30" s="12">
        <f t="shared" si="5"/>
        <v>917.92253000000005</v>
      </c>
      <c r="Z30" s="12">
        <f>Y30+Y30*SUM(G30*Model!$C$4, J30/10000*Model!$D$4, M30/10000*Model!$E$4)+W30</f>
        <v>-13661.88197592379</v>
      </c>
      <c r="AA30" s="21">
        <v>980</v>
      </c>
      <c r="AB30" s="2">
        <f t="shared" si="2"/>
        <v>62</v>
      </c>
    </row>
    <row r="31" spans="1:28" ht="17" thickBot="1" x14ac:dyDescent="0.25">
      <c r="A31" s="42">
        <f t="shared" si="3"/>
        <v>18</v>
      </c>
      <c r="B31" s="5">
        <f t="shared" si="4"/>
        <v>44920</v>
      </c>
      <c r="C31" s="7">
        <f t="shared" si="0"/>
        <v>52</v>
      </c>
      <c r="D31" s="11">
        <f t="shared" si="1"/>
        <v>2022</v>
      </c>
      <c r="E31" s="16">
        <v>825</v>
      </c>
      <c r="F31" s="13">
        <v>975</v>
      </c>
      <c r="G31" s="17">
        <v>150</v>
      </c>
      <c r="H31" s="39">
        <v>0.3</v>
      </c>
      <c r="I31" s="26">
        <v>0.23</v>
      </c>
      <c r="J31" s="41">
        <v>-699.99999999999977</v>
      </c>
      <c r="K31" s="39">
        <v>0.25</v>
      </c>
      <c r="L31" s="26">
        <v>0.21</v>
      </c>
      <c r="M31" s="41">
        <v>-400.00000000000006</v>
      </c>
      <c r="N31" s="16">
        <v>5.3999999999999999E-2</v>
      </c>
      <c r="O31" s="9">
        <v>2.3470000000000001E-2</v>
      </c>
      <c r="P31" s="9">
        <v>4.0000000000000001E-3</v>
      </c>
      <c r="Q31" s="9">
        <v>-4.0000000000000001E-3</v>
      </c>
      <c r="R31" s="3">
        <v>7.7469999999999997E-2</v>
      </c>
      <c r="S31" s="16">
        <v>3.4000000000000002E-2</v>
      </c>
      <c r="T31" s="9">
        <v>2.3470000000000001E-2</v>
      </c>
      <c r="U31" s="9">
        <v>4.0000000000000001E-3</v>
      </c>
      <c r="V31" s="9">
        <v>-4.0000000000000001E-3</v>
      </c>
      <c r="W31" s="3">
        <v>5.7470000000000007E-2</v>
      </c>
      <c r="X31" s="12">
        <v>849</v>
      </c>
      <c r="Y31" s="13">
        <f t="shared" si="5"/>
        <v>848.92253000000005</v>
      </c>
      <c r="Z31" s="13">
        <f>Y31+Y31*SUM(G31*Model!$C$4, J31/10000*Model!$D$4, M31/10000*Model!$E$4)+W31</f>
        <v>33437.834902602233</v>
      </c>
      <c r="AA31" s="22">
        <v>866</v>
      </c>
      <c r="AB31" s="3">
        <f t="shared" si="2"/>
        <v>17</v>
      </c>
    </row>
  </sheetData>
  <mergeCells count="9">
    <mergeCell ref="N2:R2"/>
    <mergeCell ref="S2:W2"/>
    <mergeCell ref="X2:AB2"/>
    <mergeCell ref="B2:B3"/>
    <mergeCell ref="C2:C3"/>
    <mergeCell ref="D2:D3"/>
    <mergeCell ref="E2:G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D99E-4C32-45AE-90D9-EE65892D2AC9}">
  <dimension ref="A1:AB31"/>
  <sheetViews>
    <sheetView workbookViewId="0">
      <selection activeCell="AA11" sqref="AA11"/>
    </sheetView>
  </sheetViews>
  <sheetFormatPr baseColWidth="10" defaultColWidth="11.1640625" defaultRowHeight="16" x14ac:dyDescent="0.2"/>
  <cols>
    <col min="1" max="1" width="2.83203125" bestFit="1" customWidth="1"/>
    <col min="2" max="2" width="14.5" bestFit="1" customWidth="1"/>
    <col min="3" max="3" width="5.6640625" bestFit="1" customWidth="1"/>
    <col min="4" max="4" width="4.83203125" bestFit="1" customWidth="1"/>
    <col min="5" max="6" width="7.33203125" bestFit="1" customWidth="1"/>
    <col min="7" max="7" width="8" bestFit="1" customWidth="1"/>
    <col min="8" max="9" width="5.83203125" bestFit="1" customWidth="1"/>
    <col min="10" max="10" width="5.33203125" bestFit="1" customWidth="1"/>
    <col min="11" max="12" width="4.6640625" bestFit="1" customWidth="1"/>
    <col min="13" max="13" width="5.33203125" bestFit="1" customWidth="1"/>
    <col min="14" max="17" width="8.83203125" bestFit="1" customWidth="1"/>
    <col min="18" max="18" width="5.33203125" bestFit="1" customWidth="1"/>
    <col min="19" max="22" width="8.83203125" bestFit="1" customWidth="1"/>
    <col min="23" max="23" width="5.33203125" bestFit="1" customWidth="1"/>
    <col min="24" max="24" width="8.33203125" bestFit="1" customWidth="1"/>
    <col min="25" max="25" width="7.33203125" bestFit="1" customWidth="1"/>
    <col min="26" max="26" width="10" bestFit="1" customWidth="1"/>
    <col min="27" max="27" width="8.33203125" bestFit="1" customWidth="1"/>
    <col min="28" max="28" width="8" bestFit="1" customWidth="1"/>
  </cols>
  <sheetData>
    <row r="1" spans="1:28" ht="17" thickBot="1" x14ac:dyDescent="0.25">
      <c r="A1" s="42"/>
      <c r="B1" s="42" t="s">
        <v>1</v>
      </c>
      <c r="C1" s="42" t="s">
        <v>5</v>
      </c>
      <c r="D1" s="42" t="s">
        <v>6</v>
      </c>
      <c r="E1" s="42" t="s">
        <v>13</v>
      </c>
      <c r="F1" s="42" t="s">
        <v>14</v>
      </c>
      <c r="G1" s="42" t="s">
        <v>15</v>
      </c>
      <c r="H1" s="42" t="s">
        <v>16</v>
      </c>
      <c r="I1" s="42" t="s">
        <v>17</v>
      </c>
      <c r="J1" s="42" t="s">
        <v>18</v>
      </c>
      <c r="K1" s="44" t="s">
        <v>7</v>
      </c>
      <c r="L1" s="45" t="s">
        <v>8</v>
      </c>
      <c r="M1" s="46" t="s">
        <v>9</v>
      </c>
      <c r="N1" s="44" t="s">
        <v>10</v>
      </c>
      <c r="O1" s="45" t="s">
        <v>11</v>
      </c>
      <c r="P1" s="45" t="s">
        <v>12</v>
      </c>
      <c r="Q1" s="45" t="s">
        <v>24</v>
      </c>
      <c r="R1" s="46" t="s">
        <v>26</v>
      </c>
      <c r="S1" s="44" t="s">
        <v>25</v>
      </c>
      <c r="T1" s="45" t="s">
        <v>28</v>
      </c>
      <c r="U1" s="45" t="s">
        <v>29</v>
      </c>
      <c r="V1" s="45" t="s">
        <v>30</v>
      </c>
      <c r="W1" s="46" t="s">
        <v>31</v>
      </c>
      <c r="X1" s="42" t="s">
        <v>32</v>
      </c>
      <c r="Y1" s="42"/>
      <c r="Z1" s="42"/>
      <c r="AA1" s="42" t="s">
        <v>35</v>
      </c>
      <c r="AB1" s="42" t="s">
        <v>36</v>
      </c>
    </row>
    <row r="2" spans="1:28" s="1" customFormat="1" ht="17" thickBot="1" x14ac:dyDescent="0.25">
      <c r="A2" s="43"/>
      <c r="B2" s="57" t="s">
        <v>2</v>
      </c>
      <c r="C2" s="53" t="s">
        <v>3</v>
      </c>
      <c r="D2" s="55" t="s">
        <v>4</v>
      </c>
      <c r="E2" s="59" t="s">
        <v>37</v>
      </c>
      <c r="F2" s="51"/>
      <c r="G2" s="52"/>
      <c r="H2" s="59" t="s">
        <v>38</v>
      </c>
      <c r="I2" s="51"/>
      <c r="J2" s="51"/>
      <c r="K2" s="59" t="s">
        <v>39</v>
      </c>
      <c r="L2" s="51"/>
      <c r="M2" s="52"/>
      <c r="N2" s="59" t="s">
        <v>27</v>
      </c>
      <c r="O2" s="51"/>
      <c r="P2" s="51"/>
      <c r="Q2" s="51"/>
      <c r="R2" s="52"/>
      <c r="S2" s="59" t="s">
        <v>34</v>
      </c>
      <c r="T2" s="51"/>
      <c r="U2" s="51"/>
      <c r="V2" s="51"/>
      <c r="W2" s="52"/>
      <c r="X2" s="51" t="s">
        <v>40</v>
      </c>
      <c r="Y2" s="51"/>
      <c r="Z2" s="51"/>
      <c r="AA2" s="51"/>
      <c r="AB2" s="52"/>
    </row>
    <row r="3" spans="1:28" ht="17" thickBot="1" x14ac:dyDescent="0.25">
      <c r="A3" s="42"/>
      <c r="B3" s="58"/>
      <c r="C3" s="54"/>
      <c r="D3" s="56"/>
      <c r="E3" s="18" t="s">
        <v>23</v>
      </c>
      <c r="F3" s="19" t="s">
        <v>33</v>
      </c>
      <c r="G3" s="47" t="s">
        <v>0</v>
      </c>
      <c r="H3" s="23" t="s">
        <v>23</v>
      </c>
      <c r="I3" s="19" t="s">
        <v>33</v>
      </c>
      <c r="J3" s="24" t="s">
        <v>0</v>
      </c>
      <c r="K3" s="23" t="s">
        <v>23</v>
      </c>
      <c r="L3" s="19" t="s">
        <v>33</v>
      </c>
      <c r="M3" s="20" t="s">
        <v>0</v>
      </c>
      <c r="N3" s="18" t="s">
        <v>41</v>
      </c>
      <c r="O3" s="18" t="s">
        <v>42</v>
      </c>
      <c r="P3" s="18" t="s">
        <v>43</v>
      </c>
      <c r="Q3" s="18" t="s">
        <v>44</v>
      </c>
      <c r="R3" s="20" t="s">
        <v>21</v>
      </c>
      <c r="S3" s="18" t="s">
        <v>41</v>
      </c>
      <c r="T3" s="18" t="s">
        <v>42</v>
      </c>
      <c r="U3" s="18" t="s">
        <v>43</v>
      </c>
      <c r="V3" s="18" t="s">
        <v>44</v>
      </c>
      <c r="W3" s="20" t="s">
        <v>21</v>
      </c>
      <c r="X3" s="23" t="s">
        <v>23</v>
      </c>
      <c r="Y3" s="23" t="s">
        <v>19</v>
      </c>
      <c r="Z3" s="23" t="s">
        <v>20</v>
      </c>
      <c r="AA3" s="19" t="s">
        <v>33</v>
      </c>
      <c r="AB3" s="20" t="s">
        <v>0</v>
      </c>
    </row>
    <row r="4" spans="1:28" x14ac:dyDescent="0.2">
      <c r="A4" s="42">
        <v>1</v>
      </c>
      <c r="B4" s="4">
        <v>44731</v>
      </c>
      <c r="C4" s="6">
        <f t="shared" ref="C4:C31" si="0">_xlfn.ISOWEEKNUM(B4+1)</f>
        <v>25</v>
      </c>
      <c r="D4" s="10">
        <f t="shared" ref="D4:D31" si="1">YEAR(B4-WEEKDAY(B4)+5)</f>
        <v>2022</v>
      </c>
      <c r="E4" s="14">
        <v>854</v>
      </c>
      <c r="F4" s="12">
        <v>814</v>
      </c>
      <c r="G4" s="15">
        <v>-40</v>
      </c>
      <c r="H4" s="38">
        <v>0.3</v>
      </c>
      <c r="I4" s="25">
        <v>0.3</v>
      </c>
      <c r="J4" s="40">
        <v>0</v>
      </c>
      <c r="K4" s="38">
        <v>0.22</v>
      </c>
      <c r="L4" s="25">
        <v>0.24</v>
      </c>
      <c r="M4" s="40">
        <v>199.99999999999989</v>
      </c>
      <c r="N4" s="14">
        <v>5.3999999999999999E-2</v>
      </c>
      <c r="O4" s="8">
        <v>2.3470000000000001E-2</v>
      </c>
      <c r="P4" s="8">
        <v>4.0000000000000001E-3</v>
      </c>
      <c r="Q4" s="8">
        <v>-4.0000000000000001E-3</v>
      </c>
      <c r="R4" s="2">
        <v>7.7469999999999997E-2</v>
      </c>
      <c r="S4" s="14">
        <v>5.3999999999999999E-2</v>
      </c>
      <c r="T4" s="8">
        <v>2.3470000000000001E-2</v>
      </c>
      <c r="U4" s="8">
        <v>4.0000000000000001E-3</v>
      </c>
      <c r="V4" s="8">
        <v>-4.0000000000000001E-3</v>
      </c>
      <c r="W4" s="2">
        <v>7.7469999999999997E-2</v>
      </c>
      <c r="X4" s="12">
        <v>948</v>
      </c>
      <c r="Y4" s="12">
        <f>X4-R4</f>
        <v>947.92253000000005</v>
      </c>
      <c r="Z4" s="12">
        <f>Y4+Y4*SUM(G4*Model!$C$4, J4/10000*Model!$D$4, M4/10000*Model!$E$4)+W4</f>
        <v>-8759.3068357883603</v>
      </c>
      <c r="AA4" s="21">
        <v>937</v>
      </c>
      <c r="AB4" s="2">
        <f t="shared" ref="AB4:AB31" si="2">IFERROR(AA4-X4,"-")</f>
        <v>-11</v>
      </c>
    </row>
    <row r="5" spans="1:28" x14ac:dyDescent="0.2">
      <c r="A5" s="42">
        <f t="shared" ref="A5:A31" si="3">A4+1</f>
        <v>2</v>
      </c>
      <c r="B5" s="4">
        <f t="shared" ref="B5:B31" si="4">B4+7</f>
        <v>44738</v>
      </c>
      <c r="C5" s="6">
        <f t="shared" si="0"/>
        <v>26</v>
      </c>
      <c r="D5" s="10">
        <f t="shared" si="1"/>
        <v>2022</v>
      </c>
      <c r="E5" s="14">
        <v>885</v>
      </c>
      <c r="F5" s="12">
        <v>941</v>
      </c>
      <c r="G5" s="15">
        <v>56</v>
      </c>
      <c r="H5" s="38">
        <v>0.23</v>
      </c>
      <c r="I5" s="25">
        <v>0.21</v>
      </c>
      <c r="J5" s="40">
        <v>-200.00000000000017</v>
      </c>
      <c r="K5" s="38">
        <v>0.22</v>
      </c>
      <c r="L5" s="25">
        <v>0.3</v>
      </c>
      <c r="M5" s="40">
        <v>799.99999999999989</v>
      </c>
      <c r="N5" s="14">
        <v>5.3999999999999999E-2</v>
      </c>
      <c r="O5" s="8">
        <v>2.3470000000000001E-2</v>
      </c>
      <c r="P5" s="8">
        <v>4.0000000000000001E-3</v>
      </c>
      <c r="Q5" s="8">
        <v>-4.0000000000000001E-3</v>
      </c>
      <c r="R5" s="2">
        <v>7.7469999999999997E-2</v>
      </c>
      <c r="S5" s="14">
        <v>5.3999999999999999E-2</v>
      </c>
      <c r="T5" s="8">
        <v>2.3470000000000001E-2</v>
      </c>
      <c r="U5" s="8">
        <v>4.0000000000000001E-3</v>
      </c>
      <c r="V5" s="8">
        <v>-4.0000000000000001E-3</v>
      </c>
      <c r="W5" s="2">
        <v>7.7469999999999997E-2</v>
      </c>
      <c r="X5" s="12">
        <v>848</v>
      </c>
      <c r="Y5" s="12">
        <f t="shared" ref="Y5:Y31" si="5">X5-R5</f>
        <v>847.92253000000005</v>
      </c>
      <c r="Z5" s="12">
        <f>Y5+Y5*SUM(G5*Model!$C$4, J5/10000*Model!$D$4, M5/10000*Model!$E$4)+W5</f>
        <v>12998.656933562421</v>
      </c>
      <c r="AA5" s="21">
        <v>835</v>
      </c>
      <c r="AB5" s="2">
        <f t="shared" si="2"/>
        <v>-13</v>
      </c>
    </row>
    <row r="6" spans="1:28" x14ac:dyDescent="0.2">
      <c r="A6" s="42">
        <f t="shared" si="3"/>
        <v>3</v>
      </c>
      <c r="B6" s="4">
        <f t="shared" si="4"/>
        <v>44745</v>
      </c>
      <c r="C6" s="6">
        <f t="shared" si="0"/>
        <v>27</v>
      </c>
      <c r="D6" s="10">
        <f t="shared" si="1"/>
        <v>2022</v>
      </c>
      <c r="E6" s="14">
        <v>836</v>
      </c>
      <c r="F6" s="12">
        <v>951</v>
      </c>
      <c r="G6" s="15">
        <v>115</v>
      </c>
      <c r="H6" s="38">
        <v>0.24</v>
      </c>
      <c r="I6" s="25">
        <v>0.21</v>
      </c>
      <c r="J6" s="40">
        <v>-300</v>
      </c>
      <c r="K6" s="38">
        <v>0.25</v>
      </c>
      <c r="L6" s="25">
        <v>0.24</v>
      </c>
      <c r="M6" s="40">
        <v>-100.00000000000009</v>
      </c>
      <c r="N6" s="14">
        <v>5.3999999999999999E-2</v>
      </c>
      <c r="O6" s="8">
        <v>2.3470000000000001E-2</v>
      </c>
      <c r="P6" s="8">
        <v>4.0000000000000001E-3</v>
      </c>
      <c r="Q6" s="8">
        <v>-4.0000000000000001E-3</v>
      </c>
      <c r="R6" s="2">
        <v>7.7469999999999997E-2</v>
      </c>
      <c r="S6" s="14">
        <v>5.3999999999999999E-2</v>
      </c>
      <c r="T6" s="8">
        <v>2.3470000000000001E-2</v>
      </c>
      <c r="U6" s="8">
        <v>4.0000000000000001E-3</v>
      </c>
      <c r="V6" s="8">
        <v>-4.0000000000000001E-3</v>
      </c>
      <c r="W6" s="2">
        <v>7.7469999999999997E-2</v>
      </c>
      <c r="X6" s="12">
        <v>835</v>
      </c>
      <c r="Y6" s="12">
        <f t="shared" si="5"/>
        <v>834.92253000000005</v>
      </c>
      <c r="Z6" s="12">
        <f>Y6+Y6*SUM(G6*Model!$C$4, J6/10000*Model!$D$4, M6/10000*Model!$E$4)+W6</f>
        <v>25410.81859724797</v>
      </c>
      <c r="AA6" s="21">
        <v>992</v>
      </c>
      <c r="AB6" s="2">
        <f t="shared" si="2"/>
        <v>157</v>
      </c>
    </row>
    <row r="7" spans="1:28" x14ac:dyDescent="0.2">
      <c r="A7" s="42">
        <f t="shared" si="3"/>
        <v>4</v>
      </c>
      <c r="B7" s="4">
        <f t="shared" si="4"/>
        <v>44752</v>
      </c>
      <c r="C7" s="6">
        <f t="shared" si="0"/>
        <v>28</v>
      </c>
      <c r="D7" s="10">
        <f t="shared" si="1"/>
        <v>2022</v>
      </c>
      <c r="E7" s="14">
        <v>854</v>
      </c>
      <c r="F7" s="12">
        <v>835</v>
      </c>
      <c r="G7" s="15">
        <v>-19</v>
      </c>
      <c r="H7" s="38">
        <v>0.26</v>
      </c>
      <c r="I7" s="25">
        <v>0.27</v>
      </c>
      <c r="J7" s="40">
        <v>100.00000000000009</v>
      </c>
      <c r="K7" s="38">
        <v>0.3</v>
      </c>
      <c r="L7" s="25">
        <v>0.23</v>
      </c>
      <c r="M7" s="40">
        <v>-699.99999999999977</v>
      </c>
      <c r="N7" s="14">
        <v>5.3999999999999999E-2</v>
      </c>
      <c r="O7" s="8">
        <v>2.3470000000000001E-2</v>
      </c>
      <c r="P7" s="8">
        <v>4.0000000000000001E-3</v>
      </c>
      <c r="Q7" s="8">
        <v>-4.0000000000000001E-3</v>
      </c>
      <c r="R7" s="2">
        <v>7.7469999999999997E-2</v>
      </c>
      <c r="S7" s="14">
        <v>5.3999999999999999E-2</v>
      </c>
      <c r="T7" s="8">
        <v>2.3470000000000001E-2</v>
      </c>
      <c r="U7" s="8">
        <v>4.0000000000000001E-3</v>
      </c>
      <c r="V7" s="8">
        <v>-4.0000000000000001E-3</v>
      </c>
      <c r="W7" s="2">
        <v>7.7469999999999997E-2</v>
      </c>
      <c r="X7" s="12">
        <v>888</v>
      </c>
      <c r="Y7" s="12">
        <f t="shared" si="5"/>
        <v>887.92253000000005</v>
      </c>
      <c r="Z7" s="12">
        <f>Y7+Y7*SUM(G7*Model!$C$4, J7/10000*Model!$D$4, M7/10000*Model!$E$4)+W7</f>
        <v>-3427.3381247786701</v>
      </c>
      <c r="AA7" s="21">
        <v>971</v>
      </c>
      <c r="AB7" s="2">
        <f t="shared" si="2"/>
        <v>83</v>
      </c>
    </row>
    <row r="8" spans="1:28" x14ac:dyDescent="0.2">
      <c r="A8" s="42">
        <f t="shared" si="3"/>
        <v>5</v>
      </c>
      <c r="B8" s="4">
        <f t="shared" si="4"/>
        <v>44759</v>
      </c>
      <c r="C8" s="6">
        <f t="shared" si="0"/>
        <v>29</v>
      </c>
      <c r="D8" s="10">
        <f t="shared" si="1"/>
        <v>2022</v>
      </c>
      <c r="E8" s="14">
        <v>986</v>
      </c>
      <c r="F8" s="12">
        <v>837</v>
      </c>
      <c r="G8" s="15">
        <v>-149</v>
      </c>
      <c r="H8" s="38">
        <v>0.26</v>
      </c>
      <c r="I8" s="25">
        <v>0.21</v>
      </c>
      <c r="J8" s="40">
        <v>-500.00000000000017</v>
      </c>
      <c r="K8" s="38">
        <v>0.28999999999999998</v>
      </c>
      <c r="L8" s="25">
        <v>0.2</v>
      </c>
      <c r="M8" s="40">
        <v>-899.99999999999966</v>
      </c>
      <c r="N8" s="14">
        <v>5.3999999999999999E-2</v>
      </c>
      <c r="O8" s="8">
        <v>2.3470000000000001E-2</v>
      </c>
      <c r="P8" s="8">
        <v>4.0000000000000001E-3</v>
      </c>
      <c r="Q8" s="8">
        <v>-4.0000000000000001E-3</v>
      </c>
      <c r="R8" s="2">
        <v>7.7469999999999997E-2</v>
      </c>
      <c r="S8" s="14">
        <v>5.3999999999999999E-2</v>
      </c>
      <c r="T8" s="8">
        <v>2.3470000000000001E-2</v>
      </c>
      <c r="U8" s="8">
        <v>4.0000000000000001E-3</v>
      </c>
      <c r="V8" s="8">
        <v>-4.0000000000000001E-3</v>
      </c>
      <c r="W8" s="2">
        <v>7.7469999999999997E-2</v>
      </c>
      <c r="X8" s="12">
        <v>810</v>
      </c>
      <c r="Y8" s="12">
        <f t="shared" si="5"/>
        <v>809.92253000000005</v>
      </c>
      <c r="Z8" s="12">
        <f>Y8+Y8*SUM(G8*Model!$C$4, J8/10000*Model!$D$4, M8/10000*Model!$E$4)+W8</f>
        <v>-30088.820703082729</v>
      </c>
      <c r="AA8" s="21">
        <v>854</v>
      </c>
      <c r="AB8" s="2">
        <f t="shared" si="2"/>
        <v>44</v>
      </c>
    </row>
    <row r="9" spans="1:28" x14ac:dyDescent="0.2">
      <c r="A9" s="42">
        <f t="shared" si="3"/>
        <v>6</v>
      </c>
      <c r="B9" s="4">
        <f t="shared" si="4"/>
        <v>44766</v>
      </c>
      <c r="C9" s="6">
        <f t="shared" si="0"/>
        <v>30</v>
      </c>
      <c r="D9" s="10">
        <f t="shared" si="1"/>
        <v>2022</v>
      </c>
      <c r="E9" s="14">
        <v>945</v>
      </c>
      <c r="F9" s="12">
        <v>961</v>
      </c>
      <c r="G9" s="15">
        <v>16</v>
      </c>
      <c r="H9" s="38">
        <v>0.23</v>
      </c>
      <c r="I9" s="25">
        <v>0.26</v>
      </c>
      <c r="J9" s="40">
        <v>300</v>
      </c>
      <c r="K9" s="38">
        <v>0.2</v>
      </c>
      <c r="L9" s="25">
        <v>0.28999999999999998</v>
      </c>
      <c r="M9" s="40">
        <v>899.99999999999966</v>
      </c>
      <c r="N9" s="14">
        <v>5.3999999999999999E-2</v>
      </c>
      <c r="O9" s="8">
        <v>2.3470000000000001E-2</v>
      </c>
      <c r="P9" s="8">
        <v>4.0000000000000001E-3</v>
      </c>
      <c r="Q9" s="8">
        <v>-4.0000000000000001E-3</v>
      </c>
      <c r="R9" s="2">
        <v>7.7469999999999997E-2</v>
      </c>
      <c r="S9" s="14">
        <v>5.3999999999999999E-2</v>
      </c>
      <c r="T9" s="8">
        <v>2.3470000000000001E-2</v>
      </c>
      <c r="U9" s="8">
        <v>4.0000000000000001E-3</v>
      </c>
      <c r="V9" s="8">
        <v>-4.0000000000000001E-3</v>
      </c>
      <c r="W9" s="2">
        <v>7.7469999999999997E-2</v>
      </c>
      <c r="X9" s="12">
        <v>999</v>
      </c>
      <c r="Y9" s="12">
        <f>X9-R9</f>
        <v>998.92253000000005</v>
      </c>
      <c r="Z9" s="12">
        <f>Y9+Y9*SUM(G9*Model!$C$4, J9/10000*Model!$D$4, M9/10000*Model!$E$4)+W9</f>
        <v>5093.2867704785904</v>
      </c>
      <c r="AA9" s="21">
        <v>940</v>
      </c>
      <c r="AB9" s="2">
        <f t="shared" si="2"/>
        <v>-59</v>
      </c>
    </row>
    <row r="10" spans="1:28" x14ac:dyDescent="0.2">
      <c r="A10" s="42">
        <f t="shared" si="3"/>
        <v>7</v>
      </c>
      <c r="B10" s="4">
        <f t="shared" si="4"/>
        <v>44773</v>
      </c>
      <c r="C10" s="6">
        <f t="shared" si="0"/>
        <v>31</v>
      </c>
      <c r="D10" s="10">
        <f t="shared" si="1"/>
        <v>2022</v>
      </c>
      <c r="E10" s="14">
        <v>862</v>
      </c>
      <c r="F10" s="12">
        <v>889</v>
      </c>
      <c r="G10" s="15">
        <v>27</v>
      </c>
      <c r="H10" s="38">
        <v>0.3</v>
      </c>
      <c r="I10" s="25">
        <v>0.22</v>
      </c>
      <c r="J10" s="40">
        <v>-799.99999999999989</v>
      </c>
      <c r="K10" s="38">
        <v>0.26</v>
      </c>
      <c r="L10" s="25">
        <v>0.28999999999999998</v>
      </c>
      <c r="M10" s="40">
        <v>299.99999999999972</v>
      </c>
      <c r="N10" s="14">
        <v>5.3999999999999999E-2</v>
      </c>
      <c r="O10" s="8">
        <v>2.3470000000000001E-2</v>
      </c>
      <c r="P10" s="8">
        <v>4.0000000000000001E-3</v>
      </c>
      <c r="Q10" s="8">
        <v>-4.0000000000000001E-3</v>
      </c>
      <c r="R10" s="2">
        <v>7.7469999999999997E-2</v>
      </c>
      <c r="S10" s="14">
        <v>5.3999999999999999E-2</v>
      </c>
      <c r="T10" s="8">
        <v>2.3470000000000001E-2</v>
      </c>
      <c r="U10" s="8">
        <v>4.0000000000000001E-3</v>
      </c>
      <c r="V10" s="8">
        <v>-4.0000000000000001E-3</v>
      </c>
      <c r="W10" s="2">
        <v>7.7469999999999997E-2</v>
      </c>
      <c r="X10" s="12">
        <v>845</v>
      </c>
      <c r="Y10" s="12">
        <f t="shared" si="5"/>
        <v>844.92253000000005</v>
      </c>
      <c r="Z10" s="12">
        <f>Y10+Y10*SUM(G10*Model!$C$4, J10/10000*Model!$D$4, M10/10000*Model!$E$4)+W10</f>
        <v>6672.0335758208994</v>
      </c>
      <c r="AA10" s="21">
        <v>833</v>
      </c>
      <c r="AB10" s="2">
        <f t="shared" si="2"/>
        <v>-12</v>
      </c>
    </row>
    <row r="11" spans="1:28" x14ac:dyDescent="0.2">
      <c r="A11" s="42">
        <f t="shared" si="3"/>
        <v>8</v>
      </c>
      <c r="B11" s="4">
        <f t="shared" si="4"/>
        <v>44780</v>
      </c>
      <c r="C11" s="6">
        <f t="shared" si="0"/>
        <v>32</v>
      </c>
      <c r="D11" s="10">
        <f t="shared" si="1"/>
        <v>2022</v>
      </c>
      <c r="E11" s="14">
        <v>911</v>
      </c>
      <c r="F11" s="12">
        <v>916</v>
      </c>
      <c r="G11" s="15">
        <v>5</v>
      </c>
      <c r="H11" s="38">
        <v>0.22</v>
      </c>
      <c r="I11" s="25">
        <v>0.25</v>
      </c>
      <c r="J11" s="40">
        <v>300</v>
      </c>
      <c r="K11" s="38">
        <v>0.3</v>
      </c>
      <c r="L11" s="25">
        <v>0.24</v>
      </c>
      <c r="M11" s="40">
        <v>-600</v>
      </c>
      <c r="N11" s="14">
        <v>5.3999999999999999E-2</v>
      </c>
      <c r="O11" s="8">
        <v>2.3470000000000001E-2</v>
      </c>
      <c r="P11" s="8">
        <v>4.0000000000000001E-3</v>
      </c>
      <c r="Q11" s="8">
        <v>-4.0000000000000001E-3</v>
      </c>
      <c r="R11" s="2">
        <v>7.7469999999999997E-2</v>
      </c>
      <c r="S11" s="14">
        <v>5.3999999999999999E-2</v>
      </c>
      <c r="T11" s="8">
        <v>2.3470000000000001E-2</v>
      </c>
      <c r="U11" s="8">
        <v>4.0000000000000001E-3</v>
      </c>
      <c r="V11" s="8">
        <v>-4.0000000000000001E-3</v>
      </c>
      <c r="W11" s="2">
        <v>7.7469999999999997E-2</v>
      </c>
      <c r="X11" s="12">
        <v>985</v>
      </c>
      <c r="Y11" s="12">
        <f t="shared" si="5"/>
        <v>984.92253000000005</v>
      </c>
      <c r="Z11" s="12">
        <f>Y11+Y11*SUM(G11*Model!$C$4, J11/10000*Model!$D$4, M11/10000*Model!$E$4)+W11</f>
        <v>2252.8838784112904</v>
      </c>
      <c r="AA11" s="21">
        <v>881</v>
      </c>
      <c r="AB11" s="2">
        <f t="shared" si="2"/>
        <v>-104</v>
      </c>
    </row>
    <row r="12" spans="1:28" x14ac:dyDescent="0.2">
      <c r="A12" s="42">
        <f t="shared" si="3"/>
        <v>9</v>
      </c>
      <c r="B12" s="4">
        <f t="shared" si="4"/>
        <v>44787</v>
      </c>
      <c r="C12" s="6">
        <f t="shared" si="0"/>
        <v>33</v>
      </c>
      <c r="D12" s="10">
        <f t="shared" si="1"/>
        <v>2022</v>
      </c>
      <c r="E12" s="14">
        <v>848</v>
      </c>
      <c r="F12" s="12">
        <v>826</v>
      </c>
      <c r="G12" s="15">
        <v>-22</v>
      </c>
      <c r="H12" s="38">
        <v>0.3</v>
      </c>
      <c r="I12" s="25">
        <v>0.24</v>
      </c>
      <c r="J12" s="40">
        <v>-600</v>
      </c>
      <c r="K12" s="38">
        <v>0.23</v>
      </c>
      <c r="L12" s="25">
        <v>0.22</v>
      </c>
      <c r="M12" s="40">
        <v>-100.00000000000009</v>
      </c>
      <c r="N12" s="14">
        <v>5.3999999999999999E-2</v>
      </c>
      <c r="O12" s="8">
        <v>2.3470000000000001E-2</v>
      </c>
      <c r="P12" s="8">
        <v>4.0000000000000001E-3</v>
      </c>
      <c r="Q12" s="8">
        <v>-4.0000000000000001E-3</v>
      </c>
      <c r="R12" s="2">
        <v>7.7469999999999997E-2</v>
      </c>
      <c r="S12" s="14">
        <v>5.3999999999999999E-2</v>
      </c>
      <c r="T12" s="8">
        <v>2.3470000000000001E-2</v>
      </c>
      <c r="U12" s="8">
        <v>4.0000000000000001E-3</v>
      </c>
      <c r="V12" s="8">
        <v>-4.0000000000000001E-3</v>
      </c>
      <c r="W12" s="2">
        <v>7.7469999999999997E-2</v>
      </c>
      <c r="X12" s="12">
        <v>817</v>
      </c>
      <c r="Y12" s="12">
        <f t="shared" si="5"/>
        <v>816.92253000000005</v>
      </c>
      <c r="Z12" s="12">
        <f>Y12+Y12*SUM(G12*Model!$C$4, J12/10000*Model!$D$4, M12/10000*Model!$E$4)+W12</f>
        <v>-3792.5736031582401</v>
      </c>
      <c r="AA12" s="21">
        <v>910</v>
      </c>
      <c r="AB12" s="2">
        <f t="shared" si="2"/>
        <v>93</v>
      </c>
    </row>
    <row r="13" spans="1:28" x14ac:dyDescent="0.2">
      <c r="A13" s="42">
        <f t="shared" si="3"/>
        <v>10</v>
      </c>
      <c r="B13" s="4">
        <f t="shared" si="4"/>
        <v>44794</v>
      </c>
      <c r="C13" s="6">
        <f t="shared" si="0"/>
        <v>34</v>
      </c>
      <c r="D13" s="10">
        <f t="shared" si="1"/>
        <v>2022</v>
      </c>
      <c r="E13" s="14">
        <v>1000</v>
      </c>
      <c r="F13" s="12">
        <v>967</v>
      </c>
      <c r="G13" s="15">
        <v>-33</v>
      </c>
      <c r="H13" s="38">
        <v>0.27</v>
      </c>
      <c r="I13" s="25">
        <v>0.23</v>
      </c>
      <c r="J13" s="40">
        <v>-400.00000000000006</v>
      </c>
      <c r="K13" s="38">
        <v>0.22</v>
      </c>
      <c r="L13" s="25">
        <v>0.27</v>
      </c>
      <c r="M13" s="40">
        <v>500.00000000000017</v>
      </c>
      <c r="N13" s="14">
        <v>5.3999999999999999E-2</v>
      </c>
      <c r="O13" s="8">
        <v>2.3470000000000001E-2</v>
      </c>
      <c r="P13" s="8">
        <v>4.0000000000000001E-3</v>
      </c>
      <c r="Q13" s="8">
        <v>-4.0000000000000001E-3</v>
      </c>
      <c r="R13" s="2">
        <v>7.7469999999999997E-2</v>
      </c>
      <c r="S13" s="14">
        <v>5.3999999999999999E-2</v>
      </c>
      <c r="T13" s="8">
        <v>2.3470000000000001E-2</v>
      </c>
      <c r="U13" s="8">
        <v>4.0000000000000001E-3</v>
      </c>
      <c r="V13" s="8">
        <v>-4.0000000000000001E-3</v>
      </c>
      <c r="W13" s="2">
        <v>7.7469999999999997E-2</v>
      </c>
      <c r="X13" s="12">
        <v>892</v>
      </c>
      <c r="Y13" s="12">
        <f t="shared" si="5"/>
        <v>891.92253000000005</v>
      </c>
      <c r="Z13" s="12">
        <f>Y13+Y13*SUM(G13*Model!$C$4, J13/10000*Model!$D$4, M13/10000*Model!$E$4)+W13</f>
        <v>-6650.8158032391802</v>
      </c>
      <c r="AA13" s="21">
        <v>911</v>
      </c>
      <c r="AB13" s="2">
        <f t="shared" si="2"/>
        <v>19</v>
      </c>
    </row>
    <row r="14" spans="1:28" x14ac:dyDescent="0.2">
      <c r="A14" s="42">
        <v>1</v>
      </c>
      <c r="B14" s="4">
        <f t="shared" si="4"/>
        <v>44801</v>
      </c>
      <c r="C14" s="6">
        <f t="shared" si="0"/>
        <v>35</v>
      </c>
      <c r="D14" s="10">
        <f t="shared" si="1"/>
        <v>2022</v>
      </c>
      <c r="E14" s="14">
        <v>915</v>
      </c>
      <c r="F14" s="12">
        <v>925</v>
      </c>
      <c r="G14" s="15">
        <v>10</v>
      </c>
      <c r="H14" s="38">
        <v>0.24</v>
      </c>
      <c r="I14" s="25">
        <v>0.26</v>
      </c>
      <c r="J14" s="40">
        <v>200.00000000000017</v>
      </c>
      <c r="K14" s="38">
        <v>0.2</v>
      </c>
      <c r="L14" s="25">
        <v>0.24</v>
      </c>
      <c r="M14" s="40">
        <v>399.99999999999977</v>
      </c>
      <c r="N14" s="14">
        <v>5.3999999999999999E-2</v>
      </c>
      <c r="O14" s="8">
        <v>2.3470000000000001E-2</v>
      </c>
      <c r="P14" s="8">
        <v>4.0000000000000001E-3</v>
      </c>
      <c r="Q14" s="8">
        <v>-4.0000000000000001E-3</v>
      </c>
      <c r="R14" s="2">
        <v>7.7469999999999997E-2</v>
      </c>
      <c r="S14" s="14">
        <v>3.4000000000000002E-2</v>
      </c>
      <c r="T14" s="8">
        <v>2.3470000000000001E-2</v>
      </c>
      <c r="U14" s="8">
        <v>4.0000000000000001E-3</v>
      </c>
      <c r="V14" s="8">
        <v>-4.0000000000000001E-3</v>
      </c>
      <c r="W14" s="2">
        <v>5.7470000000000007E-2</v>
      </c>
      <c r="X14" s="12">
        <v>937</v>
      </c>
      <c r="Y14" s="12">
        <f t="shared" si="5"/>
        <v>936.92253000000005</v>
      </c>
      <c r="Z14" s="12">
        <f>Y14+Y14*SUM(G14*Model!$C$4, J14/10000*Model!$D$4, M14/10000*Model!$E$4)+W14</f>
        <v>3337.7634077874204</v>
      </c>
      <c r="AA14" s="21">
        <v>857</v>
      </c>
      <c r="AB14" s="2">
        <f t="shared" si="2"/>
        <v>-80</v>
      </c>
    </row>
    <row r="15" spans="1:28" x14ac:dyDescent="0.2">
      <c r="A15" s="42">
        <f t="shared" si="3"/>
        <v>2</v>
      </c>
      <c r="B15" s="4">
        <f t="shared" si="4"/>
        <v>44808</v>
      </c>
      <c r="C15" s="6">
        <f t="shared" si="0"/>
        <v>36</v>
      </c>
      <c r="D15" s="10">
        <f t="shared" si="1"/>
        <v>2022</v>
      </c>
      <c r="E15" s="14">
        <v>980</v>
      </c>
      <c r="F15" s="12">
        <v>891</v>
      </c>
      <c r="G15" s="15">
        <v>-89</v>
      </c>
      <c r="H15" s="38">
        <v>0.28000000000000003</v>
      </c>
      <c r="I15" s="25">
        <v>0.22</v>
      </c>
      <c r="J15" s="40">
        <v>-600.00000000000023</v>
      </c>
      <c r="K15" s="38">
        <v>0.28999999999999998</v>
      </c>
      <c r="L15" s="25">
        <v>0.25</v>
      </c>
      <c r="M15" s="40">
        <v>-399.99999999999977</v>
      </c>
      <c r="N15" s="14">
        <v>5.3999999999999999E-2</v>
      </c>
      <c r="O15" s="8">
        <v>2.3470000000000001E-2</v>
      </c>
      <c r="P15" s="8">
        <v>4.0000000000000001E-3</v>
      </c>
      <c r="Q15" s="8">
        <v>-4.0000000000000001E-3</v>
      </c>
      <c r="R15" s="2">
        <v>7.7469999999999997E-2</v>
      </c>
      <c r="S15" s="14">
        <v>3.4000000000000002E-2</v>
      </c>
      <c r="T15" s="8">
        <v>2.3470000000000001E-2</v>
      </c>
      <c r="U15" s="8">
        <v>4.0000000000000001E-3</v>
      </c>
      <c r="V15" s="8">
        <v>-4.0000000000000001E-3</v>
      </c>
      <c r="W15" s="2">
        <v>5.7470000000000007E-2</v>
      </c>
      <c r="X15" s="12">
        <v>888</v>
      </c>
      <c r="Y15" s="12">
        <f t="shared" si="5"/>
        <v>887.92253000000005</v>
      </c>
      <c r="Z15" s="12">
        <f>Y15+Y15*SUM(G15*Model!$C$4, J15/10000*Model!$D$4, M15/10000*Model!$E$4)+W15</f>
        <v>-19351.050892835701</v>
      </c>
      <c r="AA15" s="21">
        <v>841</v>
      </c>
      <c r="AB15" s="2">
        <f t="shared" si="2"/>
        <v>-47</v>
      </c>
    </row>
    <row r="16" spans="1:28" x14ac:dyDescent="0.2">
      <c r="A16" s="42">
        <f t="shared" si="3"/>
        <v>3</v>
      </c>
      <c r="B16" s="4">
        <f t="shared" si="4"/>
        <v>44815</v>
      </c>
      <c r="C16" s="6">
        <f t="shared" si="0"/>
        <v>37</v>
      </c>
      <c r="D16" s="10">
        <f t="shared" si="1"/>
        <v>2022</v>
      </c>
      <c r="E16" s="14">
        <v>946</v>
      </c>
      <c r="F16" s="12">
        <v>936</v>
      </c>
      <c r="G16" s="15">
        <v>-10</v>
      </c>
      <c r="H16" s="38">
        <v>0.21</v>
      </c>
      <c r="I16" s="25">
        <v>0.27</v>
      </c>
      <c r="J16" s="40">
        <v>600.00000000000023</v>
      </c>
      <c r="K16" s="38">
        <v>0.23</v>
      </c>
      <c r="L16" s="25">
        <v>0.28999999999999998</v>
      </c>
      <c r="M16" s="40">
        <v>599.99999999999966</v>
      </c>
      <c r="N16" s="14">
        <v>5.3999999999999999E-2</v>
      </c>
      <c r="O16" s="8">
        <v>2.3470000000000001E-2</v>
      </c>
      <c r="P16" s="8">
        <v>4.0000000000000001E-3</v>
      </c>
      <c r="Q16" s="8">
        <v>-4.0000000000000001E-3</v>
      </c>
      <c r="R16" s="2">
        <v>7.7469999999999997E-2</v>
      </c>
      <c r="S16" s="14">
        <v>3.4000000000000002E-2</v>
      </c>
      <c r="T16" s="8">
        <v>2.3470000000000001E-2</v>
      </c>
      <c r="U16" s="8">
        <v>4.0000000000000001E-3</v>
      </c>
      <c r="V16" s="8">
        <v>-4.0000000000000001E-3</v>
      </c>
      <c r="W16" s="2">
        <v>5.7470000000000007E-2</v>
      </c>
      <c r="X16" s="12">
        <v>939</v>
      </c>
      <c r="Y16" s="12">
        <f t="shared" si="5"/>
        <v>938.92253000000005</v>
      </c>
      <c r="Z16" s="12">
        <f>Y16+Y16*SUM(G16*Model!$C$4, J16/10000*Model!$D$4, M16/10000*Model!$E$4)+W16</f>
        <v>-1456.1381380726602</v>
      </c>
      <c r="AA16" s="21">
        <v>969</v>
      </c>
      <c r="AB16" s="2">
        <f t="shared" si="2"/>
        <v>30</v>
      </c>
    </row>
    <row r="17" spans="1:28" x14ac:dyDescent="0.2">
      <c r="A17" s="42">
        <f t="shared" si="3"/>
        <v>4</v>
      </c>
      <c r="B17" s="4">
        <f t="shared" si="4"/>
        <v>44822</v>
      </c>
      <c r="C17" s="6">
        <f t="shared" si="0"/>
        <v>38</v>
      </c>
      <c r="D17" s="10">
        <f t="shared" si="1"/>
        <v>2022</v>
      </c>
      <c r="E17" s="14">
        <v>984</v>
      </c>
      <c r="F17" s="12">
        <v>999</v>
      </c>
      <c r="G17" s="15">
        <v>15</v>
      </c>
      <c r="H17" s="38">
        <v>0.26</v>
      </c>
      <c r="I17" s="25">
        <v>0.22</v>
      </c>
      <c r="J17" s="40">
        <v>-400.00000000000006</v>
      </c>
      <c r="K17" s="38">
        <v>0.23</v>
      </c>
      <c r="L17" s="25">
        <v>0.27</v>
      </c>
      <c r="M17" s="40">
        <v>400.00000000000006</v>
      </c>
      <c r="N17" s="14">
        <v>5.3999999999999999E-2</v>
      </c>
      <c r="O17" s="8">
        <v>2.3470000000000001E-2</v>
      </c>
      <c r="P17" s="8">
        <v>4.0000000000000001E-3</v>
      </c>
      <c r="Q17" s="8">
        <v>-4.0000000000000001E-3</v>
      </c>
      <c r="R17" s="2">
        <v>7.7469999999999997E-2</v>
      </c>
      <c r="S17" s="14">
        <v>3.4000000000000002E-2</v>
      </c>
      <c r="T17" s="8">
        <v>2.3470000000000001E-2</v>
      </c>
      <c r="U17" s="8">
        <v>4.0000000000000001E-3</v>
      </c>
      <c r="V17" s="8">
        <v>-4.0000000000000001E-3</v>
      </c>
      <c r="W17" s="2">
        <v>5.7470000000000007E-2</v>
      </c>
      <c r="X17" s="12">
        <v>887</v>
      </c>
      <c r="Y17" s="12">
        <f t="shared" si="5"/>
        <v>886.92253000000005</v>
      </c>
      <c r="Z17" s="12">
        <f>Y17+Y17*SUM(G17*Model!$C$4, J17/10000*Model!$D$4, M17/10000*Model!$E$4)+W17</f>
        <v>4285.2236736949999</v>
      </c>
      <c r="AA17" s="21">
        <v>948</v>
      </c>
      <c r="AB17" s="2">
        <f t="shared" si="2"/>
        <v>61</v>
      </c>
    </row>
    <row r="18" spans="1:28" x14ac:dyDescent="0.2">
      <c r="A18" s="42">
        <f t="shared" si="3"/>
        <v>5</v>
      </c>
      <c r="B18" s="4">
        <f t="shared" si="4"/>
        <v>44829</v>
      </c>
      <c r="C18" s="6">
        <f t="shared" si="0"/>
        <v>39</v>
      </c>
      <c r="D18" s="10">
        <f t="shared" si="1"/>
        <v>2022</v>
      </c>
      <c r="E18" s="14">
        <v>891</v>
      </c>
      <c r="F18" s="12">
        <v>851</v>
      </c>
      <c r="G18" s="15">
        <v>-40</v>
      </c>
      <c r="H18" s="38">
        <v>0.22</v>
      </c>
      <c r="I18" s="25">
        <v>0.25</v>
      </c>
      <c r="J18" s="40">
        <v>300</v>
      </c>
      <c r="K18" s="38">
        <v>0.22</v>
      </c>
      <c r="L18" s="25">
        <v>0.3</v>
      </c>
      <c r="M18" s="40">
        <v>799.99999999999989</v>
      </c>
      <c r="N18" s="14">
        <v>5.3999999999999999E-2</v>
      </c>
      <c r="O18" s="8">
        <v>2.3470000000000001E-2</v>
      </c>
      <c r="P18" s="8">
        <v>4.0000000000000001E-3</v>
      </c>
      <c r="Q18" s="8">
        <v>-4.0000000000000001E-3</v>
      </c>
      <c r="R18" s="2">
        <v>7.7469999999999997E-2</v>
      </c>
      <c r="S18" s="14">
        <v>3.4000000000000002E-2</v>
      </c>
      <c r="T18" s="8">
        <v>2.3470000000000001E-2</v>
      </c>
      <c r="U18" s="8">
        <v>4.0000000000000001E-3</v>
      </c>
      <c r="V18" s="8">
        <v>-4.0000000000000001E-3</v>
      </c>
      <c r="W18" s="2">
        <v>5.7470000000000007E-2</v>
      </c>
      <c r="X18" s="12">
        <v>944</v>
      </c>
      <c r="Y18" s="12">
        <f t="shared" si="5"/>
        <v>943.92253000000005</v>
      </c>
      <c r="Z18" s="12">
        <f>Y18+Y18*SUM(G18*Model!$C$4, J18/10000*Model!$D$4, M18/10000*Model!$E$4)+W18</f>
        <v>-8718.9464443072302</v>
      </c>
      <c r="AA18" s="21">
        <v>824</v>
      </c>
      <c r="AB18" s="2">
        <f t="shared" si="2"/>
        <v>-120</v>
      </c>
    </row>
    <row r="19" spans="1:28" x14ac:dyDescent="0.2">
      <c r="A19" s="42">
        <f t="shared" si="3"/>
        <v>6</v>
      </c>
      <c r="B19" s="4">
        <f t="shared" si="4"/>
        <v>44836</v>
      </c>
      <c r="C19" s="6">
        <f t="shared" si="0"/>
        <v>40</v>
      </c>
      <c r="D19" s="10">
        <f t="shared" si="1"/>
        <v>2022</v>
      </c>
      <c r="E19" s="14">
        <v>806</v>
      </c>
      <c r="F19" s="12">
        <v>963</v>
      </c>
      <c r="G19" s="15">
        <v>157</v>
      </c>
      <c r="H19" s="38">
        <v>0.23</v>
      </c>
      <c r="I19" s="25">
        <v>0.26</v>
      </c>
      <c r="J19" s="40">
        <v>300</v>
      </c>
      <c r="K19" s="38">
        <v>0.27</v>
      </c>
      <c r="L19" s="25">
        <v>0.27</v>
      </c>
      <c r="M19" s="40">
        <v>0</v>
      </c>
      <c r="N19" s="14">
        <v>5.3999999999999999E-2</v>
      </c>
      <c r="O19" s="8">
        <v>2.3470000000000001E-2</v>
      </c>
      <c r="P19" s="8">
        <v>4.0000000000000001E-3</v>
      </c>
      <c r="Q19" s="8">
        <v>-4.0000000000000001E-3</v>
      </c>
      <c r="R19" s="2">
        <v>7.7469999999999997E-2</v>
      </c>
      <c r="S19" s="14">
        <v>3.4000000000000002E-2</v>
      </c>
      <c r="T19" s="8">
        <v>2.3470000000000001E-2</v>
      </c>
      <c r="U19" s="8">
        <v>4.0000000000000001E-3</v>
      </c>
      <c r="V19" s="8">
        <v>-4.0000000000000001E-3</v>
      </c>
      <c r="W19" s="2">
        <v>5.7470000000000007E-2</v>
      </c>
      <c r="X19" s="12">
        <v>884</v>
      </c>
      <c r="Y19" s="12">
        <f t="shared" si="5"/>
        <v>883.92253000000005</v>
      </c>
      <c r="Z19" s="12">
        <f>Y19+Y19*SUM(G19*Model!$C$4, J19/10000*Model!$D$4, M19/10000*Model!$E$4)+W19</f>
        <v>36415.417891006218</v>
      </c>
      <c r="AA19" s="21">
        <v>809</v>
      </c>
      <c r="AB19" s="2">
        <f t="shared" si="2"/>
        <v>-75</v>
      </c>
    </row>
    <row r="20" spans="1:28" x14ac:dyDescent="0.2">
      <c r="A20" s="42">
        <f t="shared" si="3"/>
        <v>7</v>
      </c>
      <c r="B20" s="4">
        <f t="shared" si="4"/>
        <v>44843</v>
      </c>
      <c r="C20" s="6">
        <f t="shared" si="0"/>
        <v>41</v>
      </c>
      <c r="D20" s="10">
        <f t="shared" si="1"/>
        <v>2022</v>
      </c>
      <c r="E20" s="14">
        <v>937</v>
      </c>
      <c r="F20" s="12">
        <v>848</v>
      </c>
      <c r="G20" s="15">
        <v>-89</v>
      </c>
      <c r="H20" s="38">
        <v>0.27</v>
      </c>
      <c r="I20" s="25">
        <v>0.2</v>
      </c>
      <c r="J20" s="40">
        <v>-700.00000000000011</v>
      </c>
      <c r="K20" s="38">
        <v>0.26</v>
      </c>
      <c r="L20" s="25">
        <v>0.2</v>
      </c>
      <c r="M20" s="40">
        <v>-600</v>
      </c>
      <c r="N20" s="14">
        <v>5.3999999999999999E-2</v>
      </c>
      <c r="O20" s="8">
        <v>2.3470000000000001E-2</v>
      </c>
      <c r="P20" s="8">
        <v>4.0000000000000001E-3</v>
      </c>
      <c r="Q20" s="8">
        <v>-4.0000000000000001E-3</v>
      </c>
      <c r="R20" s="2">
        <v>7.7469999999999997E-2</v>
      </c>
      <c r="S20" s="14">
        <v>3.4000000000000002E-2</v>
      </c>
      <c r="T20" s="8">
        <v>2.3470000000000001E-2</v>
      </c>
      <c r="U20" s="8">
        <v>4.0000000000000001E-3</v>
      </c>
      <c r="V20" s="8">
        <v>-4.0000000000000001E-3</v>
      </c>
      <c r="W20" s="2">
        <v>5.7470000000000007E-2</v>
      </c>
      <c r="X20" s="12">
        <v>857</v>
      </c>
      <c r="Y20" s="12">
        <f t="shared" si="5"/>
        <v>856.92253000000005</v>
      </c>
      <c r="Z20" s="12">
        <f>Y20+Y20*SUM(G20*Model!$C$4, J20/10000*Model!$D$4, M20/10000*Model!$E$4)+W20</f>
        <v>-18676.480808329412</v>
      </c>
      <c r="AA20" s="21">
        <v>805</v>
      </c>
      <c r="AB20" s="2">
        <f t="shared" si="2"/>
        <v>-52</v>
      </c>
    </row>
    <row r="21" spans="1:28" x14ac:dyDescent="0.2">
      <c r="A21" s="42">
        <f t="shared" si="3"/>
        <v>8</v>
      </c>
      <c r="B21" s="4">
        <f t="shared" si="4"/>
        <v>44850</v>
      </c>
      <c r="C21" s="6">
        <f t="shared" si="0"/>
        <v>42</v>
      </c>
      <c r="D21" s="10">
        <f t="shared" si="1"/>
        <v>2022</v>
      </c>
      <c r="E21" s="14">
        <v>917</v>
      </c>
      <c r="F21" s="12">
        <v>857</v>
      </c>
      <c r="G21" s="15">
        <v>-60</v>
      </c>
      <c r="H21" s="38">
        <v>0.27</v>
      </c>
      <c r="I21" s="25">
        <v>0.26</v>
      </c>
      <c r="J21" s="40">
        <v>-100.00000000000009</v>
      </c>
      <c r="K21" s="38">
        <v>0.3</v>
      </c>
      <c r="L21" s="25">
        <v>0.23</v>
      </c>
      <c r="M21" s="40">
        <v>-699.99999999999977</v>
      </c>
      <c r="N21" s="14">
        <v>5.3999999999999999E-2</v>
      </c>
      <c r="O21" s="8">
        <v>2.3470000000000001E-2</v>
      </c>
      <c r="P21" s="8">
        <v>4.0000000000000001E-3</v>
      </c>
      <c r="Q21" s="8">
        <v>-4.0000000000000001E-3</v>
      </c>
      <c r="R21" s="2">
        <v>7.7469999999999997E-2</v>
      </c>
      <c r="S21" s="14">
        <v>3.4000000000000002E-2</v>
      </c>
      <c r="T21" s="8">
        <v>2.3470000000000001E-2</v>
      </c>
      <c r="U21" s="8">
        <v>4.0000000000000001E-3</v>
      </c>
      <c r="V21" s="8">
        <v>-4.0000000000000001E-3</v>
      </c>
      <c r="W21" s="2">
        <v>5.7470000000000007E-2</v>
      </c>
      <c r="X21" s="12">
        <v>868</v>
      </c>
      <c r="Y21" s="12">
        <f t="shared" si="5"/>
        <v>867.92253000000005</v>
      </c>
      <c r="Z21" s="12">
        <f>Y21+Y21*SUM(G21*Model!$C$4, J21/10000*Model!$D$4, M21/10000*Model!$E$4)+W21</f>
        <v>-12463.029721822812</v>
      </c>
      <c r="AA21" s="21">
        <v>828</v>
      </c>
      <c r="AB21" s="2">
        <f t="shared" si="2"/>
        <v>-40</v>
      </c>
    </row>
    <row r="22" spans="1:28" x14ac:dyDescent="0.2">
      <c r="A22" s="42">
        <f t="shared" si="3"/>
        <v>9</v>
      </c>
      <c r="B22" s="4">
        <f t="shared" si="4"/>
        <v>44857</v>
      </c>
      <c r="C22" s="6">
        <f t="shared" si="0"/>
        <v>43</v>
      </c>
      <c r="D22" s="10">
        <f t="shared" si="1"/>
        <v>2022</v>
      </c>
      <c r="E22" s="14">
        <v>972</v>
      </c>
      <c r="F22" s="12">
        <v>972</v>
      </c>
      <c r="G22" s="15">
        <v>0</v>
      </c>
      <c r="H22" s="38">
        <v>0.24</v>
      </c>
      <c r="I22" s="25">
        <v>0.3</v>
      </c>
      <c r="J22" s="40">
        <v>600</v>
      </c>
      <c r="K22" s="38">
        <v>0.26</v>
      </c>
      <c r="L22" s="25">
        <v>0.24</v>
      </c>
      <c r="M22" s="40">
        <v>-200.00000000000017</v>
      </c>
      <c r="N22" s="14">
        <v>5.3999999999999999E-2</v>
      </c>
      <c r="O22" s="8">
        <v>2.3470000000000001E-2</v>
      </c>
      <c r="P22" s="8">
        <v>4.0000000000000001E-3</v>
      </c>
      <c r="Q22" s="8">
        <v>-4.0000000000000001E-3</v>
      </c>
      <c r="R22" s="2">
        <v>7.7469999999999997E-2</v>
      </c>
      <c r="S22" s="14">
        <v>3.4000000000000002E-2</v>
      </c>
      <c r="T22" s="8">
        <v>2.3470000000000001E-2</v>
      </c>
      <c r="U22" s="8">
        <v>4.0000000000000001E-3</v>
      </c>
      <c r="V22" s="8">
        <v>-4.0000000000000001E-3</v>
      </c>
      <c r="W22" s="2">
        <v>5.7470000000000007E-2</v>
      </c>
      <c r="X22" s="12">
        <v>922</v>
      </c>
      <c r="Y22" s="12">
        <f t="shared" si="5"/>
        <v>921.92253000000005</v>
      </c>
      <c r="Z22" s="12">
        <f>Y22+Y22*SUM(G22*Model!$C$4, J22/10000*Model!$D$4, M22/10000*Model!$E$4)+W22</f>
        <v>932.60607908077998</v>
      </c>
      <c r="AA22" s="21">
        <v>894</v>
      </c>
      <c r="AB22" s="2">
        <f t="shared" si="2"/>
        <v>-28</v>
      </c>
    </row>
    <row r="23" spans="1:28" x14ac:dyDescent="0.2">
      <c r="A23" s="42">
        <f t="shared" si="3"/>
        <v>10</v>
      </c>
      <c r="B23" s="4">
        <f t="shared" si="4"/>
        <v>44864</v>
      </c>
      <c r="C23" s="6">
        <f t="shared" si="0"/>
        <v>44</v>
      </c>
      <c r="D23" s="10">
        <f t="shared" si="1"/>
        <v>2022</v>
      </c>
      <c r="E23" s="14">
        <v>916</v>
      </c>
      <c r="F23" s="12">
        <v>985</v>
      </c>
      <c r="G23" s="15">
        <v>69</v>
      </c>
      <c r="H23" s="38">
        <v>0.21</v>
      </c>
      <c r="I23" s="25">
        <v>0.21</v>
      </c>
      <c r="J23" s="40">
        <v>0</v>
      </c>
      <c r="K23" s="38">
        <v>0.27</v>
      </c>
      <c r="L23" s="25">
        <v>0.2</v>
      </c>
      <c r="M23" s="40">
        <v>-700.00000000000011</v>
      </c>
      <c r="N23" s="14">
        <v>5.3999999999999999E-2</v>
      </c>
      <c r="O23" s="8">
        <v>2.3470000000000001E-2</v>
      </c>
      <c r="P23" s="8">
        <v>4.0000000000000001E-3</v>
      </c>
      <c r="Q23" s="8">
        <v>-4.0000000000000001E-3</v>
      </c>
      <c r="R23" s="2">
        <v>7.7469999999999997E-2</v>
      </c>
      <c r="S23" s="14">
        <v>3.4000000000000002E-2</v>
      </c>
      <c r="T23" s="8">
        <v>2.3470000000000001E-2</v>
      </c>
      <c r="U23" s="8">
        <v>4.0000000000000001E-3</v>
      </c>
      <c r="V23" s="8">
        <v>-4.0000000000000001E-3</v>
      </c>
      <c r="W23" s="2">
        <v>5.7470000000000007E-2</v>
      </c>
      <c r="X23" s="12">
        <v>913</v>
      </c>
      <c r="Y23" s="12">
        <f t="shared" si="5"/>
        <v>912.92253000000005</v>
      </c>
      <c r="Z23" s="12">
        <f>Y23+Y23*SUM(G23*Model!$C$4, J23/10000*Model!$D$4, M23/10000*Model!$E$4)+W23</f>
        <v>17040.799049979261</v>
      </c>
      <c r="AA23" s="21">
        <v>932</v>
      </c>
      <c r="AB23" s="2">
        <f t="shared" si="2"/>
        <v>19</v>
      </c>
    </row>
    <row r="24" spans="1:28" x14ac:dyDescent="0.2">
      <c r="A24" s="42">
        <f t="shared" si="3"/>
        <v>11</v>
      </c>
      <c r="B24" s="4">
        <f t="shared" si="4"/>
        <v>44871</v>
      </c>
      <c r="C24" s="6">
        <f t="shared" si="0"/>
        <v>45</v>
      </c>
      <c r="D24" s="10">
        <f t="shared" si="1"/>
        <v>2022</v>
      </c>
      <c r="E24" s="14">
        <v>982</v>
      </c>
      <c r="F24" s="12">
        <v>931</v>
      </c>
      <c r="G24" s="15">
        <v>-51</v>
      </c>
      <c r="H24" s="38">
        <v>0.22</v>
      </c>
      <c r="I24" s="25">
        <v>0.28000000000000003</v>
      </c>
      <c r="J24" s="40">
        <v>600.00000000000023</v>
      </c>
      <c r="K24" s="38">
        <v>0.25</v>
      </c>
      <c r="L24" s="25">
        <v>0.28000000000000003</v>
      </c>
      <c r="M24" s="40">
        <v>300.00000000000028</v>
      </c>
      <c r="N24" s="14">
        <v>5.3999999999999999E-2</v>
      </c>
      <c r="O24" s="8">
        <v>2.3470000000000001E-2</v>
      </c>
      <c r="P24" s="8">
        <v>4.0000000000000001E-3</v>
      </c>
      <c r="Q24" s="8">
        <v>-4.0000000000000001E-3</v>
      </c>
      <c r="R24" s="2">
        <v>7.7469999999999997E-2</v>
      </c>
      <c r="S24" s="14">
        <v>3.4000000000000002E-2</v>
      </c>
      <c r="T24" s="8">
        <v>2.3470000000000001E-2</v>
      </c>
      <c r="U24" s="8">
        <v>4.0000000000000001E-3</v>
      </c>
      <c r="V24" s="8">
        <v>-4.0000000000000001E-3</v>
      </c>
      <c r="W24" s="2">
        <v>5.7470000000000007E-2</v>
      </c>
      <c r="X24" s="12">
        <v>839</v>
      </c>
      <c r="Y24" s="12">
        <f t="shared" si="5"/>
        <v>838.92253000000005</v>
      </c>
      <c r="Z24" s="12">
        <f>Y24+Y24*SUM(G24*Model!$C$4, J24/10000*Model!$D$4, M24/10000*Model!$E$4)+W24</f>
        <v>-10105.606682070122</v>
      </c>
      <c r="AA24" s="21">
        <v>863</v>
      </c>
      <c r="AB24" s="2">
        <f t="shared" si="2"/>
        <v>24</v>
      </c>
    </row>
    <row r="25" spans="1:28" x14ac:dyDescent="0.2">
      <c r="A25" s="42">
        <f t="shared" si="3"/>
        <v>12</v>
      </c>
      <c r="B25" s="4">
        <f t="shared" si="4"/>
        <v>44878</v>
      </c>
      <c r="C25" s="6">
        <f t="shared" si="0"/>
        <v>46</v>
      </c>
      <c r="D25" s="10">
        <f t="shared" si="1"/>
        <v>2022</v>
      </c>
      <c r="E25" s="14">
        <v>943</v>
      </c>
      <c r="F25" s="12">
        <v>963</v>
      </c>
      <c r="G25" s="15">
        <v>20</v>
      </c>
      <c r="H25" s="38">
        <v>0.26</v>
      </c>
      <c r="I25" s="25">
        <v>0.21</v>
      </c>
      <c r="J25" s="40">
        <v>-500.00000000000017</v>
      </c>
      <c r="K25" s="38">
        <v>0.25</v>
      </c>
      <c r="L25" s="25">
        <v>0.28999999999999998</v>
      </c>
      <c r="M25" s="40">
        <v>399.99999999999977</v>
      </c>
      <c r="N25" s="14">
        <v>5.3999999999999999E-2</v>
      </c>
      <c r="O25" s="8">
        <v>2.3470000000000001E-2</v>
      </c>
      <c r="P25" s="8">
        <v>4.0000000000000001E-3</v>
      </c>
      <c r="Q25" s="8">
        <v>-4.0000000000000001E-3</v>
      </c>
      <c r="R25" s="2">
        <v>7.7469999999999997E-2</v>
      </c>
      <c r="S25" s="14">
        <v>3.4000000000000002E-2</v>
      </c>
      <c r="T25" s="8">
        <v>2.3470000000000001E-2</v>
      </c>
      <c r="U25" s="8">
        <v>4.0000000000000001E-3</v>
      </c>
      <c r="V25" s="8">
        <v>-4.0000000000000001E-3</v>
      </c>
      <c r="W25" s="2">
        <v>5.7470000000000007E-2</v>
      </c>
      <c r="X25" s="12">
        <v>967</v>
      </c>
      <c r="Y25" s="12">
        <f t="shared" si="5"/>
        <v>966.92253000000005</v>
      </c>
      <c r="Z25" s="12">
        <f>Y25+Y25*SUM(G25*Model!$C$4, J25/10000*Model!$D$4, M25/10000*Model!$E$4)+W25</f>
        <v>5907.6456800129299</v>
      </c>
      <c r="AA25" s="21">
        <v>810</v>
      </c>
      <c r="AB25" s="2">
        <f t="shared" si="2"/>
        <v>-157</v>
      </c>
    </row>
    <row r="26" spans="1:28" x14ac:dyDescent="0.2">
      <c r="A26" s="42">
        <f t="shared" si="3"/>
        <v>13</v>
      </c>
      <c r="B26" s="4">
        <f t="shared" si="4"/>
        <v>44885</v>
      </c>
      <c r="C26" s="6">
        <f t="shared" si="0"/>
        <v>47</v>
      </c>
      <c r="D26" s="10">
        <f t="shared" si="1"/>
        <v>2022</v>
      </c>
      <c r="E26" s="14">
        <v>881</v>
      </c>
      <c r="F26" s="12">
        <v>944</v>
      </c>
      <c r="G26" s="15">
        <v>63</v>
      </c>
      <c r="H26" s="38">
        <v>0.23</v>
      </c>
      <c r="I26" s="25">
        <v>0.26</v>
      </c>
      <c r="J26" s="40">
        <v>300</v>
      </c>
      <c r="K26" s="38">
        <v>0.3</v>
      </c>
      <c r="L26" s="25">
        <v>0.2</v>
      </c>
      <c r="M26" s="40">
        <v>-999.99999999999977</v>
      </c>
      <c r="N26" s="14">
        <v>5.3999999999999999E-2</v>
      </c>
      <c r="O26" s="8">
        <v>2.3470000000000001E-2</v>
      </c>
      <c r="P26" s="8">
        <v>4.0000000000000001E-3</v>
      </c>
      <c r="Q26" s="8">
        <v>-4.0000000000000001E-3</v>
      </c>
      <c r="R26" s="2">
        <v>7.7469999999999997E-2</v>
      </c>
      <c r="S26" s="14">
        <v>3.4000000000000002E-2</v>
      </c>
      <c r="T26" s="8">
        <v>2.3470000000000001E-2</v>
      </c>
      <c r="U26" s="8">
        <v>4.0000000000000001E-3</v>
      </c>
      <c r="V26" s="8">
        <v>-4.0000000000000001E-3</v>
      </c>
      <c r="W26" s="2">
        <v>5.7470000000000007E-2</v>
      </c>
      <c r="X26" s="12">
        <v>875</v>
      </c>
      <c r="Y26" s="12">
        <f t="shared" si="5"/>
        <v>874.92253000000005</v>
      </c>
      <c r="Z26" s="12">
        <f>Y26+Y26*SUM(G26*Model!$C$4, J26/10000*Model!$D$4, M26/10000*Model!$E$4)+W26</f>
        <v>14993.182279028011</v>
      </c>
      <c r="AA26" s="21">
        <v>877</v>
      </c>
      <c r="AB26" s="2">
        <f t="shared" si="2"/>
        <v>2</v>
      </c>
    </row>
    <row r="27" spans="1:28" x14ac:dyDescent="0.2">
      <c r="A27" s="42">
        <f t="shared" si="3"/>
        <v>14</v>
      </c>
      <c r="B27" s="4">
        <f t="shared" si="4"/>
        <v>44892</v>
      </c>
      <c r="C27" s="6">
        <f t="shared" si="0"/>
        <v>48</v>
      </c>
      <c r="D27" s="10">
        <f t="shared" si="1"/>
        <v>2022</v>
      </c>
      <c r="E27" s="14">
        <v>806</v>
      </c>
      <c r="F27" s="12">
        <v>999</v>
      </c>
      <c r="G27" s="15">
        <v>193</v>
      </c>
      <c r="H27" s="38">
        <v>0.3</v>
      </c>
      <c r="I27" s="25">
        <v>0.26</v>
      </c>
      <c r="J27" s="40">
        <v>-399.99999999999977</v>
      </c>
      <c r="K27" s="38">
        <v>0.26</v>
      </c>
      <c r="L27" s="25">
        <v>0.22</v>
      </c>
      <c r="M27" s="40">
        <v>-400.00000000000006</v>
      </c>
      <c r="N27" s="14">
        <v>5.3999999999999999E-2</v>
      </c>
      <c r="O27" s="8">
        <v>2.3470000000000001E-2</v>
      </c>
      <c r="P27" s="8">
        <v>4.0000000000000001E-3</v>
      </c>
      <c r="Q27" s="8">
        <v>-4.0000000000000001E-3</v>
      </c>
      <c r="R27" s="2">
        <v>7.7469999999999997E-2</v>
      </c>
      <c r="S27" s="14">
        <v>3.4000000000000002E-2</v>
      </c>
      <c r="T27" s="8">
        <v>2.3470000000000001E-2</v>
      </c>
      <c r="U27" s="8">
        <v>4.0000000000000001E-3</v>
      </c>
      <c r="V27" s="8">
        <v>-4.0000000000000001E-3</v>
      </c>
      <c r="W27" s="2">
        <v>5.7470000000000007E-2</v>
      </c>
      <c r="X27" s="12">
        <v>985</v>
      </c>
      <c r="Y27" s="12">
        <f t="shared" si="5"/>
        <v>984.92253000000005</v>
      </c>
      <c r="Z27" s="12">
        <f>Y27+Y27*SUM(G27*Model!$C$4, J27/10000*Model!$D$4, M27/10000*Model!$E$4)+W27</f>
        <v>49642.071611088453</v>
      </c>
      <c r="AA27" s="21">
        <v>831</v>
      </c>
      <c r="AB27" s="2">
        <f t="shared" si="2"/>
        <v>-154</v>
      </c>
    </row>
    <row r="28" spans="1:28" x14ac:dyDescent="0.2">
      <c r="A28" s="42">
        <f t="shared" si="3"/>
        <v>15</v>
      </c>
      <c r="B28" s="4">
        <f t="shared" si="4"/>
        <v>44899</v>
      </c>
      <c r="C28" s="6">
        <f t="shared" si="0"/>
        <v>49</v>
      </c>
      <c r="D28" s="10">
        <f t="shared" si="1"/>
        <v>2022</v>
      </c>
      <c r="E28" s="14">
        <v>901</v>
      </c>
      <c r="F28" s="12">
        <v>928</v>
      </c>
      <c r="G28" s="15">
        <v>27</v>
      </c>
      <c r="H28" s="38">
        <v>0.25</v>
      </c>
      <c r="I28" s="25">
        <v>0.24</v>
      </c>
      <c r="J28" s="40">
        <v>-100.00000000000009</v>
      </c>
      <c r="K28" s="38">
        <v>0.24</v>
      </c>
      <c r="L28" s="25">
        <v>0.28999999999999998</v>
      </c>
      <c r="M28" s="40">
        <v>499.99999999999989</v>
      </c>
      <c r="N28" s="14">
        <v>5.3999999999999999E-2</v>
      </c>
      <c r="O28" s="8">
        <v>2.3470000000000001E-2</v>
      </c>
      <c r="P28" s="8">
        <v>4.0000000000000001E-3</v>
      </c>
      <c r="Q28" s="8">
        <v>-4.0000000000000001E-3</v>
      </c>
      <c r="R28" s="2">
        <v>7.7469999999999997E-2</v>
      </c>
      <c r="S28" s="14">
        <v>3.4000000000000002E-2</v>
      </c>
      <c r="T28" s="8">
        <v>2.3470000000000001E-2</v>
      </c>
      <c r="U28" s="8">
        <v>4.0000000000000001E-3</v>
      </c>
      <c r="V28" s="8">
        <v>-4.0000000000000001E-3</v>
      </c>
      <c r="W28" s="2">
        <v>5.7470000000000007E-2</v>
      </c>
      <c r="X28" s="12">
        <v>865</v>
      </c>
      <c r="Y28" s="12">
        <f t="shared" si="5"/>
        <v>864.92253000000005</v>
      </c>
      <c r="Z28" s="12">
        <f>Y28+Y28*SUM(G28*Model!$C$4, J28/10000*Model!$D$4, M28/10000*Model!$E$4)+W28</f>
        <v>6840.4279018070301</v>
      </c>
      <c r="AA28" s="21">
        <v>974</v>
      </c>
      <c r="AB28" s="2">
        <f t="shared" si="2"/>
        <v>109</v>
      </c>
    </row>
    <row r="29" spans="1:28" x14ac:dyDescent="0.2">
      <c r="A29" s="42">
        <f t="shared" si="3"/>
        <v>16</v>
      </c>
      <c r="B29" s="4">
        <f t="shared" si="4"/>
        <v>44906</v>
      </c>
      <c r="C29" s="6">
        <f t="shared" si="0"/>
        <v>50</v>
      </c>
      <c r="D29" s="10">
        <f t="shared" si="1"/>
        <v>2022</v>
      </c>
      <c r="E29" s="14">
        <v>845</v>
      </c>
      <c r="F29" s="12">
        <v>895</v>
      </c>
      <c r="G29" s="15">
        <v>50</v>
      </c>
      <c r="H29" s="38">
        <v>0.28999999999999998</v>
      </c>
      <c r="I29" s="25">
        <v>0.24</v>
      </c>
      <c r="J29" s="40">
        <v>-499.99999999999989</v>
      </c>
      <c r="K29" s="38">
        <v>0.22</v>
      </c>
      <c r="L29" s="25">
        <v>0.21</v>
      </c>
      <c r="M29" s="40">
        <v>-100.00000000000009</v>
      </c>
      <c r="N29" s="14">
        <v>5.3999999999999999E-2</v>
      </c>
      <c r="O29" s="8">
        <v>2.3470000000000001E-2</v>
      </c>
      <c r="P29" s="8">
        <v>4.0000000000000001E-3</v>
      </c>
      <c r="Q29" s="8">
        <v>-4.0000000000000001E-3</v>
      </c>
      <c r="R29" s="2">
        <v>7.7469999999999997E-2</v>
      </c>
      <c r="S29" s="14">
        <v>3.4000000000000002E-2</v>
      </c>
      <c r="T29" s="8">
        <v>2.3470000000000001E-2</v>
      </c>
      <c r="U29" s="8">
        <v>4.0000000000000001E-3</v>
      </c>
      <c r="V29" s="8">
        <v>-4.0000000000000001E-3</v>
      </c>
      <c r="W29" s="2">
        <v>5.7470000000000007E-2</v>
      </c>
      <c r="X29" s="12">
        <v>854</v>
      </c>
      <c r="Y29" s="12">
        <f t="shared" si="5"/>
        <v>853.92253000000005</v>
      </c>
      <c r="Z29" s="12">
        <f>Y29+Y29*SUM(G29*Model!$C$4, J29/10000*Model!$D$4, M29/10000*Model!$E$4)+W29</f>
        <v>11776.683258883832</v>
      </c>
      <c r="AA29" s="21">
        <v>933</v>
      </c>
      <c r="AB29" s="2">
        <f t="shared" si="2"/>
        <v>79</v>
      </c>
    </row>
    <row r="30" spans="1:28" x14ac:dyDescent="0.2">
      <c r="A30" s="42">
        <f t="shared" si="3"/>
        <v>17</v>
      </c>
      <c r="B30" s="4">
        <f t="shared" si="4"/>
        <v>44913</v>
      </c>
      <c r="C30" s="6">
        <f t="shared" si="0"/>
        <v>51</v>
      </c>
      <c r="D30" s="10">
        <f t="shared" si="1"/>
        <v>2022</v>
      </c>
      <c r="E30" s="14">
        <v>981</v>
      </c>
      <c r="F30" s="12">
        <v>945</v>
      </c>
      <c r="G30" s="15">
        <v>-36</v>
      </c>
      <c r="H30" s="38">
        <v>0.26</v>
      </c>
      <c r="I30" s="25">
        <v>0.28000000000000003</v>
      </c>
      <c r="J30" s="40">
        <v>200.00000000000017</v>
      </c>
      <c r="K30" s="38">
        <v>0.24</v>
      </c>
      <c r="L30" s="25">
        <v>0.27</v>
      </c>
      <c r="M30" s="40">
        <v>300.00000000000028</v>
      </c>
      <c r="N30" s="14">
        <v>5.3999999999999999E-2</v>
      </c>
      <c r="O30" s="8">
        <v>2.3470000000000001E-2</v>
      </c>
      <c r="P30" s="8">
        <v>4.0000000000000001E-3</v>
      </c>
      <c r="Q30" s="8">
        <v>-4.0000000000000001E-3</v>
      </c>
      <c r="R30" s="2">
        <v>7.7469999999999997E-2</v>
      </c>
      <c r="S30" s="14">
        <v>3.4000000000000002E-2</v>
      </c>
      <c r="T30" s="8">
        <v>2.3470000000000001E-2</v>
      </c>
      <c r="U30" s="8">
        <v>4.0000000000000001E-3</v>
      </c>
      <c r="V30" s="8">
        <v>-4.0000000000000001E-3</v>
      </c>
      <c r="W30" s="2">
        <v>5.7470000000000007E-2</v>
      </c>
      <c r="X30" s="12">
        <v>983</v>
      </c>
      <c r="Y30" s="12">
        <f t="shared" si="5"/>
        <v>982.92253000000005</v>
      </c>
      <c r="Z30" s="12">
        <f>Y30+Y30*SUM(G30*Model!$C$4, J30/10000*Model!$D$4, M30/10000*Model!$E$4)+W30</f>
        <v>-8072.9604871984011</v>
      </c>
      <c r="AA30" s="21">
        <v>957</v>
      </c>
      <c r="AB30" s="2">
        <f t="shared" si="2"/>
        <v>-26</v>
      </c>
    </row>
    <row r="31" spans="1:28" ht="17" thickBot="1" x14ac:dyDescent="0.25">
      <c r="A31" s="42">
        <f t="shared" si="3"/>
        <v>18</v>
      </c>
      <c r="B31" s="5">
        <f t="shared" si="4"/>
        <v>44920</v>
      </c>
      <c r="C31" s="7">
        <f t="shared" si="0"/>
        <v>52</v>
      </c>
      <c r="D31" s="11">
        <f t="shared" si="1"/>
        <v>2022</v>
      </c>
      <c r="E31" s="16">
        <v>932</v>
      </c>
      <c r="F31" s="13">
        <v>980</v>
      </c>
      <c r="G31" s="17">
        <v>48</v>
      </c>
      <c r="H31" s="39">
        <v>0.22</v>
      </c>
      <c r="I31" s="26">
        <v>0.28999999999999998</v>
      </c>
      <c r="J31" s="41">
        <v>699.99999999999977</v>
      </c>
      <c r="K31" s="39">
        <v>0.28000000000000003</v>
      </c>
      <c r="L31" s="26">
        <v>0.2</v>
      </c>
      <c r="M31" s="41">
        <v>-800.00000000000011</v>
      </c>
      <c r="N31" s="16">
        <v>5.3999999999999999E-2</v>
      </c>
      <c r="O31" s="9">
        <v>2.3470000000000001E-2</v>
      </c>
      <c r="P31" s="9">
        <v>4.0000000000000001E-3</v>
      </c>
      <c r="Q31" s="9">
        <v>-4.0000000000000001E-3</v>
      </c>
      <c r="R31" s="3">
        <v>7.7469999999999997E-2</v>
      </c>
      <c r="S31" s="16">
        <v>3.4000000000000002E-2</v>
      </c>
      <c r="T31" s="9">
        <v>2.3470000000000001E-2</v>
      </c>
      <c r="U31" s="9">
        <v>4.0000000000000001E-3</v>
      </c>
      <c r="V31" s="9">
        <v>-4.0000000000000001E-3</v>
      </c>
      <c r="W31" s="3">
        <v>5.7470000000000007E-2</v>
      </c>
      <c r="X31" s="12">
        <v>914</v>
      </c>
      <c r="Y31" s="13">
        <f t="shared" si="5"/>
        <v>913.92253000000005</v>
      </c>
      <c r="Z31" s="13">
        <f>Y31+Y31*SUM(G31*Model!$C$4, J31/10000*Model!$D$4, M31/10000*Model!$E$4)+W31</f>
        <v>12158.13430656793</v>
      </c>
      <c r="AA31" s="22">
        <v>985</v>
      </c>
      <c r="AB31" s="3">
        <f t="shared" si="2"/>
        <v>71</v>
      </c>
    </row>
  </sheetData>
  <mergeCells count="9">
    <mergeCell ref="N2:R2"/>
    <mergeCell ref="S2:W2"/>
    <mergeCell ref="X2:AB2"/>
    <mergeCell ref="B2:B3"/>
    <mergeCell ref="C2:C3"/>
    <mergeCell ref="D2:D3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3BC3-54DA-4C4F-A2B8-C990AB4551B5}">
  <dimension ref="A1:AB31"/>
  <sheetViews>
    <sheetView workbookViewId="0">
      <selection activeCell="AA11" sqref="AA11"/>
    </sheetView>
  </sheetViews>
  <sheetFormatPr baseColWidth="10" defaultColWidth="11.1640625" defaultRowHeight="16" x14ac:dyDescent="0.2"/>
  <cols>
    <col min="1" max="1" width="2.83203125" bestFit="1" customWidth="1"/>
    <col min="2" max="2" width="14.5" bestFit="1" customWidth="1"/>
    <col min="3" max="3" width="5.6640625" bestFit="1" customWidth="1"/>
    <col min="4" max="4" width="4.83203125" bestFit="1" customWidth="1"/>
    <col min="5" max="6" width="7.33203125" bestFit="1" customWidth="1"/>
    <col min="7" max="7" width="8" bestFit="1" customWidth="1"/>
    <col min="8" max="9" width="5.83203125" bestFit="1" customWidth="1"/>
    <col min="10" max="10" width="5.33203125" bestFit="1" customWidth="1"/>
    <col min="11" max="12" width="4.6640625" bestFit="1" customWidth="1"/>
    <col min="13" max="13" width="5.33203125" bestFit="1" customWidth="1"/>
    <col min="14" max="17" width="8.83203125" bestFit="1" customWidth="1"/>
    <col min="18" max="18" width="5.33203125" bestFit="1" customWidth="1"/>
    <col min="19" max="22" width="8.83203125" bestFit="1" customWidth="1"/>
    <col min="23" max="23" width="5.33203125" bestFit="1" customWidth="1"/>
    <col min="24" max="24" width="8.33203125" bestFit="1" customWidth="1"/>
    <col min="25" max="25" width="7.33203125" bestFit="1" customWidth="1"/>
    <col min="26" max="26" width="10" bestFit="1" customWidth="1"/>
    <col min="27" max="27" width="8.33203125" bestFit="1" customWidth="1"/>
    <col min="28" max="28" width="8" bestFit="1" customWidth="1"/>
  </cols>
  <sheetData>
    <row r="1" spans="1:28" ht="17" thickBot="1" x14ac:dyDescent="0.25">
      <c r="A1" s="42"/>
      <c r="B1" s="42" t="s">
        <v>1</v>
      </c>
      <c r="C1" s="42" t="s">
        <v>5</v>
      </c>
      <c r="D1" s="42" t="s">
        <v>6</v>
      </c>
      <c r="E1" s="42" t="s">
        <v>13</v>
      </c>
      <c r="F1" s="42" t="s">
        <v>14</v>
      </c>
      <c r="G1" s="42" t="s">
        <v>15</v>
      </c>
      <c r="H1" s="42" t="s">
        <v>16</v>
      </c>
      <c r="I1" s="42" t="s">
        <v>17</v>
      </c>
      <c r="J1" s="42" t="s">
        <v>18</v>
      </c>
      <c r="K1" s="44" t="s">
        <v>7</v>
      </c>
      <c r="L1" s="45" t="s">
        <v>8</v>
      </c>
      <c r="M1" s="46" t="s">
        <v>9</v>
      </c>
      <c r="N1" s="44" t="s">
        <v>10</v>
      </c>
      <c r="O1" s="45" t="s">
        <v>11</v>
      </c>
      <c r="P1" s="45" t="s">
        <v>12</v>
      </c>
      <c r="Q1" s="45" t="s">
        <v>24</v>
      </c>
      <c r="R1" s="46" t="s">
        <v>26</v>
      </c>
      <c r="S1" s="44" t="s">
        <v>25</v>
      </c>
      <c r="T1" s="45" t="s">
        <v>28</v>
      </c>
      <c r="U1" s="45" t="s">
        <v>29</v>
      </c>
      <c r="V1" s="45" t="s">
        <v>30</v>
      </c>
      <c r="W1" s="46" t="s">
        <v>31</v>
      </c>
      <c r="X1" s="42" t="s">
        <v>32</v>
      </c>
      <c r="Y1" s="42"/>
      <c r="Z1" s="42"/>
      <c r="AA1" s="42" t="s">
        <v>35</v>
      </c>
      <c r="AB1" s="42" t="s">
        <v>36</v>
      </c>
    </row>
    <row r="2" spans="1:28" s="1" customFormat="1" ht="17" thickBot="1" x14ac:dyDescent="0.25">
      <c r="A2" s="43"/>
      <c r="B2" s="57" t="s">
        <v>2</v>
      </c>
      <c r="C2" s="53" t="s">
        <v>3</v>
      </c>
      <c r="D2" s="55" t="s">
        <v>4</v>
      </c>
      <c r="E2" s="59" t="s">
        <v>37</v>
      </c>
      <c r="F2" s="51"/>
      <c r="G2" s="52"/>
      <c r="H2" s="59" t="s">
        <v>38</v>
      </c>
      <c r="I2" s="51"/>
      <c r="J2" s="51"/>
      <c r="K2" s="59" t="s">
        <v>39</v>
      </c>
      <c r="L2" s="51"/>
      <c r="M2" s="52"/>
      <c r="N2" s="59" t="s">
        <v>27</v>
      </c>
      <c r="O2" s="51"/>
      <c r="P2" s="51"/>
      <c r="Q2" s="51"/>
      <c r="R2" s="52"/>
      <c r="S2" s="59" t="s">
        <v>34</v>
      </c>
      <c r="T2" s="51"/>
      <c r="U2" s="51"/>
      <c r="V2" s="51"/>
      <c r="W2" s="52"/>
      <c r="X2" s="51" t="s">
        <v>40</v>
      </c>
      <c r="Y2" s="51"/>
      <c r="Z2" s="51"/>
      <c r="AA2" s="51"/>
      <c r="AB2" s="52"/>
    </row>
    <row r="3" spans="1:28" ht="17" thickBot="1" x14ac:dyDescent="0.25">
      <c r="A3" s="42"/>
      <c r="B3" s="58"/>
      <c r="C3" s="54"/>
      <c r="D3" s="56"/>
      <c r="E3" s="18" t="s">
        <v>23</v>
      </c>
      <c r="F3" s="19" t="s">
        <v>33</v>
      </c>
      <c r="G3" s="47" t="s">
        <v>0</v>
      </c>
      <c r="H3" s="23" t="s">
        <v>23</v>
      </c>
      <c r="I3" s="19" t="s">
        <v>33</v>
      </c>
      <c r="J3" s="24" t="s">
        <v>0</v>
      </c>
      <c r="K3" s="23" t="s">
        <v>23</v>
      </c>
      <c r="L3" s="19" t="s">
        <v>33</v>
      </c>
      <c r="M3" s="20" t="s">
        <v>0</v>
      </c>
      <c r="N3" s="18" t="s">
        <v>41</v>
      </c>
      <c r="O3" s="18" t="s">
        <v>42</v>
      </c>
      <c r="P3" s="18" t="s">
        <v>43</v>
      </c>
      <c r="Q3" s="18" t="s">
        <v>44</v>
      </c>
      <c r="R3" s="20" t="s">
        <v>21</v>
      </c>
      <c r="S3" s="18" t="s">
        <v>41</v>
      </c>
      <c r="T3" s="18" t="s">
        <v>42</v>
      </c>
      <c r="U3" s="18" t="s">
        <v>43</v>
      </c>
      <c r="V3" s="18" t="s">
        <v>44</v>
      </c>
      <c r="W3" s="20" t="s">
        <v>21</v>
      </c>
      <c r="X3" s="23" t="s">
        <v>23</v>
      </c>
      <c r="Y3" s="23" t="s">
        <v>19</v>
      </c>
      <c r="Z3" s="23" t="s">
        <v>20</v>
      </c>
      <c r="AA3" s="19" t="s">
        <v>33</v>
      </c>
      <c r="AB3" s="20" t="s">
        <v>0</v>
      </c>
    </row>
    <row r="4" spans="1:28" x14ac:dyDescent="0.2">
      <c r="A4" s="42">
        <v>1</v>
      </c>
      <c r="B4" s="4">
        <v>44731</v>
      </c>
      <c r="C4" s="6">
        <f t="shared" ref="C4:C31" si="0">_xlfn.ISOWEEKNUM(B4+1)</f>
        <v>25</v>
      </c>
      <c r="D4" s="10">
        <f t="shared" ref="D4:D31" si="1">YEAR(B4-WEEKDAY(B4)+5)</f>
        <v>2022</v>
      </c>
      <c r="E4" s="14">
        <v>874</v>
      </c>
      <c r="F4" s="12">
        <v>907</v>
      </c>
      <c r="G4" s="15">
        <v>33</v>
      </c>
      <c r="H4" s="38">
        <v>0.21</v>
      </c>
      <c r="I4" s="25">
        <v>0.24</v>
      </c>
      <c r="J4" s="40">
        <v>300</v>
      </c>
      <c r="K4" s="38">
        <v>0.23</v>
      </c>
      <c r="L4" s="25">
        <v>0.27</v>
      </c>
      <c r="M4" s="40">
        <v>400.00000000000006</v>
      </c>
      <c r="N4" s="14">
        <v>5.3999999999999999E-2</v>
      </c>
      <c r="O4" s="8">
        <v>2.3470000000000001E-2</v>
      </c>
      <c r="P4" s="8">
        <v>4.0000000000000001E-3</v>
      </c>
      <c r="Q4" s="8">
        <v>-4.0000000000000001E-3</v>
      </c>
      <c r="R4" s="2">
        <v>7.7469999999999997E-2</v>
      </c>
      <c r="S4" s="14">
        <v>5.3999999999999999E-2</v>
      </c>
      <c r="T4" s="8">
        <v>2.3470000000000001E-2</v>
      </c>
      <c r="U4" s="8">
        <v>4.0000000000000001E-3</v>
      </c>
      <c r="V4" s="8">
        <v>-4.0000000000000001E-3</v>
      </c>
      <c r="W4" s="2">
        <v>7.7469999999999997E-2</v>
      </c>
      <c r="X4" s="12">
        <v>976</v>
      </c>
      <c r="Y4" s="12">
        <f>X4-R4</f>
        <v>975.92253000000005</v>
      </c>
      <c r="Z4" s="12">
        <f>Y4+Y4*SUM(G4*Model!$C$4, J4/10000*Model!$D$4, M4/10000*Model!$E$4)+W4</f>
        <v>9224.7246135094902</v>
      </c>
      <c r="AA4" s="21">
        <v>848</v>
      </c>
      <c r="AB4" s="2">
        <f t="shared" ref="AB4:AB31" si="2">IFERROR(AA4-X4,"-")</f>
        <v>-128</v>
      </c>
    </row>
    <row r="5" spans="1:28" x14ac:dyDescent="0.2">
      <c r="A5" s="42">
        <f t="shared" ref="A5:A31" si="3">A4+1</f>
        <v>2</v>
      </c>
      <c r="B5" s="4">
        <f t="shared" ref="B5:B31" si="4">B4+7</f>
        <v>44738</v>
      </c>
      <c r="C5" s="6">
        <f t="shared" si="0"/>
        <v>26</v>
      </c>
      <c r="D5" s="10">
        <f t="shared" si="1"/>
        <v>2022</v>
      </c>
      <c r="E5" s="14">
        <v>994</v>
      </c>
      <c r="F5" s="12">
        <v>803</v>
      </c>
      <c r="G5" s="15">
        <v>-191</v>
      </c>
      <c r="H5" s="38">
        <v>0.23</v>
      </c>
      <c r="I5" s="25">
        <v>0.2</v>
      </c>
      <c r="J5" s="40">
        <v>-300</v>
      </c>
      <c r="K5" s="38">
        <v>0.28000000000000003</v>
      </c>
      <c r="L5" s="25">
        <v>0.3</v>
      </c>
      <c r="M5" s="40">
        <v>199.99999999999963</v>
      </c>
      <c r="N5" s="14">
        <v>5.3999999999999999E-2</v>
      </c>
      <c r="O5" s="8">
        <v>2.3470000000000001E-2</v>
      </c>
      <c r="P5" s="8">
        <v>4.0000000000000001E-3</v>
      </c>
      <c r="Q5" s="8">
        <v>-4.0000000000000001E-3</v>
      </c>
      <c r="R5" s="2">
        <v>7.7469999999999997E-2</v>
      </c>
      <c r="S5" s="14">
        <v>5.3999999999999999E-2</v>
      </c>
      <c r="T5" s="8">
        <v>2.3470000000000001E-2</v>
      </c>
      <c r="U5" s="8">
        <v>4.0000000000000001E-3</v>
      </c>
      <c r="V5" s="8">
        <v>-4.0000000000000001E-3</v>
      </c>
      <c r="W5" s="2">
        <v>7.7469999999999997E-2</v>
      </c>
      <c r="X5" s="12">
        <v>814</v>
      </c>
      <c r="Y5" s="12">
        <f t="shared" ref="Y5:Y31" si="5">X5-R5</f>
        <v>813.92253000000005</v>
      </c>
      <c r="Z5" s="12">
        <f>Y5+Y5*SUM(G5*Model!$C$4, J5/10000*Model!$D$4, M5/10000*Model!$E$4)+W5</f>
        <v>-38988.495722714571</v>
      </c>
      <c r="AA5" s="21">
        <v>972</v>
      </c>
      <c r="AB5" s="2">
        <f t="shared" si="2"/>
        <v>158</v>
      </c>
    </row>
    <row r="6" spans="1:28" x14ac:dyDescent="0.2">
      <c r="A6" s="42">
        <f t="shared" si="3"/>
        <v>3</v>
      </c>
      <c r="B6" s="4">
        <f t="shared" si="4"/>
        <v>44745</v>
      </c>
      <c r="C6" s="6">
        <f t="shared" si="0"/>
        <v>27</v>
      </c>
      <c r="D6" s="10">
        <f t="shared" si="1"/>
        <v>2022</v>
      </c>
      <c r="E6" s="14">
        <v>815</v>
      </c>
      <c r="F6" s="12">
        <v>940</v>
      </c>
      <c r="G6" s="15">
        <v>125</v>
      </c>
      <c r="H6" s="38">
        <v>0.28000000000000003</v>
      </c>
      <c r="I6" s="25">
        <v>0.28000000000000003</v>
      </c>
      <c r="J6" s="40">
        <v>0</v>
      </c>
      <c r="K6" s="38">
        <v>0.26</v>
      </c>
      <c r="L6" s="25">
        <v>0.23</v>
      </c>
      <c r="M6" s="40">
        <v>-300</v>
      </c>
      <c r="N6" s="14">
        <v>5.3999999999999999E-2</v>
      </c>
      <c r="O6" s="8">
        <v>2.3470000000000001E-2</v>
      </c>
      <c r="P6" s="8">
        <v>4.0000000000000001E-3</v>
      </c>
      <c r="Q6" s="8">
        <v>-4.0000000000000001E-3</v>
      </c>
      <c r="R6" s="2">
        <v>7.7469999999999997E-2</v>
      </c>
      <c r="S6" s="14">
        <v>5.3999999999999999E-2</v>
      </c>
      <c r="T6" s="8">
        <v>2.3470000000000001E-2</v>
      </c>
      <c r="U6" s="8">
        <v>4.0000000000000001E-3</v>
      </c>
      <c r="V6" s="8">
        <v>-4.0000000000000001E-3</v>
      </c>
      <c r="W6" s="2">
        <v>7.7469999999999997E-2</v>
      </c>
      <c r="X6" s="12">
        <v>990</v>
      </c>
      <c r="Y6" s="12">
        <f t="shared" si="5"/>
        <v>989.92253000000005</v>
      </c>
      <c r="Z6" s="12">
        <f>Y6+Y6*SUM(G6*Model!$C$4, J6/10000*Model!$D$4, M6/10000*Model!$E$4)+W6</f>
        <v>32668.429708882541</v>
      </c>
      <c r="AA6" s="21">
        <v>811</v>
      </c>
      <c r="AB6" s="2">
        <f t="shared" si="2"/>
        <v>-179</v>
      </c>
    </row>
    <row r="7" spans="1:28" x14ac:dyDescent="0.2">
      <c r="A7" s="42">
        <f t="shared" si="3"/>
        <v>4</v>
      </c>
      <c r="B7" s="4">
        <f t="shared" si="4"/>
        <v>44752</v>
      </c>
      <c r="C7" s="6">
        <f t="shared" si="0"/>
        <v>28</v>
      </c>
      <c r="D7" s="10">
        <f t="shared" si="1"/>
        <v>2022</v>
      </c>
      <c r="E7" s="14">
        <v>880</v>
      </c>
      <c r="F7" s="12">
        <v>970</v>
      </c>
      <c r="G7" s="15">
        <v>90</v>
      </c>
      <c r="H7" s="38">
        <v>0.3</v>
      </c>
      <c r="I7" s="25">
        <v>0.28000000000000003</v>
      </c>
      <c r="J7" s="40">
        <v>-199.99999999999963</v>
      </c>
      <c r="K7" s="38">
        <v>0.22</v>
      </c>
      <c r="L7" s="25">
        <v>0.28999999999999998</v>
      </c>
      <c r="M7" s="40">
        <v>699.99999999999977</v>
      </c>
      <c r="N7" s="14">
        <v>5.3999999999999999E-2</v>
      </c>
      <c r="O7" s="8">
        <v>2.3470000000000001E-2</v>
      </c>
      <c r="P7" s="8">
        <v>4.0000000000000001E-3</v>
      </c>
      <c r="Q7" s="8">
        <v>-4.0000000000000001E-3</v>
      </c>
      <c r="R7" s="2">
        <v>7.7469999999999997E-2</v>
      </c>
      <c r="S7" s="14">
        <v>5.3999999999999999E-2</v>
      </c>
      <c r="T7" s="8">
        <v>2.3470000000000001E-2</v>
      </c>
      <c r="U7" s="8">
        <v>4.0000000000000001E-3</v>
      </c>
      <c r="V7" s="8">
        <v>-4.0000000000000001E-3</v>
      </c>
      <c r="W7" s="2">
        <v>7.7469999999999997E-2</v>
      </c>
      <c r="X7" s="12">
        <v>812</v>
      </c>
      <c r="Y7" s="12">
        <f t="shared" si="5"/>
        <v>811.92253000000005</v>
      </c>
      <c r="Z7" s="12">
        <f>Y7+Y7*SUM(G7*Model!$C$4, J7/10000*Model!$D$4, M7/10000*Model!$E$4)+W7</f>
        <v>19514.002178976603</v>
      </c>
      <c r="AA7" s="21">
        <v>916</v>
      </c>
      <c r="AB7" s="2">
        <f t="shared" si="2"/>
        <v>104</v>
      </c>
    </row>
    <row r="8" spans="1:28" x14ac:dyDescent="0.2">
      <c r="A8" s="42">
        <f t="shared" si="3"/>
        <v>5</v>
      </c>
      <c r="B8" s="4">
        <f t="shared" si="4"/>
        <v>44759</v>
      </c>
      <c r="C8" s="6">
        <f t="shared" si="0"/>
        <v>29</v>
      </c>
      <c r="D8" s="10">
        <f t="shared" si="1"/>
        <v>2022</v>
      </c>
      <c r="E8" s="14">
        <v>960</v>
      </c>
      <c r="F8" s="12">
        <v>875</v>
      </c>
      <c r="G8" s="15">
        <v>-85</v>
      </c>
      <c r="H8" s="38">
        <v>0.25</v>
      </c>
      <c r="I8" s="25">
        <v>0.26</v>
      </c>
      <c r="J8" s="40">
        <v>100.00000000000009</v>
      </c>
      <c r="K8" s="38">
        <v>0.21</v>
      </c>
      <c r="L8" s="25">
        <v>0.24</v>
      </c>
      <c r="M8" s="40">
        <v>300</v>
      </c>
      <c r="N8" s="14">
        <v>5.3999999999999999E-2</v>
      </c>
      <c r="O8" s="8">
        <v>2.3470000000000001E-2</v>
      </c>
      <c r="P8" s="8">
        <v>4.0000000000000001E-3</v>
      </c>
      <c r="Q8" s="8">
        <v>-4.0000000000000001E-3</v>
      </c>
      <c r="R8" s="2">
        <v>7.7469999999999997E-2</v>
      </c>
      <c r="S8" s="14">
        <v>5.3999999999999999E-2</v>
      </c>
      <c r="T8" s="8">
        <v>2.3470000000000001E-2</v>
      </c>
      <c r="U8" s="8">
        <v>4.0000000000000001E-3</v>
      </c>
      <c r="V8" s="8">
        <v>-4.0000000000000001E-3</v>
      </c>
      <c r="W8" s="2">
        <v>7.7469999999999997E-2</v>
      </c>
      <c r="X8" s="12">
        <v>842</v>
      </c>
      <c r="Y8" s="12">
        <f t="shared" si="5"/>
        <v>841.92253000000005</v>
      </c>
      <c r="Z8" s="12">
        <f>Y8+Y8*SUM(G8*Model!$C$4, J8/10000*Model!$D$4, M8/10000*Model!$E$4)+W8</f>
        <v>-17477.47568060047</v>
      </c>
      <c r="AA8" s="21">
        <v>915</v>
      </c>
      <c r="AB8" s="2">
        <f t="shared" si="2"/>
        <v>73</v>
      </c>
    </row>
    <row r="9" spans="1:28" x14ac:dyDescent="0.2">
      <c r="A9" s="42">
        <f t="shared" si="3"/>
        <v>6</v>
      </c>
      <c r="B9" s="4">
        <f t="shared" si="4"/>
        <v>44766</v>
      </c>
      <c r="C9" s="6">
        <f t="shared" si="0"/>
        <v>30</v>
      </c>
      <c r="D9" s="10">
        <f t="shared" si="1"/>
        <v>2022</v>
      </c>
      <c r="E9" s="14">
        <v>858</v>
      </c>
      <c r="F9" s="12">
        <v>927</v>
      </c>
      <c r="G9" s="15">
        <v>69</v>
      </c>
      <c r="H9" s="38">
        <v>0.21</v>
      </c>
      <c r="I9" s="25">
        <v>0.28999999999999998</v>
      </c>
      <c r="J9" s="40">
        <v>799.99999999999989</v>
      </c>
      <c r="K9" s="38">
        <v>0.21</v>
      </c>
      <c r="L9" s="25">
        <v>0.24</v>
      </c>
      <c r="M9" s="40">
        <v>300</v>
      </c>
      <c r="N9" s="14">
        <v>5.3999999999999999E-2</v>
      </c>
      <c r="O9" s="8">
        <v>2.3470000000000001E-2</v>
      </c>
      <c r="P9" s="8">
        <v>4.0000000000000001E-3</v>
      </c>
      <c r="Q9" s="8">
        <v>-4.0000000000000001E-3</v>
      </c>
      <c r="R9" s="2">
        <v>7.7469999999999997E-2</v>
      </c>
      <c r="S9" s="14">
        <v>5.3999999999999999E-2</v>
      </c>
      <c r="T9" s="8">
        <v>2.3470000000000001E-2</v>
      </c>
      <c r="U9" s="8">
        <v>4.0000000000000001E-3</v>
      </c>
      <c r="V9" s="8">
        <v>-4.0000000000000001E-3</v>
      </c>
      <c r="W9" s="2">
        <v>7.7469999999999997E-2</v>
      </c>
      <c r="X9" s="12">
        <v>931</v>
      </c>
      <c r="Y9" s="12">
        <f>X9-R9</f>
        <v>930.92253000000005</v>
      </c>
      <c r="Z9" s="12">
        <f>Y9+Y9*SUM(G9*Model!$C$4, J9/10000*Model!$D$4, M9/10000*Model!$E$4)+W9</f>
        <v>17387.507767694024</v>
      </c>
      <c r="AA9" s="21">
        <v>947</v>
      </c>
      <c r="AB9" s="2">
        <f t="shared" si="2"/>
        <v>16</v>
      </c>
    </row>
    <row r="10" spans="1:28" x14ac:dyDescent="0.2">
      <c r="A10" s="42">
        <f t="shared" si="3"/>
        <v>7</v>
      </c>
      <c r="B10" s="4">
        <f t="shared" si="4"/>
        <v>44773</v>
      </c>
      <c r="C10" s="6">
        <f t="shared" si="0"/>
        <v>31</v>
      </c>
      <c r="D10" s="10">
        <f t="shared" si="1"/>
        <v>2022</v>
      </c>
      <c r="E10" s="14">
        <v>932</v>
      </c>
      <c r="F10" s="12">
        <v>936</v>
      </c>
      <c r="G10" s="15">
        <v>4</v>
      </c>
      <c r="H10" s="38">
        <v>0.2</v>
      </c>
      <c r="I10" s="25">
        <v>0.24</v>
      </c>
      <c r="J10" s="40">
        <v>399.99999999999977</v>
      </c>
      <c r="K10" s="38">
        <v>0.25</v>
      </c>
      <c r="L10" s="25">
        <v>0.21</v>
      </c>
      <c r="M10" s="40">
        <v>-400.00000000000006</v>
      </c>
      <c r="N10" s="14">
        <v>5.3999999999999999E-2</v>
      </c>
      <c r="O10" s="8">
        <v>2.3470000000000001E-2</v>
      </c>
      <c r="P10" s="8">
        <v>4.0000000000000001E-3</v>
      </c>
      <c r="Q10" s="8">
        <v>-4.0000000000000001E-3</v>
      </c>
      <c r="R10" s="2">
        <v>7.7469999999999997E-2</v>
      </c>
      <c r="S10" s="14">
        <v>5.3999999999999999E-2</v>
      </c>
      <c r="T10" s="8">
        <v>2.3470000000000001E-2</v>
      </c>
      <c r="U10" s="8">
        <v>4.0000000000000001E-3</v>
      </c>
      <c r="V10" s="8">
        <v>-4.0000000000000001E-3</v>
      </c>
      <c r="W10" s="2">
        <v>7.7469999999999997E-2</v>
      </c>
      <c r="X10" s="12">
        <v>847</v>
      </c>
      <c r="Y10" s="12">
        <f t="shared" si="5"/>
        <v>846.92253000000005</v>
      </c>
      <c r="Z10" s="12">
        <f>Y10+Y10*SUM(G10*Model!$C$4, J10/10000*Model!$D$4, M10/10000*Model!$E$4)+W10</f>
        <v>1721.4475122250001</v>
      </c>
      <c r="AA10" s="21">
        <v>868</v>
      </c>
      <c r="AB10" s="2">
        <f t="shared" si="2"/>
        <v>21</v>
      </c>
    </row>
    <row r="11" spans="1:28" x14ac:dyDescent="0.2">
      <c r="A11" s="42">
        <f t="shared" si="3"/>
        <v>8</v>
      </c>
      <c r="B11" s="4">
        <f t="shared" si="4"/>
        <v>44780</v>
      </c>
      <c r="C11" s="6">
        <f t="shared" si="0"/>
        <v>32</v>
      </c>
      <c r="D11" s="10">
        <f t="shared" si="1"/>
        <v>2022</v>
      </c>
      <c r="E11" s="14">
        <v>996</v>
      </c>
      <c r="F11" s="12">
        <v>866</v>
      </c>
      <c r="G11" s="15">
        <v>-130</v>
      </c>
      <c r="H11" s="38">
        <v>0.2</v>
      </c>
      <c r="I11" s="25">
        <v>0.25</v>
      </c>
      <c r="J11" s="40">
        <v>499.99999999999989</v>
      </c>
      <c r="K11" s="38">
        <v>0.22</v>
      </c>
      <c r="L11" s="25">
        <v>0.27</v>
      </c>
      <c r="M11" s="40">
        <v>500.00000000000017</v>
      </c>
      <c r="N11" s="14">
        <v>5.3999999999999999E-2</v>
      </c>
      <c r="O11" s="8">
        <v>2.3470000000000001E-2</v>
      </c>
      <c r="P11" s="8">
        <v>4.0000000000000001E-3</v>
      </c>
      <c r="Q11" s="8">
        <v>-4.0000000000000001E-3</v>
      </c>
      <c r="R11" s="2">
        <v>7.7469999999999997E-2</v>
      </c>
      <c r="S11" s="14">
        <v>5.3999999999999999E-2</v>
      </c>
      <c r="T11" s="8">
        <v>2.3470000000000001E-2</v>
      </c>
      <c r="U11" s="8">
        <v>4.0000000000000001E-3</v>
      </c>
      <c r="V11" s="8">
        <v>-4.0000000000000001E-3</v>
      </c>
      <c r="W11" s="2">
        <v>7.7469999999999997E-2</v>
      </c>
      <c r="X11" s="12">
        <v>978</v>
      </c>
      <c r="Y11" s="12">
        <f t="shared" si="5"/>
        <v>977.92253000000005</v>
      </c>
      <c r="Z11" s="12">
        <f>Y11+Y11*SUM(G11*Model!$C$4, J11/10000*Model!$D$4, M11/10000*Model!$E$4)+W11</f>
        <v>-31559.863814460554</v>
      </c>
      <c r="AA11" s="21">
        <v>968</v>
      </c>
      <c r="AB11" s="2">
        <f t="shared" si="2"/>
        <v>-10</v>
      </c>
    </row>
    <row r="12" spans="1:28" x14ac:dyDescent="0.2">
      <c r="A12" s="42">
        <f t="shared" si="3"/>
        <v>9</v>
      </c>
      <c r="B12" s="4">
        <f t="shared" si="4"/>
        <v>44787</v>
      </c>
      <c r="C12" s="6">
        <f t="shared" si="0"/>
        <v>33</v>
      </c>
      <c r="D12" s="10">
        <f t="shared" si="1"/>
        <v>2022</v>
      </c>
      <c r="E12" s="14">
        <v>862</v>
      </c>
      <c r="F12" s="12">
        <v>860</v>
      </c>
      <c r="G12" s="15">
        <v>-2</v>
      </c>
      <c r="H12" s="38">
        <v>0.24</v>
      </c>
      <c r="I12" s="25">
        <v>0.22</v>
      </c>
      <c r="J12" s="40">
        <v>-199.99999999999989</v>
      </c>
      <c r="K12" s="38">
        <v>0.2</v>
      </c>
      <c r="L12" s="25">
        <v>0.24</v>
      </c>
      <c r="M12" s="40">
        <v>399.99999999999977</v>
      </c>
      <c r="N12" s="14">
        <v>5.3999999999999999E-2</v>
      </c>
      <c r="O12" s="8">
        <v>2.3470000000000001E-2</v>
      </c>
      <c r="P12" s="8">
        <v>4.0000000000000001E-3</v>
      </c>
      <c r="Q12" s="8">
        <v>-4.0000000000000001E-3</v>
      </c>
      <c r="R12" s="2">
        <v>7.7469999999999997E-2</v>
      </c>
      <c r="S12" s="14">
        <v>5.3999999999999999E-2</v>
      </c>
      <c r="T12" s="8">
        <v>2.3470000000000001E-2</v>
      </c>
      <c r="U12" s="8">
        <v>4.0000000000000001E-3</v>
      </c>
      <c r="V12" s="8">
        <v>-4.0000000000000001E-3</v>
      </c>
      <c r="W12" s="2">
        <v>7.7469999999999997E-2</v>
      </c>
      <c r="X12" s="12">
        <v>927</v>
      </c>
      <c r="Y12" s="12">
        <f t="shared" si="5"/>
        <v>926.92253000000005</v>
      </c>
      <c r="Z12" s="12">
        <f>Y12+Y12*SUM(G12*Model!$C$4, J12/10000*Model!$D$4, M12/10000*Model!$E$4)+W12</f>
        <v>447.90896729913999</v>
      </c>
      <c r="AA12" s="21">
        <v>879</v>
      </c>
      <c r="AB12" s="2">
        <f t="shared" si="2"/>
        <v>-48</v>
      </c>
    </row>
    <row r="13" spans="1:28" x14ac:dyDescent="0.2">
      <c r="A13" s="42">
        <f t="shared" si="3"/>
        <v>10</v>
      </c>
      <c r="B13" s="4">
        <f t="shared" si="4"/>
        <v>44794</v>
      </c>
      <c r="C13" s="6">
        <f t="shared" si="0"/>
        <v>34</v>
      </c>
      <c r="D13" s="10">
        <f t="shared" si="1"/>
        <v>2022</v>
      </c>
      <c r="E13" s="14">
        <v>802</v>
      </c>
      <c r="F13" s="12">
        <v>879</v>
      </c>
      <c r="G13" s="15">
        <v>77</v>
      </c>
      <c r="H13" s="38">
        <v>0.25</v>
      </c>
      <c r="I13" s="25">
        <v>0.28999999999999998</v>
      </c>
      <c r="J13" s="40">
        <v>399.99999999999977</v>
      </c>
      <c r="K13" s="38">
        <v>0.25</v>
      </c>
      <c r="L13" s="25">
        <v>0.26</v>
      </c>
      <c r="M13" s="40">
        <v>100.00000000000009</v>
      </c>
      <c r="N13" s="14">
        <v>5.3999999999999999E-2</v>
      </c>
      <c r="O13" s="8">
        <v>2.3470000000000001E-2</v>
      </c>
      <c r="P13" s="8">
        <v>4.0000000000000001E-3</v>
      </c>
      <c r="Q13" s="8">
        <v>-4.0000000000000001E-3</v>
      </c>
      <c r="R13" s="2">
        <v>7.7469999999999997E-2</v>
      </c>
      <c r="S13" s="14">
        <v>5.3999999999999999E-2</v>
      </c>
      <c r="T13" s="8">
        <v>2.3470000000000001E-2</v>
      </c>
      <c r="U13" s="8">
        <v>4.0000000000000001E-3</v>
      </c>
      <c r="V13" s="8">
        <v>-4.0000000000000001E-3</v>
      </c>
      <c r="W13" s="2">
        <v>7.7469999999999997E-2</v>
      </c>
      <c r="X13" s="12">
        <v>980</v>
      </c>
      <c r="Y13" s="12">
        <f t="shared" si="5"/>
        <v>979.92253000000005</v>
      </c>
      <c r="Z13" s="12">
        <f>Y13+Y13*SUM(G13*Model!$C$4, J13/10000*Model!$D$4, M13/10000*Model!$E$4)+W13</f>
        <v>20303.062971394102</v>
      </c>
      <c r="AA13" s="21">
        <v>924</v>
      </c>
      <c r="AB13" s="2">
        <f t="shared" si="2"/>
        <v>-56</v>
      </c>
    </row>
    <row r="14" spans="1:28" x14ac:dyDescent="0.2">
      <c r="A14" s="42">
        <v>1</v>
      </c>
      <c r="B14" s="4">
        <f t="shared" si="4"/>
        <v>44801</v>
      </c>
      <c r="C14" s="6">
        <f t="shared" si="0"/>
        <v>35</v>
      </c>
      <c r="D14" s="10">
        <f t="shared" si="1"/>
        <v>2022</v>
      </c>
      <c r="E14" s="14">
        <v>946</v>
      </c>
      <c r="F14" s="12">
        <v>965</v>
      </c>
      <c r="G14" s="15">
        <v>19</v>
      </c>
      <c r="H14" s="38">
        <v>0.23</v>
      </c>
      <c r="I14" s="25">
        <v>0.27</v>
      </c>
      <c r="J14" s="40">
        <v>400.00000000000006</v>
      </c>
      <c r="K14" s="38">
        <v>0.24</v>
      </c>
      <c r="L14" s="25">
        <v>0.26</v>
      </c>
      <c r="M14" s="40">
        <v>200.00000000000017</v>
      </c>
      <c r="N14" s="14">
        <v>5.3999999999999999E-2</v>
      </c>
      <c r="O14" s="8">
        <v>2.3470000000000001E-2</v>
      </c>
      <c r="P14" s="8">
        <v>4.0000000000000001E-3</v>
      </c>
      <c r="Q14" s="8">
        <v>-4.0000000000000001E-3</v>
      </c>
      <c r="R14" s="2">
        <v>7.7469999999999997E-2</v>
      </c>
      <c r="S14" s="14">
        <v>3.4000000000000002E-2</v>
      </c>
      <c r="T14" s="8">
        <v>2.3470000000000001E-2</v>
      </c>
      <c r="U14" s="8">
        <v>4.0000000000000001E-3</v>
      </c>
      <c r="V14" s="8">
        <v>-4.0000000000000001E-3</v>
      </c>
      <c r="W14" s="2">
        <v>5.7470000000000007E-2</v>
      </c>
      <c r="X14" s="12">
        <v>854</v>
      </c>
      <c r="Y14" s="12">
        <f t="shared" si="5"/>
        <v>853.92253000000005</v>
      </c>
      <c r="Z14" s="12">
        <f>Y14+Y14*SUM(G14*Model!$C$4, J14/10000*Model!$D$4, M14/10000*Model!$E$4)+W14</f>
        <v>5013.1497256599196</v>
      </c>
      <c r="AA14" s="21">
        <v>875</v>
      </c>
      <c r="AB14" s="2">
        <f t="shared" si="2"/>
        <v>21</v>
      </c>
    </row>
    <row r="15" spans="1:28" x14ac:dyDescent="0.2">
      <c r="A15" s="42">
        <f t="shared" si="3"/>
        <v>2</v>
      </c>
      <c r="B15" s="4">
        <f t="shared" si="4"/>
        <v>44808</v>
      </c>
      <c r="C15" s="6">
        <f t="shared" si="0"/>
        <v>36</v>
      </c>
      <c r="D15" s="10">
        <f t="shared" si="1"/>
        <v>2022</v>
      </c>
      <c r="E15" s="14">
        <v>812</v>
      </c>
      <c r="F15" s="12">
        <v>930</v>
      </c>
      <c r="G15" s="15">
        <v>118</v>
      </c>
      <c r="H15" s="38">
        <v>0.2</v>
      </c>
      <c r="I15" s="25">
        <v>0.21</v>
      </c>
      <c r="J15" s="40">
        <v>99.999999999999815</v>
      </c>
      <c r="K15" s="38">
        <v>0.28000000000000003</v>
      </c>
      <c r="L15" s="25">
        <v>0.28000000000000003</v>
      </c>
      <c r="M15" s="40">
        <v>0</v>
      </c>
      <c r="N15" s="14">
        <v>5.3999999999999999E-2</v>
      </c>
      <c r="O15" s="8">
        <v>2.3470000000000001E-2</v>
      </c>
      <c r="P15" s="8">
        <v>4.0000000000000001E-3</v>
      </c>
      <c r="Q15" s="8">
        <v>-4.0000000000000001E-3</v>
      </c>
      <c r="R15" s="2">
        <v>7.7469999999999997E-2</v>
      </c>
      <c r="S15" s="14">
        <v>3.4000000000000002E-2</v>
      </c>
      <c r="T15" s="8">
        <v>2.3470000000000001E-2</v>
      </c>
      <c r="U15" s="8">
        <v>4.0000000000000001E-3</v>
      </c>
      <c r="V15" s="8">
        <v>-4.0000000000000001E-3</v>
      </c>
      <c r="W15" s="2">
        <v>5.7470000000000007E-2</v>
      </c>
      <c r="X15" s="12">
        <v>960</v>
      </c>
      <c r="Y15" s="12">
        <f t="shared" si="5"/>
        <v>959.92253000000005</v>
      </c>
      <c r="Z15" s="12">
        <f>Y15+Y15*SUM(G15*Model!$C$4, J15/10000*Model!$D$4, M15/10000*Model!$E$4)+W15</f>
        <v>29959.065885322074</v>
      </c>
      <c r="AA15" s="21">
        <v>851</v>
      </c>
      <c r="AB15" s="2">
        <f t="shared" si="2"/>
        <v>-109</v>
      </c>
    </row>
    <row r="16" spans="1:28" x14ac:dyDescent="0.2">
      <c r="A16" s="42">
        <f t="shared" si="3"/>
        <v>3</v>
      </c>
      <c r="B16" s="4">
        <f t="shared" si="4"/>
        <v>44815</v>
      </c>
      <c r="C16" s="6">
        <f t="shared" si="0"/>
        <v>37</v>
      </c>
      <c r="D16" s="10">
        <f t="shared" si="1"/>
        <v>2022</v>
      </c>
      <c r="E16" s="14">
        <v>896</v>
      </c>
      <c r="F16" s="12">
        <v>906</v>
      </c>
      <c r="G16" s="15">
        <v>10</v>
      </c>
      <c r="H16" s="38">
        <v>0.22</v>
      </c>
      <c r="I16" s="25">
        <v>0.28999999999999998</v>
      </c>
      <c r="J16" s="40">
        <v>699.99999999999977</v>
      </c>
      <c r="K16" s="38">
        <v>0.2</v>
      </c>
      <c r="L16" s="25">
        <v>0.24</v>
      </c>
      <c r="M16" s="40">
        <v>399.99999999999977</v>
      </c>
      <c r="N16" s="14">
        <v>5.3999999999999999E-2</v>
      </c>
      <c r="O16" s="8">
        <v>2.3470000000000001E-2</v>
      </c>
      <c r="P16" s="8">
        <v>4.0000000000000001E-3</v>
      </c>
      <c r="Q16" s="8">
        <v>-4.0000000000000001E-3</v>
      </c>
      <c r="R16" s="2">
        <v>7.7469999999999997E-2</v>
      </c>
      <c r="S16" s="14">
        <v>3.4000000000000002E-2</v>
      </c>
      <c r="T16" s="8">
        <v>2.3470000000000001E-2</v>
      </c>
      <c r="U16" s="8">
        <v>4.0000000000000001E-3</v>
      </c>
      <c r="V16" s="8">
        <v>-4.0000000000000001E-3</v>
      </c>
      <c r="W16" s="2">
        <v>5.7470000000000007E-2</v>
      </c>
      <c r="X16" s="12">
        <v>949</v>
      </c>
      <c r="Y16" s="12">
        <f t="shared" si="5"/>
        <v>948.92253000000005</v>
      </c>
      <c r="Z16" s="12">
        <f>Y16+Y16*SUM(G16*Model!$C$4, J16/10000*Model!$D$4, M16/10000*Model!$E$4)+W16</f>
        <v>3389.1428261977703</v>
      </c>
      <c r="AA16" s="21">
        <v>964</v>
      </c>
      <c r="AB16" s="2">
        <f t="shared" si="2"/>
        <v>15</v>
      </c>
    </row>
    <row r="17" spans="1:28" x14ac:dyDescent="0.2">
      <c r="A17" s="42">
        <f t="shared" si="3"/>
        <v>4</v>
      </c>
      <c r="B17" s="4">
        <f t="shared" si="4"/>
        <v>44822</v>
      </c>
      <c r="C17" s="6">
        <f t="shared" si="0"/>
        <v>38</v>
      </c>
      <c r="D17" s="10">
        <f t="shared" si="1"/>
        <v>2022</v>
      </c>
      <c r="E17" s="14">
        <v>966</v>
      </c>
      <c r="F17" s="12">
        <v>972</v>
      </c>
      <c r="G17" s="15">
        <v>6</v>
      </c>
      <c r="H17" s="38">
        <v>0.28000000000000003</v>
      </c>
      <c r="I17" s="25">
        <v>0.2</v>
      </c>
      <c r="J17" s="40">
        <v>-800.00000000000011</v>
      </c>
      <c r="K17" s="38">
        <v>0.28000000000000003</v>
      </c>
      <c r="L17" s="25">
        <v>0.2</v>
      </c>
      <c r="M17" s="40">
        <v>-800.00000000000011</v>
      </c>
      <c r="N17" s="14">
        <v>5.3999999999999999E-2</v>
      </c>
      <c r="O17" s="8">
        <v>2.3470000000000001E-2</v>
      </c>
      <c r="P17" s="8">
        <v>4.0000000000000001E-3</v>
      </c>
      <c r="Q17" s="8">
        <v>-4.0000000000000001E-3</v>
      </c>
      <c r="R17" s="2">
        <v>7.7469999999999997E-2</v>
      </c>
      <c r="S17" s="14">
        <v>3.4000000000000002E-2</v>
      </c>
      <c r="T17" s="8">
        <v>2.3470000000000001E-2</v>
      </c>
      <c r="U17" s="8">
        <v>4.0000000000000001E-3</v>
      </c>
      <c r="V17" s="8">
        <v>-4.0000000000000001E-3</v>
      </c>
      <c r="W17" s="2">
        <v>5.7470000000000007E-2</v>
      </c>
      <c r="X17" s="12">
        <v>990</v>
      </c>
      <c r="Y17" s="12">
        <f t="shared" si="5"/>
        <v>989.92253000000005</v>
      </c>
      <c r="Z17" s="12">
        <f>Y17+Y17*SUM(G17*Model!$C$4, J17/10000*Model!$D$4, M17/10000*Model!$E$4)+W17</f>
        <v>2498.5189837768808</v>
      </c>
      <c r="AA17" s="21">
        <v>943</v>
      </c>
      <c r="AB17" s="2">
        <f t="shared" si="2"/>
        <v>-47</v>
      </c>
    </row>
    <row r="18" spans="1:28" x14ac:dyDescent="0.2">
      <c r="A18" s="42">
        <f t="shared" si="3"/>
        <v>5</v>
      </c>
      <c r="B18" s="4">
        <f t="shared" si="4"/>
        <v>44829</v>
      </c>
      <c r="C18" s="6">
        <f t="shared" si="0"/>
        <v>39</v>
      </c>
      <c r="D18" s="10">
        <f t="shared" si="1"/>
        <v>2022</v>
      </c>
      <c r="E18" s="14">
        <v>884</v>
      </c>
      <c r="F18" s="12">
        <v>939</v>
      </c>
      <c r="G18" s="15">
        <v>55</v>
      </c>
      <c r="H18" s="38">
        <v>0.21</v>
      </c>
      <c r="I18" s="25">
        <v>0.27</v>
      </c>
      <c r="J18" s="40">
        <v>600.00000000000023</v>
      </c>
      <c r="K18" s="38">
        <v>0.28999999999999998</v>
      </c>
      <c r="L18" s="25">
        <v>0.3</v>
      </c>
      <c r="M18" s="40">
        <v>100.00000000000009</v>
      </c>
      <c r="N18" s="14">
        <v>5.3999999999999999E-2</v>
      </c>
      <c r="O18" s="8">
        <v>2.3470000000000001E-2</v>
      </c>
      <c r="P18" s="8">
        <v>4.0000000000000001E-3</v>
      </c>
      <c r="Q18" s="8">
        <v>-4.0000000000000001E-3</v>
      </c>
      <c r="R18" s="2">
        <v>7.7469999999999997E-2</v>
      </c>
      <c r="S18" s="14">
        <v>3.4000000000000002E-2</v>
      </c>
      <c r="T18" s="8">
        <v>2.3470000000000001E-2</v>
      </c>
      <c r="U18" s="8">
        <v>4.0000000000000001E-3</v>
      </c>
      <c r="V18" s="8">
        <v>-4.0000000000000001E-3</v>
      </c>
      <c r="W18" s="2">
        <v>5.7470000000000007E-2</v>
      </c>
      <c r="X18" s="12">
        <v>847</v>
      </c>
      <c r="Y18" s="12">
        <f t="shared" si="5"/>
        <v>846.92253000000005</v>
      </c>
      <c r="Z18" s="12">
        <f>Y18+Y18*SUM(G18*Model!$C$4, J18/10000*Model!$D$4, M18/10000*Model!$E$4)+W18</f>
        <v>12780.63337659824</v>
      </c>
      <c r="AA18" s="21">
        <v>913</v>
      </c>
      <c r="AB18" s="2">
        <f t="shared" si="2"/>
        <v>66</v>
      </c>
    </row>
    <row r="19" spans="1:28" x14ac:dyDescent="0.2">
      <c r="A19" s="42">
        <f t="shared" si="3"/>
        <v>6</v>
      </c>
      <c r="B19" s="4">
        <f t="shared" si="4"/>
        <v>44836</v>
      </c>
      <c r="C19" s="6">
        <f t="shared" si="0"/>
        <v>40</v>
      </c>
      <c r="D19" s="10">
        <f t="shared" si="1"/>
        <v>2022</v>
      </c>
      <c r="E19" s="14">
        <v>998</v>
      </c>
      <c r="F19" s="12">
        <v>945</v>
      </c>
      <c r="G19" s="15">
        <v>-53</v>
      </c>
      <c r="H19" s="38">
        <v>0.3</v>
      </c>
      <c r="I19" s="25">
        <v>0.2</v>
      </c>
      <c r="J19" s="40">
        <v>-999.99999999999977</v>
      </c>
      <c r="K19" s="38">
        <v>0.26</v>
      </c>
      <c r="L19" s="25">
        <v>0.22</v>
      </c>
      <c r="M19" s="40">
        <v>-400.00000000000006</v>
      </c>
      <c r="N19" s="14">
        <v>5.3999999999999999E-2</v>
      </c>
      <c r="O19" s="8">
        <v>2.3470000000000001E-2</v>
      </c>
      <c r="P19" s="8">
        <v>4.0000000000000001E-3</v>
      </c>
      <c r="Q19" s="8">
        <v>-4.0000000000000001E-3</v>
      </c>
      <c r="R19" s="2">
        <v>7.7469999999999997E-2</v>
      </c>
      <c r="S19" s="14">
        <v>3.4000000000000002E-2</v>
      </c>
      <c r="T19" s="8">
        <v>2.3470000000000001E-2</v>
      </c>
      <c r="U19" s="8">
        <v>4.0000000000000001E-3</v>
      </c>
      <c r="V19" s="8">
        <v>-4.0000000000000001E-3</v>
      </c>
      <c r="W19" s="2">
        <v>5.7470000000000007E-2</v>
      </c>
      <c r="X19" s="12">
        <v>875</v>
      </c>
      <c r="Y19" s="12">
        <f t="shared" si="5"/>
        <v>874.92253000000005</v>
      </c>
      <c r="Z19" s="12">
        <f>Y19+Y19*SUM(G19*Model!$C$4, J19/10000*Model!$D$4, M19/10000*Model!$E$4)+W19</f>
        <v>-11010.812822683982</v>
      </c>
      <c r="AA19" s="21">
        <v>884</v>
      </c>
      <c r="AB19" s="2">
        <f t="shared" si="2"/>
        <v>9</v>
      </c>
    </row>
    <row r="20" spans="1:28" x14ac:dyDescent="0.2">
      <c r="A20" s="42">
        <f t="shared" si="3"/>
        <v>7</v>
      </c>
      <c r="B20" s="4">
        <f t="shared" si="4"/>
        <v>44843</v>
      </c>
      <c r="C20" s="6">
        <f t="shared" si="0"/>
        <v>41</v>
      </c>
      <c r="D20" s="10">
        <f t="shared" si="1"/>
        <v>2022</v>
      </c>
      <c r="E20" s="14">
        <v>959</v>
      </c>
      <c r="F20" s="12">
        <v>869</v>
      </c>
      <c r="G20" s="15">
        <v>-90</v>
      </c>
      <c r="H20" s="38">
        <v>0.27</v>
      </c>
      <c r="I20" s="25">
        <v>0.23</v>
      </c>
      <c r="J20" s="40">
        <v>-400.00000000000006</v>
      </c>
      <c r="K20" s="38">
        <v>0.21</v>
      </c>
      <c r="L20" s="25">
        <v>0.21</v>
      </c>
      <c r="M20" s="40">
        <v>0</v>
      </c>
      <c r="N20" s="14">
        <v>5.3999999999999999E-2</v>
      </c>
      <c r="O20" s="8">
        <v>2.3470000000000001E-2</v>
      </c>
      <c r="P20" s="8">
        <v>4.0000000000000001E-3</v>
      </c>
      <c r="Q20" s="8">
        <v>-4.0000000000000001E-3</v>
      </c>
      <c r="R20" s="2">
        <v>7.7469999999999997E-2</v>
      </c>
      <c r="S20" s="14">
        <v>3.4000000000000002E-2</v>
      </c>
      <c r="T20" s="8">
        <v>2.3470000000000001E-2</v>
      </c>
      <c r="U20" s="8">
        <v>4.0000000000000001E-3</v>
      </c>
      <c r="V20" s="8">
        <v>-4.0000000000000001E-3</v>
      </c>
      <c r="W20" s="2">
        <v>5.7470000000000007E-2</v>
      </c>
      <c r="X20" s="12">
        <v>831</v>
      </c>
      <c r="Y20" s="12">
        <f t="shared" si="5"/>
        <v>830.92253000000005</v>
      </c>
      <c r="Z20" s="12">
        <f>Y20+Y20*SUM(G20*Model!$C$4, J20/10000*Model!$D$4, M20/10000*Model!$E$4)+W20</f>
        <v>-18319.520883528283</v>
      </c>
      <c r="AA20" s="21">
        <v>864</v>
      </c>
      <c r="AB20" s="2">
        <f t="shared" si="2"/>
        <v>33</v>
      </c>
    </row>
    <row r="21" spans="1:28" x14ac:dyDescent="0.2">
      <c r="A21" s="42">
        <f t="shared" si="3"/>
        <v>8</v>
      </c>
      <c r="B21" s="4">
        <f t="shared" si="4"/>
        <v>44850</v>
      </c>
      <c r="C21" s="6">
        <f t="shared" si="0"/>
        <v>42</v>
      </c>
      <c r="D21" s="10">
        <f t="shared" si="1"/>
        <v>2022</v>
      </c>
      <c r="E21" s="14">
        <v>815</v>
      </c>
      <c r="F21" s="12">
        <v>899</v>
      </c>
      <c r="G21" s="15">
        <v>84</v>
      </c>
      <c r="H21" s="38">
        <v>0.2</v>
      </c>
      <c r="I21" s="25">
        <v>0.26</v>
      </c>
      <c r="J21" s="40">
        <v>600</v>
      </c>
      <c r="K21" s="38">
        <v>0.23</v>
      </c>
      <c r="L21" s="25">
        <v>0.27</v>
      </c>
      <c r="M21" s="40">
        <v>400.00000000000006</v>
      </c>
      <c r="N21" s="14">
        <v>5.3999999999999999E-2</v>
      </c>
      <c r="O21" s="8">
        <v>2.3470000000000001E-2</v>
      </c>
      <c r="P21" s="8">
        <v>4.0000000000000001E-3</v>
      </c>
      <c r="Q21" s="8">
        <v>-4.0000000000000001E-3</v>
      </c>
      <c r="R21" s="2">
        <v>7.7469999999999997E-2</v>
      </c>
      <c r="S21" s="14">
        <v>3.4000000000000002E-2</v>
      </c>
      <c r="T21" s="8">
        <v>2.3470000000000001E-2</v>
      </c>
      <c r="U21" s="8">
        <v>4.0000000000000001E-3</v>
      </c>
      <c r="V21" s="8">
        <v>-4.0000000000000001E-3</v>
      </c>
      <c r="W21" s="2">
        <v>5.7470000000000007E-2</v>
      </c>
      <c r="X21" s="12">
        <v>855</v>
      </c>
      <c r="Y21" s="12">
        <f t="shared" si="5"/>
        <v>854.92253000000005</v>
      </c>
      <c r="Z21" s="12">
        <f>Y21+Y21*SUM(G21*Model!$C$4, J21/10000*Model!$D$4, M21/10000*Model!$E$4)+W21</f>
        <v>19247.5182844357</v>
      </c>
      <c r="AA21" s="21">
        <v>813</v>
      </c>
      <c r="AB21" s="2">
        <f t="shared" si="2"/>
        <v>-42</v>
      </c>
    </row>
    <row r="22" spans="1:28" x14ac:dyDescent="0.2">
      <c r="A22" s="42">
        <f t="shared" si="3"/>
        <v>9</v>
      </c>
      <c r="B22" s="4">
        <f t="shared" si="4"/>
        <v>44857</v>
      </c>
      <c r="C22" s="6">
        <f t="shared" si="0"/>
        <v>43</v>
      </c>
      <c r="D22" s="10">
        <f t="shared" si="1"/>
        <v>2022</v>
      </c>
      <c r="E22" s="14">
        <v>944</v>
      </c>
      <c r="F22" s="12">
        <v>821</v>
      </c>
      <c r="G22" s="15">
        <v>-123</v>
      </c>
      <c r="H22" s="38">
        <v>0.2</v>
      </c>
      <c r="I22" s="25">
        <v>0.23</v>
      </c>
      <c r="J22" s="40">
        <v>300</v>
      </c>
      <c r="K22" s="38">
        <v>0.21</v>
      </c>
      <c r="L22" s="25">
        <v>0.28999999999999998</v>
      </c>
      <c r="M22" s="40">
        <v>799.99999999999989</v>
      </c>
      <c r="N22" s="14">
        <v>5.3999999999999999E-2</v>
      </c>
      <c r="O22" s="8">
        <v>2.3470000000000001E-2</v>
      </c>
      <c r="P22" s="8">
        <v>4.0000000000000001E-3</v>
      </c>
      <c r="Q22" s="8">
        <v>-4.0000000000000001E-3</v>
      </c>
      <c r="R22" s="2">
        <v>7.7469999999999997E-2</v>
      </c>
      <c r="S22" s="14">
        <v>3.4000000000000002E-2</v>
      </c>
      <c r="T22" s="8">
        <v>2.3470000000000001E-2</v>
      </c>
      <c r="U22" s="8">
        <v>4.0000000000000001E-3</v>
      </c>
      <c r="V22" s="8">
        <v>-4.0000000000000001E-3</v>
      </c>
      <c r="W22" s="2">
        <v>5.7470000000000007E-2</v>
      </c>
      <c r="X22" s="12">
        <v>832</v>
      </c>
      <c r="Y22" s="12">
        <f t="shared" si="5"/>
        <v>831.92253000000005</v>
      </c>
      <c r="Z22" s="12">
        <f>Y22+Y22*SUM(G22*Model!$C$4, J22/10000*Model!$D$4, M22/10000*Model!$E$4)+W22</f>
        <v>-25361.093369747232</v>
      </c>
      <c r="AA22" s="21">
        <v>854</v>
      </c>
      <c r="AB22" s="2">
        <f t="shared" si="2"/>
        <v>22</v>
      </c>
    </row>
    <row r="23" spans="1:28" x14ac:dyDescent="0.2">
      <c r="A23" s="42">
        <f t="shared" si="3"/>
        <v>10</v>
      </c>
      <c r="B23" s="4">
        <f t="shared" si="4"/>
        <v>44864</v>
      </c>
      <c r="C23" s="6">
        <f t="shared" si="0"/>
        <v>44</v>
      </c>
      <c r="D23" s="10">
        <f t="shared" si="1"/>
        <v>2022</v>
      </c>
      <c r="E23" s="14">
        <v>864</v>
      </c>
      <c r="F23" s="12">
        <v>808</v>
      </c>
      <c r="G23" s="15">
        <v>-56</v>
      </c>
      <c r="H23" s="38">
        <v>0.25</v>
      </c>
      <c r="I23" s="25">
        <v>0.27</v>
      </c>
      <c r="J23" s="40">
        <v>200.00000000000017</v>
      </c>
      <c r="K23" s="38">
        <v>0.28999999999999998</v>
      </c>
      <c r="L23" s="25">
        <v>0.22</v>
      </c>
      <c r="M23" s="40">
        <v>-699.99999999999977</v>
      </c>
      <c r="N23" s="14">
        <v>5.3999999999999999E-2</v>
      </c>
      <c r="O23" s="8">
        <v>2.3470000000000001E-2</v>
      </c>
      <c r="P23" s="8">
        <v>4.0000000000000001E-3</v>
      </c>
      <c r="Q23" s="8">
        <v>-4.0000000000000001E-3</v>
      </c>
      <c r="R23" s="2">
        <v>7.7469999999999997E-2</v>
      </c>
      <c r="S23" s="14">
        <v>3.4000000000000002E-2</v>
      </c>
      <c r="T23" s="8">
        <v>2.3470000000000001E-2</v>
      </c>
      <c r="U23" s="8">
        <v>4.0000000000000001E-3</v>
      </c>
      <c r="V23" s="8">
        <v>-4.0000000000000001E-3</v>
      </c>
      <c r="W23" s="2">
        <v>5.7470000000000007E-2</v>
      </c>
      <c r="X23" s="12">
        <v>981</v>
      </c>
      <c r="Y23" s="12">
        <f t="shared" si="5"/>
        <v>980.92253000000005</v>
      </c>
      <c r="Z23" s="12">
        <f>Y23+Y23*SUM(G23*Model!$C$4, J23/10000*Model!$D$4, M23/10000*Model!$E$4)+W23</f>
        <v>-13075.855657856602</v>
      </c>
      <c r="AA23" s="21">
        <v>977</v>
      </c>
      <c r="AB23" s="2">
        <f t="shared" si="2"/>
        <v>-4</v>
      </c>
    </row>
    <row r="24" spans="1:28" x14ac:dyDescent="0.2">
      <c r="A24" s="42">
        <f t="shared" si="3"/>
        <v>11</v>
      </c>
      <c r="B24" s="4">
        <f t="shared" si="4"/>
        <v>44871</v>
      </c>
      <c r="C24" s="6">
        <f t="shared" si="0"/>
        <v>45</v>
      </c>
      <c r="D24" s="10">
        <f t="shared" si="1"/>
        <v>2022</v>
      </c>
      <c r="E24" s="14">
        <v>899</v>
      </c>
      <c r="F24" s="12">
        <v>970</v>
      </c>
      <c r="G24" s="15">
        <v>71</v>
      </c>
      <c r="H24" s="38">
        <v>0.28000000000000003</v>
      </c>
      <c r="I24" s="25">
        <v>0.28999999999999998</v>
      </c>
      <c r="J24" s="40">
        <v>99.999999999999531</v>
      </c>
      <c r="K24" s="38">
        <v>0.22</v>
      </c>
      <c r="L24" s="25">
        <v>0.25</v>
      </c>
      <c r="M24" s="40">
        <v>300</v>
      </c>
      <c r="N24" s="14">
        <v>5.3999999999999999E-2</v>
      </c>
      <c r="O24" s="8">
        <v>2.3470000000000001E-2</v>
      </c>
      <c r="P24" s="8">
        <v>4.0000000000000001E-3</v>
      </c>
      <c r="Q24" s="8">
        <v>-4.0000000000000001E-3</v>
      </c>
      <c r="R24" s="2">
        <v>7.7469999999999997E-2</v>
      </c>
      <c r="S24" s="14">
        <v>3.4000000000000002E-2</v>
      </c>
      <c r="T24" s="8">
        <v>2.3470000000000001E-2</v>
      </c>
      <c r="U24" s="8">
        <v>4.0000000000000001E-3</v>
      </c>
      <c r="V24" s="8">
        <v>-4.0000000000000001E-3</v>
      </c>
      <c r="W24" s="2">
        <v>5.7470000000000007E-2</v>
      </c>
      <c r="X24" s="12">
        <v>819</v>
      </c>
      <c r="Y24" s="12">
        <f t="shared" si="5"/>
        <v>818.92253000000005</v>
      </c>
      <c r="Z24" s="12">
        <f>Y24+Y24*SUM(G24*Model!$C$4, J24/10000*Model!$D$4, M24/10000*Model!$E$4)+W24</f>
        <v>15704.453754479535</v>
      </c>
      <c r="AA24" s="21">
        <v>860</v>
      </c>
      <c r="AB24" s="2">
        <f t="shared" si="2"/>
        <v>41</v>
      </c>
    </row>
    <row r="25" spans="1:28" x14ac:dyDescent="0.2">
      <c r="A25" s="42">
        <f t="shared" si="3"/>
        <v>12</v>
      </c>
      <c r="B25" s="4">
        <f t="shared" si="4"/>
        <v>44878</v>
      </c>
      <c r="C25" s="6">
        <f t="shared" si="0"/>
        <v>46</v>
      </c>
      <c r="D25" s="10">
        <f t="shared" si="1"/>
        <v>2022</v>
      </c>
      <c r="E25" s="14">
        <v>837</v>
      </c>
      <c r="F25" s="12">
        <v>936</v>
      </c>
      <c r="G25" s="15">
        <v>99</v>
      </c>
      <c r="H25" s="38">
        <v>0.28999999999999998</v>
      </c>
      <c r="I25" s="25">
        <v>0.27</v>
      </c>
      <c r="J25" s="40">
        <v>-199.99999999999963</v>
      </c>
      <c r="K25" s="38">
        <v>0.2</v>
      </c>
      <c r="L25" s="25">
        <v>0.28000000000000003</v>
      </c>
      <c r="M25" s="40">
        <v>800.00000000000011</v>
      </c>
      <c r="N25" s="14">
        <v>5.3999999999999999E-2</v>
      </c>
      <c r="O25" s="8">
        <v>2.3470000000000001E-2</v>
      </c>
      <c r="P25" s="8">
        <v>4.0000000000000001E-3</v>
      </c>
      <c r="Q25" s="8">
        <v>-4.0000000000000001E-3</v>
      </c>
      <c r="R25" s="2">
        <v>7.7469999999999997E-2</v>
      </c>
      <c r="S25" s="14">
        <v>3.4000000000000002E-2</v>
      </c>
      <c r="T25" s="8">
        <v>2.3470000000000001E-2</v>
      </c>
      <c r="U25" s="8">
        <v>4.0000000000000001E-3</v>
      </c>
      <c r="V25" s="8">
        <v>-4.0000000000000001E-3</v>
      </c>
      <c r="W25" s="2">
        <v>5.7470000000000007E-2</v>
      </c>
      <c r="X25" s="12">
        <v>810</v>
      </c>
      <c r="Y25" s="12">
        <f t="shared" si="5"/>
        <v>809.92253000000005</v>
      </c>
      <c r="Z25" s="12">
        <f>Y25+Y25*SUM(G25*Model!$C$4, J25/10000*Model!$D$4, M25/10000*Model!$E$4)+W25</f>
        <v>21331.727411802422</v>
      </c>
      <c r="AA25" s="21">
        <v>983</v>
      </c>
      <c r="AB25" s="2">
        <f t="shared" si="2"/>
        <v>173</v>
      </c>
    </row>
    <row r="26" spans="1:28" x14ac:dyDescent="0.2">
      <c r="A26" s="42">
        <f t="shared" si="3"/>
        <v>13</v>
      </c>
      <c r="B26" s="4">
        <f t="shared" si="4"/>
        <v>44885</v>
      </c>
      <c r="C26" s="6">
        <f t="shared" si="0"/>
        <v>47</v>
      </c>
      <c r="D26" s="10">
        <f t="shared" si="1"/>
        <v>2022</v>
      </c>
      <c r="E26" s="14">
        <v>907</v>
      </c>
      <c r="F26" s="12">
        <v>853</v>
      </c>
      <c r="G26" s="15">
        <v>-54</v>
      </c>
      <c r="H26" s="38">
        <v>0.27</v>
      </c>
      <c r="I26" s="25">
        <v>0.3</v>
      </c>
      <c r="J26" s="40">
        <v>299.99999999999972</v>
      </c>
      <c r="K26" s="38">
        <v>0.21</v>
      </c>
      <c r="L26" s="25">
        <v>0.27</v>
      </c>
      <c r="M26" s="40">
        <v>600.00000000000023</v>
      </c>
      <c r="N26" s="14">
        <v>5.3999999999999999E-2</v>
      </c>
      <c r="O26" s="8">
        <v>2.3470000000000001E-2</v>
      </c>
      <c r="P26" s="8">
        <v>4.0000000000000001E-3</v>
      </c>
      <c r="Q26" s="8">
        <v>-4.0000000000000001E-3</v>
      </c>
      <c r="R26" s="2">
        <v>7.7469999999999997E-2</v>
      </c>
      <c r="S26" s="14">
        <v>3.4000000000000002E-2</v>
      </c>
      <c r="T26" s="8">
        <v>2.3470000000000001E-2</v>
      </c>
      <c r="U26" s="8">
        <v>4.0000000000000001E-3</v>
      </c>
      <c r="V26" s="8">
        <v>-4.0000000000000001E-3</v>
      </c>
      <c r="W26" s="2">
        <v>5.7470000000000007E-2</v>
      </c>
      <c r="X26" s="12">
        <v>867</v>
      </c>
      <c r="Y26" s="12">
        <f t="shared" si="5"/>
        <v>866.92253000000005</v>
      </c>
      <c r="Z26" s="12">
        <f>Y26+Y26*SUM(G26*Model!$C$4, J26/10000*Model!$D$4, M26/10000*Model!$E$4)+W26</f>
        <v>-11114.217928238872</v>
      </c>
      <c r="AA26" s="21">
        <v>955</v>
      </c>
      <c r="AB26" s="2">
        <f t="shared" si="2"/>
        <v>88</v>
      </c>
    </row>
    <row r="27" spans="1:28" x14ac:dyDescent="0.2">
      <c r="A27" s="42">
        <f t="shared" si="3"/>
        <v>14</v>
      </c>
      <c r="B27" s="4">
        <f t="shared" si="4"/>
        <v>44892</v>
      </c>
      <c r="C27" s="6">
        <f t="shared" si="0"/>
        <v>48</v>
      </c>
      <c r="D27" s="10">
        <f t="shared" si="1"/>
        <v>2022</v>
      </c>
      <c r="E27" s="14">
        <v>800</v>
      </c>
      <c r="F27" s="12">
        <v>926</v>
      </c>
      <c r="G27" s="15">
        <v>126</v>
      </c>
      <c r="H27" s="38">
        <v>0.2</v>
      </c>
      <c r="I27" s="25">
        <v>0.2</v>
      </c>
      <c r="J27" s="40">
        <v>0</v>
      </c>
      <c r="K27" s="38">
        <v>0.24</v>
      </c>
      <c r="L27" s="25">
        <v>0.24</v>
      </c>
      <c r="M27" s="40">
        <v>0</v>
      </c>
      <c r="N27" s="14">
        <v>5.3999999999999999E-2</v>
      </c>
      <c r="O27" s="8">
        <v>2.3470000000000001E-2</v>
      </c>
      <c r="P27" s="8">
        <v>4.0000000000000001E-3</v>
      </c>
      <c r="Q27" s="8">
        <v>-4.0000000000000001E-3</v>
      </c>
      <c r="R27" s="2">
        <v>7.7469999999999997E-2</v>
      </c>
      <c r="S27" s="14">
        <v>3.4000000000000002E-2</v>
      </c>
      <c r="T27" s="8">
        <v>2.3470000000000001E-2</v>
      </c>
      <c r="U27" s="8">
        <v>4.0000000000000001E-3</v>
      </c>
      <c r="V27" s="8">
        <v>-4.0000000000000001E-3</v>
      </c>
      <c r="W27" s="2">
        <v>5.7470000000000007E-2</v>
      </c>
      <c r="X27" s="12">
        <v>987</v>
      </c>
      <c r="Y27" s="12">
        <f t="shared" si="5"/>
        <v>986.92253000000005</v>
      </c>
      <c r="Z27" s="12">
        <f>Y27+Y27*SUM(G27*Model!$C$4, J27/10000*Model!$D$4, M27/10000*Model!$E$4)+W27</f>
        <v>32821.153127680001</v>
      </c>
      <c r="AA27" s="21">
        <v>841</v>
      </c>
      <c r="AB27" s="2">
        <f t="shared" si="2"/>
        <v>-146</v>
      </c>
    </row>
    <row r="28" spans="1:28" x14ac:dyDescent="0.2">
      <c r="A28" s="42">
        <f t="shared" si="3"/>
        <v>15</v>
      </c>
      <c r="B28" s="4">
        <f t="shared" si="4"/>
        <v>44899</v>
      </c>
      <c r="C28" s="6">
        <f t="shared" si="0"/>
        <v>49</v>
      </c>
      <c r="D28" s="10">
        <f t="shared" si="1"/>
        <v>2022</v>
      </c>
      <c r="E28" s="14">
        <v>989</v>
      </c>
      <c r="F28" s="12">
        <v>927</v>
      </c>
      <c r="G28" s="15">
        <v>-62</v>
      </c>
      <c r="H28" s="38">
        <v>0.23</v>
      </c>
      <c r="I28" s="25">
        <v>0.28999999999999998</v>
      </c>
      <c r="J28" s="40">
        <v>599.99999999999966</v>
      </c>
      <c r="K28" s="38">
        <v>0.3</v>
      </c>
      <c r="L28" s="25">
        <v>0.25</v>
      </c>
      <c r="M28" s="40">
        <v>-499.99999999999989</v>
      </c>
      <c r="N28" s="14">
        <v>5.3999999999999999E-2</v>
      </c>
      <c r="O28" s="8">
        <v>2.3470000000000001E-2</v>
      </c>
      <c r="P28" s="8">
        <v>4.0000000000000001E-3</v>
      </c>
      <c r="Q28" s="8">
        <v>-4.0000000000000001E-3</v>
      </c>
      <c r="R28" s="2">
        <v>7.7469999999999997E-2</v>
      </c>
      <c r="S28" s="14">
        <v>3.4000000000000002E-2</v>
      </c>
      <c r="T28" s="8">
        <v>2.3470000000000001E-2</v>
      </c>
      <c r="U28" s="8">
        <v>4.0000000000000001E-3</v>
      </c>
      <c r="V28" s="8">
        <v>-4.0000000000000001E-3</v>
      </c>
      <c r="W28" s="2">
        <v>5.7470000000000007E-2</v>
      </c>
      <c r="X28" s="12">
        <v>989</v>
      </c>
      <c r="Y28" s="12">
        <f t="shared" si="5"/>
        <v>988.92253000000005</v>
      </c>
      <c r="Z28" s="12">
        <f>Y28+Y28*SUM(G28*Model!$C$4, J28/10000*Model!$D$4, M28/10000*Model!$E$4)+W28</f>
        <v>-14694.892244196681</v>
      </c>
      <c r="AA28" s="21">
        <v>880</v>
      </c>
      <c r="AB28" s="2">
        <f t="shared" si="2"/>
        <v>-109</v>
      </c>
    </row>
    <row r="29" spans="1:28" x14ac:dyDescent="0.2">
      <c r="A29" s="42">
        <f t="shared" si="3"/>
        <v>16</v>
      </c>
      <c r="B29" s="4">
        <f t="shared" si="4"/>
        <v>44906</v>
      </c>
      <c r="C29" s="6">
        <f t="shared" si="0"/>
        <v>50</v>
      </c>
      <c r="D29" s="10">
        <f t="shared" si="1"/>
        <v>2022</v>
      </c>
      <c r="E29" s="14">
        <v>818</v>
      </c>
      <c r="F29" s="12">
        <v>864</v>
      </c>
      <c r="G29" s="15">
        <v>46</v>
      </c>
      <c r="H29" s="38">
        <v>0.25</v>
      </c>
      <c r="I29" s="25">
        <v>0.25</v>
      </c>
      <c r="J29" s="40">
        <v>0</v>
      </c>
      <c r="K29" s="38">
        <v>0.2</v>
      </c>
      <c r="L29" s="25">
        <v>0.28999999999999998</v>
      </c>
      <c r="M29" s="40">
        <v>899.99999999999966</v>
      </c>
      <c r="N29" s="14">
        <v>5.3999999999999999E-2</v>
      </c>
      <c r="O29" s="8">
        <v>2.3470000000000001E-2</v>
      </c>
      <c r="P29" s="8">
        <v>4.0000000000000001E-3</v>
      </c>
      <c r="Q29" s="8">
        <v>-4.0000000000000001E-3</v>
      </c>
      <c r="R29" s="2">
        <v>7.7469999999999997E-2</v>
      </c>
      <c r="S29" s="14">
        <v>3.4000000000000002E-2</v>
      </c>
      <c r="T29" s="8">
        <v>2.3470000000000001E-2</v>
      </c>
      <c r="U29" s="8">
        <v>4.0000000000000001E-3</v>
      </c>
      <c r="V29" s="8">
        <v>-4.0000000000000001E-3</v>
      </c>
      <c r="W29" s="2">
        <v>5.7470000000000007E-2</v>
      </c>
      <c r="X29" s="12">
        <v>927</v>
      </c>
      <c r="Y29" s="12">
        <f t="shared" si="5"/>
        <v>926.92253000000005</v>
      </c>
      <c r="Z29" s="12">
        <f>Y29+Y29*SUM(G29*Model!$C$4, J29/10000*Model!$D$4, M29/10000*Model!$E$4)+W29</f>
        <v>11839.866968632381</v>
      </c>
      <c r="AA29" s="21">
        <v>852</v>
      </c>
      <c r="AB29" s="2">
        <f t="shared" si="2"/>
        <v>-75</v>
      </c>
    </row>
    <row r="30" spans="1:28" x14ac:dyDescent="0.2">
      <c r="A30" s="42">
        <f t="shared" si="3"/>
        <v>17</v>
      </c>
      <c r="B30" s="4">
        <f t="shared" si="4"/>
        <v>44913</v>
      </c>
      <c r="C30" s="6">
        <f t="shared" si="0"/>
        <v>51</v>
      </c>
      <c r="D30" s="10">
        <f t="shared" si="1"/>
        <v>2022</v>
      </c>
      <c r="E30" s="14">
        <v>804</v>
      </c>
      <c r="F30" s="12">
        <v>919</v>
      </c>
      <c r="G30" s="15">
        <v>115</v>
      </c>
      <c r="H30" s="38">
        <v>0.3</v>
      </c>
      <c r="I30" s="25">
        <v>0.28999999999999998</v>
      </c>
      <c r="J30" s="40">
        <v>-100.00000000000009</v>
      </c>
      <c r="K30" s="38">
        <v>0.25</v>
      </c>
      <c r="L30" s="25">
        <v>0.28999999999999998</v>
      </c>
      <c r="M30" s="40">
        <v>399.99999999999977</v>
      </c>
      <c r="N30" s="14">
        <v>5.3999999999999999E-2</v>
      </c>
      <c r="O30" s="8">
        <v>2.3470000000000001E-2</v>
      </c>
      <c r="P30" s="8">
        <v>4.0000000000000001E-3</v>
      </c>
      <c r="Q30" s="8">
        <v>-4.0000000000000001E-3</v>
      </c>
      <c r="R30" s="2">
        <v>7.7469999999999997E-2</v>
      </c>
      <c r="S30" s="14">
        <v>3.4000000000000002E-2</v>
      </c>
      <c r="T30" s="8">
        <v>2.3470000000000001E-2</v>
      </c>
      <c r="U30" s="8">
        <v>4.0000000000000001E-3</v>
      </c>
      <c r="V30" s="8">
        <v>-4.0000000000000001E-3</v>
      </c>
      <c r="W30" s="2">
        <v>5.7470000000000007E-2</v>
      </c>
      <c r="X30" s="12">
        <v>801</v>
      </c>
      <c r="Y30" s="12">
        <f t="shared" si="5"/>
        <v>800.92253000000005</v>
      </c>
      <c r="Z30" s="12">
        <f>Y30+Y30*SUM(G30*Model!$C$4, J30/10000*Model!$D$4, M30/10000*Model!$E$4)+W30</f>
        <v>24377.702075941212</v>
      </c>
      <c r="AA30" s="21">
        <v>818</v>
      </c>
      <c r="AB30" s="2">
        <f t="shared" si="2"/>
        <v>17</v>
      </c>
    </row>
    <row r="31" spans="1:28" ht="17" thickBot="1" x14ac:dyDescent="0.25">
      <c r="A31" s="42">
        <f t="shared" si="3"/>
        <v>18</v>
      </c>
      <c r="B31" s="5">
        <f t="shared" si="4"/>
        <v>44920</v>
      </c>
      <c r="C31" s="7">
        <f t="shared" si="0"/>
        <v>52</v>
      </c>
      <c r="D31" s="11">
        <f t="shared" si="1"/>
        <v>2022</v>
      </c>
      <c r="E31" s="16">
        <v>850</v>
      </c>
      <c r="F31" s="13">
        <v>856</v>
      </c>
      <c r="G31" s="17">
        <v>6</v>
      </c>
      <c r="H31" s="39">
        <v>0.28000000000000003</v>
      </c>
      <c r="I31" s="26">
        <v>0.23</v>
      </c>
      <c r="J31" s="41">
        <v>-500.00000000000017</v>
      </c>
      <c r="K31" s="39">
        <v>0.24</v>
      </c>
      <c r="L31" s="26">
        <v>0.28999999999999998</v>
      </c>
      <c r="M31" s="41">
        <v>499.99999999999989</v>
      </c>
      <c r="N31" s="16">
        <v>5.3999999999999999E-2</v>
      </c>
      <c r="O31" s="9">
        <v>2.3470000000000001E-2</v>
      </c>
      <c r="P31" s="9">
        <v>4.0000000000000001E-3</v>
      </c>
      <c r="Q31" s="9">
        <v>-4.0000000000000001E-3</v>
      </c>
      <c r="R31" s="3">
        <v>7.7469999999999997E-2</v>
      </c>
      <c r="S31" s="16">
        <v>3.4000000000000002E-2</v>
      </c>
      <c r="T31" s="9">
        <v>2.3470000000000001E-2</v>
      </c>
      <c r="U31" s="9">
        <v>4.0000000000000001E-3</v>
      </c>
      <c r="V31" s="9">
        <v>-4.0000000000000001E-3</v>
      </c>
      <c r="W31" s="3">
        <v>5.7470000000000007E-2</v>
      </c>
      <c r="X31" s="12">
        <v>805</v>
      </c>
      <c r="Y31" s="13">
        <f t="shared" si="5"/>
        <v>804.92253000000005</v>
      </c>
      <c r="Z31" s="13">
        <f>Y31+Y31*SUM(G31*Model!$C$4, J31/10000*Model!$D$4, M31/10000*Model!$E$4)+W31</f>
        <v>2032.7887041987501</v>
      </c>
      <c r="AA31" s="22">
        <v>871</v>
      </c>
      <c r="AB31" s="3">
        <f t="shared" si="2"/>
        <v>66</v>
      </c>
    </row>
  </sheetData>
  <mergeCells count="9">
    <mergeCell ref="N2:R2"/>
    <mergeCell ref="S2:W2"/>
    <mergeCell ref="X2:AB2"/>
    <mergeCell ref="B2:B3"/>
    <mergeCell ref="C2:C3"/>
    <mergeCell ref="D2:D3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B40A-B564-499B-8F5B-1D589327D352}">
  <dimension ref="A1:AB31"/>
  <sheetViews>
    <sheetView topLeftCell="E1" workbookViewId="0">
      <selection activeCell="AA11" sqref="AA11"/>
    </sheetView>
  </sheetViews>
  <sheetFormatPr baseColWidth="10" defaultColWidth="11.1640625" defaultRowHeight="16" x14ac:dyDescent="0.2"/>
  <cols>
    <col min="1" max="1" width="2.83203125" bestFit="1" customWidth="1"/>
    <col min="2" max="2" width="14.5" bestFit="1" customWidth="1"/>
    <col min="3" max="3" width="5.6640625" bestFit="1" customWidth="1"/>
    <col min="4" max="4" width="4.83203125" bestFit="1" customWidth="1"/>
    <col min="5" max="6" width="7.33203125" bestFit="1" customWidth="1"/>
    <col min="7" max="7" width="8" bestFit="1" customWidth="1"/>
    <col min="8" max="9" width="5.83203125" bestFit="1" customWidth="1"/>
    <col min="10" max="10" width="5.33203125" bestFit="1" customWidth="1"/>
    <col min="11" max="12" width="5.83203125" bestFit="1" customWidth="1"/>
    <col min="13" max="13" width="5.33203125" bestFit="1" customWidth="1"/>
    <col min="14" max="17" width="8.83203125" bestFit="1" customWidth="1"/>
    <col min="18" max="18" width="5.33203125" bestFit="1" customWidth="1"/>
    <col min="19" max="22" width="8.83203125" bestFit="1" customWidth="1"/>
    <col min="23" max="23" width="5.33203125" bestFit="1" customWidth="1"/>
    <col min="24" max="25" width="7.33203125" bestFit="1" customWidth="1"/>
    <col min="26" max="26" width="10" bestFit="1" customWidth="1"/>
    <col min="27" max="27" width="7.33203125" bestFit="1" customWidth="1"/>
    <col min="28" max="28" width="8" bestFit="1" customWidth="1"/>
  </cols>
  <sheetData>
    <row r="1" spans="1:28" ht="17" thickBot="1" x14ac:dyDescent="0.25">
      <c r="A1" s="42"/>
      <c r="B1" s="42" t="s">
        <v>1</v>
      </c>
      <c r="C1" s="42" t="s">
        <v>5</v>
      </c>
      <c r="D1" s="42" t="s">
        <v>6</v>
      </c>
      <c r="E1" s="42" t="s">
        <v>13</v>
      </c>
      <c r="F1" s="42" t="s">
        <v>14</v>
      </c>
      <c r="G1" s="42" t="s">
        <v>15</v>
      </c>
      <c r="H1" s="42" t="s">
        <v>16</v>
      </c>
      <c r="I1" s="42" t="s">
        <v>17</v>
      </c>
      <c r="J1" s="42" t="s">
        <v>18</v>
      </c>
      <c r="K1" s="44" t="s">
        <v>7</v>
      </c>
      <c r="L1" s="45" t="s">
        <v>8</v>
      </c>
      <c r="M1" s="46" t="s">
        <v>9</v>
      </c>
      <c r="N1" s="44" t="s">
        <v>10</v>
      </c>
      <c r="O1" s="45" t="s">
        <v>11</v>
      </c>
      <c r="P1" s="45" t="s">
        <v>12</v>
      </c>
      <c r="Q1" s="45" t="s">
        <v>24</v>
      </c>
      <c r="R1" s="46" t="s">
        <v>26</v>
      </c>
      <c r="S1" s="44" t="s">
        <v>25</v>
      </c>
      <c r="T1" s="45" t="s">
        <v>28</v>
      </c>
      <c r="U1" s="45" t="s">
        <v>29</v>
      </c>
      <c r="V1" s="45" t="s">
        <v>30</v>
      </c>
      <c r="W1" s="46" t="s">
        <v>31</v>
      </c>
      <c r="X1" s="42" t="s">
        <v>32</v>
      </c>
      <c r="Y1" s="42"/>
      <c r="Z1" s="42"/>
      <c r="AA1" s="42" t="s">
        <v>35</v>
      </c>
      <c r="AB1" s="42" t="s">
        <v>36</v>
      </c>
    </row>
    <row r="2" spans="1:28" s="1" customFormat="1" ht="17" thickBot="1" x14ac:dyDescent="0.25">
      <c r="A2" s="43"/>
      <c r="B2" s="57" t="s">
        <v>2</v>
      </c>
      <c r="C2" s="53" t="s">
        <v>3</v>
      </c>
      <c r="D2" s="55" t="s">
        <v>4</v>
      </c>
      <c r="E2" s="59" t="s">
        <v>37</v>
      </c>
      <c r="F2" s="51"/>
      <c r="G2" s="52"/>
      <c r="H2" s="59" t="s">
        <v>38</v>
      </c>
      <c r="I2" s="51"/>
      <c r="J2" s="51"/>
      <c r="K2" s="59" t="s">
        <v>39</v>
      </c>
      <c r="L2" s="51"/>
      <c r="M2" s="52"/>
      <c r="N2" s="59" t="s">
        <v>27</v>
      </c>
      <c r="O2" s="51"/>
      <c r="P2" s="51"/>
      <c r="Q2" s="51"/>
      <c r="R2" s="52"/>
      <c r="S2" s="59" t="s">
        <v>34</v>
      </c>
      <c r="T2" s="51"/>
      <c r="U2" s="51"/>
      <c r="V2" s="51"/>
      <c r="W2" s="52"/>
      <c r="X2" s="51" t="s">
        <v>40</v>
      </c>
      <c r="Y2" s="51"/>
      <c r="Z2" s="51"/>
      <c r="AA2" s="51"/>
      <c r="AB2" s="52"/>
    </row>
    <row r="3" spans="1:28" ht="17" thickBot="1" x14ac:dyDescent="0.25">
      <c r="A3" s="42"/>
      <c r="B3" s="58"/>
      <c r="C3" s="54"/>
      <c r="D3" s="56"/>
      <c r="E3" s="18" t="s">
        <v>23</v>
      </c>
      <c r="F3" s="19" t="s">
        <v>33</v>
      </c>
      <c r="G3" s="47" t="s">
        <v>0</v>
      </c>
      <c r="H3" s="23" t="s">
        <v>23</v>
      </c>
      <c r="I3" s="19" t="s">
        <v>33</v>
      </c>
      <c r="J3" s="24" t="s">
        <v>0</v>
      </c>
      <c r="K3" s="23" t="s">
        <v>23</v>
      </c>
      <c r="L3" s="19" t="s">
        <v>33</v>
      </c>
      <c r="M3" s="20" t="s">
        <v>0</v>
      </c>
      <c r="N3" s="18" t="s">
        <v>41</v>
      </c>
      <c r="O3" s="18" t="s">
        <v>42</v>
      </c>
      <c r="P3" s="18" t="s">
        <v>43</v>
      </c>
      <c r="Q3" s="18" t="s">
        <v>44</v>
      </c>
      <c r="R3" s="20" t="s">
        <v>21</v>
      </c>
      <c r="S3" s="18" t="s">
        <v>41</v>
      </c>
      <c r="T3" s="18" t="s">
        <v>42</v>
      </c>
      <c r="U3" s="18" t="s">
        <v>43</v>
      </c>
      <c r="V3" s="18" t="s">
        <v>44</v>
      </c>
      <c r="W3" s="20" t="s">
        <v>21</v>
      </c>
      <c r="X3" s="23" t="s">
        <v>23</v>
      </c>
      <c r="Y3" s="23" t="s">
        <v>19</v>
      </c>
      <c r="Z3" s="23" t="s">
        <v>20</v>
      </c>
      <c r="AA3" s="19" t="s">
        <v>33</v>
      </c>
      <c r="AB3" s="20" t="s">
        <v>0</v>
      </c>
    </row>
    <row r="4" spans="1:28" x14ac:dyDescent="0.2">
      <c r="A4" s="42">
        <v>1</v>
      </c>
      <c r="B4" s="4">
        <v>44731</v>
      </c>
      <c r="C4" s="6">
        <f t="shared" ref="C4:C31" si="0">_xlfn.ISOWEEKNUM(B4+1)</f>
        <v>25</v>
      </c>
      <c r="D4" s="10">
        <f t="shared" ref="D4:D31" si="1">YEAR(B4-WEEKDAY(B4)+5)</f>
        <v>2022</v>
      </c>
      <c r="E4" s="14">
        <v>827</v>
      </c>
      <c r="F4" s="12">
        <v>881</v>
      </c>
      <c r="G4" s="15">
        <v>54</v>
      </c>
      <c r="H4" s="38">
        <v>0.3</v>
      </c>
      <c r="I4" s="25">
        <v>0.24</v>
      </c>
      <c r="J4" s="40">
        <v>-600</v>
      </c>
      <c r="K4" s="38">
        <v>0.22</v>
      </c>
      <c r="L4" s="25">
        <v>0.27</v>
      </c>
      <c r="M4" s="40">
        <v>500.00000000000017</v>
      </c>
      <c r="N4" s="14">
        <v>5.3999999999999999E-2</v>
      </c>
      <c r="O4" s="8">
        <v>2.3470000000000001E-2</v>
      </c>
      <c r="P4" s="8">
        <v>4.0000000000000001E-3</v>
      </c>
      <c r="Q4" s="8">
        <v>-4.0000000000000001E-3</v>
      </c>
      <c r="R4" s="2">
        <v>7.7469999999999997E-2</v>
      </c>
      <c r="S4" s="14">
        <v>5.3999999999999999E-2</v>
      </c>
      <c r="T4" s="8">
        <v>2.3470000000000001E-2</v>
      </c>
      <c r="U4" s="8">
        <v>4.0000000000000001E-3</v>
      </c>
      <c r="V4" s="8">
        <v>-4.0000000000000001E-3</v>
      </c>
      <c r="W4" s="2">
        <v>7.7469999999999997E-2</v>
      </c>
      <c r="X4" s="12">
        <v>860</v>
      </c>
      <c r="Y4" s="12">
        <f>X4-R4</f>
        <v>859.92253000000005</v>
      </c>
      <c r="Z4" s="12">
        <f>Y4+Y4*SUM(G4*Model!$C$4, J4/10000*Model!$D$4, M4/10000*Model!$E$4)+W4</f>
        <v>12736.86817875668</v>
      </c>
      <c r="AA4" s="21">
        <v>865</v>
      </c>
      <c r="AB4" s="2">
        <f t="shared" ref="AB4:AB31" si="2">IFERROR(AA4-X4,"-")</f>
        <v>5</v>
      </c>
    </row>
    <row r="5" spans="1:28" x14ac:dyDescent="0.2">
      <c r="A5" s="42">
        <f t="shared" ref="A5:A31" si="3">A4+1</f>
        <v>2</v>
      </c>
      <c r="B5" s="4">
        <f t="shared" ref="B5:B31" si="4">B4+7</f>
        <v>44738</v>
      </c>
      <c r="C5" s="6">
        <f t="shared" si="0"/>
        <v>26</v>
      </c>
      <c r="D5" s="10">
        <f t="shared" si="1"/>
        <v>2022</v>
      </c>
      <c r="E5" s="14">
        <v>847</v>
      </c>
      <c r="F5" s="12">
        <v>814</v>
      </c>
      <c r="G5" s="15">
        <v>-33</v>
      </c>
      <c r="H5" s="38">
        <v>0.28000000000000003</v>
      </c>
      <c r="I5" s="25">
        <v>0.21</v>
      </c>
      <c r="J5" s="40">
        <v>-700.00000000000034</v>
      </c>
      <c r="K5" s="38">
        <v>0.27</v>
      </c>
      <c r="L5" s="25">
        <v>0.21</v>
      </c>
      <c r="M5" s="40">
        <v>-600.00000000000023</v>
      </c>
      <c r="N5" s="14">
        <v>5.3999999999999999E-2</v>
      </c>
      <c r="O5" s="8">
        <v>2.3470000000000001E-2</v>
      </c>
      <c r="P5" s="8">
        <v>4.0000000000000001E-3</v>
      </c>
      <c r="Q5" s="8">
        <v>-4.0000000000000001E-3</v>
      </c>
      <c r="R5" s="2">
        <v>7.7469999999999997E-2</v>
      </c>
      <c r="S5" s="14">
        <v>5.3999999999999999E-2</v>
      </c>
      <c r="T5" s="8">
        <v>2.3470000000000001E-2</v>
      </c>
      <c r="U5" s="8">
        <v>4.0000000000000001E-3</v>
      </c>
      <c r="V5" s="8">
        <v>-4.0000000000000001E-3</v>
      </c>
      <c r="W5" s="2">
        <v>7.7469999999999997E-2</v>
      </c>
      <c r="X5" s="12">
        <v>917</v>
      </c>
      <c r="Y5" s="12">
        <f t="shared" ref="Y5:Y31" si="5">X5-R5</f>
        <v>916.92253000000005</v>
      </c>
      <c r="Z5" s="12">
        <f>Y5+Y5*SUM(G5*Model!$C$4, J5/10000*Model!$D$4, M5/10000*Model!$E$4)+W5</f>
        <v>-6839.1532382494106</v>
      </c>
      <c r="AA5" s="21">
        <v>953</v>
      </c>
      <c r="AB5" s="2">
        <f t="shared" si="2"/>
        <v>36</v>
      </c>
    </row>
    <row r="6" spans="1:28" x14ac:dyDescent="0.2">
      <c r="A6" s="42">
        <f t="shared" si="3"/>
        <v>3</v>
      </c>
      <c r="B6" s="4">
        <f t="shared" si="4"/>
        <v>44745</v>
      </c>
      <c r="C6" s="6">
        <f t="shared" si="0"/>
        <v>27</v>
      </c>
      <c r="D6" s="10">
        <f t="shared" si="1"/>
        <v>2022</v>
      </c>
      <c r="E6" s="14">
        <v>976</v>
      </c>
      <c r="F6" s="12">
        <v>930</v>
      </c>
      <c r="G6" s="15">
        <v>-46</v>
      </c>
      <c r="H6" s="38">
        <v>0.28999999999999998</v>
      </c>
      <c r="I6" s="25">
        <v>0.25</v>
      </c>
      <c r="J6" s="40">
        <v>-399.99999999999977</v>
      </c>
      <c r="K6" s="38">
        <v>0.2</v>
      </c>
      <c r="L6" s="25">
        <v>0.28999999999999998</v>
      </c>
      <c r="M6" s="40">
        <v>899.99999999999966</v>
      </c>
      <c r="N6" s="14">
        <v>5.3999999999999999E-2</v>
      </c>
      <c r="O6" s="8">
        <v>2.3470000000000001E-2</v>
      </c>
      <c r="P6" s="8">
        <v>4.0000000000000001E-3</v>
      </c>
      <c r="Q6" s="8">
        <v>-4.0000000000000001E-3</v>
      </c>
      <c r="R6" s="2">
        <v>7.7469999999999997E-2</v>
      </c>
      <c r="S6" s="14">
        <v>5.3999999999999999E-2</v>
      </c>
      <c r="T6" s="8">
        <v>2.3470000000000001E-2</v>
      </c>
      <c r="U6" s="8">
        <v>4.0000000000000001E-3</v>
      </c>
      <c r="V6" s="8">
        <v>-4.0000000000000001E-3</v>
      </c>
      <c r="W6" s="2">
        <v>7.7469999999999997E-2</v>
      </c>
      <c r="X6" s="12">
        <v>858</v>
      </c>
      <c r="Y6" s="12">
        <f t="shared" si="5"/>
        <v>857.92253000000005</v>
      </c>
      <c r="Z6" s="12">
        <f>Y6+Y6*SUM(G6*Model!$C$4, J6/10000*Model!$D$4, M6/10000*Model!$E$4)+W6</f>
        <v>-9253.5006762558987</v>
      </c>
      <c r="AA6" s="21">
        <v>860</v>
      </c>
      <c r="AB6" s="2">
        <f t="shared" si="2"/>
        <v>2</v>
      </c>
    </row>
    <row r="7" spans="1:28" x14ac:dyDescent="0.2">
      <c r="A7" s="42">
        <f t="shared" si="3"/>
        <v>4</v>
      </c>
      <c r="B7" s="4">
        <f t="shared" si="4"/>
        <v>44752</v>
      </c>
      <c r="C7" s="6">
        <f t="shared" si="0"/>
        <v>28</v>
      </c>
      <c r="D7" s="10">
        <f t="shared" si="1"/>
        <v>2022</v>
      </c>
      <c r="E7" s="14">
        <v>856</v>
      </c>
      <c r="F7" s="12">
        <v>897</v>
      </c>
      <c r="G7" s="15">
        <v>41</v>
      </c>
      <c r="H7" s="38">
        <v>0.28000000000000003</v>
      </c>
      <c r="I7" s="25">
        <v>0.2</v>
      </c>
      <c r="J7" s="40">
        <v>-800.00000000000011</v>
      </c>
      <c r="K7" s="38">
        <v>0.23</v>
      </c>
      <c r="L7" s="25">
        <v>0.27</v>
      </c>
      <c r="M7" s="40">
        <v>400.00000000000006</v>
      </c>
      <c r="N7" s="14">
        <v>5.3999999999999999E-2</v>
      </c>
      <c r="O7" s="8">
        <v>2.3470000000000001E-2</v>
      </c>
      <c r="P7" s="8">
        <v>4.0000000000000001E-3</v>
      </c>
      <c r="Q7" s="8">
        <v>-4.0000000000000001E-3</v>
      </c>
      <c r="R7" s="2">
        <v>7.7469999999999997E-2</v>
      </c>
      <c r="S7" s="14">
        <v>5.3999999999999999E-2</v>
      </c>
      <c r="T7" s="8">
        <v>2.3470000000000001E-2</v>
      </c>
      <c r="U7" s="8">
        <v>4.0000000000000001E-3</v>
      </c>
      <c r="V7" s="8">
        <v>-4.0000000000000001E-3</v>
      </c>
      <c r="W7" s="2">
        <v>7.7469999999999997E-2</v>
      </c>
      <c r="X7" s="12">
        <v>932</v>
      </c>
      <c r="Y7" s="12">
        <f t="shared" si="5"/>
        <v>931.92253000000005</v>
      </c>
      <c r="Z7" s="12">
        <f>Y7+Y7*SUM(G7*Model!$C$4, J7/10000*Model!$D$4, M7/10000*Model!$E$4)+W7</f>
        <v>10698.75686504672</v>
      </c>
      <c r="AA7" s="21">
        <v>908</v>
      </c>
      <c r="AB7" s="2">
        <f t="shared" si="2"/>
        <v>-24</v>
      </c>
    </row>
    <row r="8" spans="1:28" x14ac:dyDescent="0.2">
      <c r="A8" s="42">
        <f t="shared" si="3"/>
        <v>5</v>
      </c>
      <c r="B8" s="4">
        <f t="shared" si="4"/>
        <v>44759</v>
      </c>
      <c r="C8" s="6">
        <f t="shared" si="0"/>
        <v>29</v>
      </c>
      <c r="D8" s="10">
        <f t="shared" si="1"/>
        <v>2022</v>
      </c>
      <c r="E8" s="14">
        <v>911</v>
      </c>
      <c r="F8" s="12">
        <v>934</v>
      </c>
      <c r="G8" s="15">
        <v>23</v>
      </c>
      <c r="H8" s="38">
        <v>0.22</v>
      </c>
      <c r="I8" s="25">
        <v>0.2</v>
      </c>
      <c r="J8" s="40">
        <v>-199.99999999999989</v>
      </c>
      <c r="K8" s="38">
        <v>0.28999999999999998</v>
      </c>
      <c r="L8" s="25">
        <v>0.26</v>
      </c>
      <c r="M8" s="40">
        <v>-299.99999999999972</v>
      </c>
      <c r="N8" s="14">
        <v>5.3999999999999999E-2</v>
      </c>
      <c r="O8" s="8">
        <v>2.3470000000000001E-2</v>
      </c>
      <c r="P8" s="8">
        <v>4.0000000000000001E-3</v>
      </c>
      <c r="Q8" s="8">
        <v>-4.0000000000000001E-3</v>
      </c>
      <c r="R8" s="2">
        <v>7.7469999999999997E-2</v>
      </c>
      <c r="S8" s="14">
        <v>5.3999999999999999E-2</v>
      </c>
      <c r="T8" s="8">
        <v>2.3470000000000001E-2</v>
      </c>
      <c r="U8" s="8">
        <v>4.0000000000000001E-3</v>
      </c>
      <c r="V8" s="8">
        <v>-4.0000000000000001E-3</v>
      </c>
      <c r="W8" s="2">
        <v>7.7469999999999997E-2</v>
      </c>
      <c r="X8" s="12">
        <v>896</v>
      </c>
      <c r="Y8" s="12">
        <f t="shared" si="5"/>
        <v>895.92253000000005</v>
      </c>
      <c r="Z8" s="12">
        <f>Y8+Y8*SUM(G8*Model!$C$4, J8/10000*Model!$D$4, M8/10000*Model!$E$4)+W8</f>
        <v>6168.7549473584013</v>
      </c>
      <c r="AA8" s="21">
        <v>974</v>
      </c>
      <c r="AB8" s="2">
        <f t="shared" si="2"/>
        <v>78</v>
      </c>
    </row>
    <row r="9" spans="1:28" x14ac:dyDescent="0.2">
      <c r="A9" s="42">
        <f t="shared" si="3"/>
        <v>6</v>
      </c>
      <c r="B9" s="4">
        <f t="shared" si="4"/>
        <v>44766</v>
      </c>
      <c r="C9" s="6">
        <f t="shared" si="0"/>
        <v>30</v>
      </c>
      <c r="D9" s="10">
        <f t="shared" si="1"/>
        <v>2022</v>
      </c>
      <c r="E9" s="14">
        <v>875</v>
      </c>
      <c r="F9" s="12">
        <v>884</v>
      </c>
      <c r="G9" s="15">
        <v>9</v>
      </c>
      <c r="H9" s="38">
        <v>0.28999999999999998</v>
      </c>
      <c r="I9" s="25">
        <v>0.2</v>
      </c>
      <c r="J9" s="40">
        <v>-899.99999999999966</v>
      </c>
      <c r="K9" s="38">
        <v>0.28999999999999998</v>
      </c>
      <c r="L9" s="25">
        <v>0.24</v>
      </c>
      <c r="M9" s="40">
        <v>-499.99999999999989</v>
      </c>
      <c r="N9" s="14">
        <v>5.3999999999999999E-2</v>
      </c>
      <c r="O9" s="8">
        <v>2.3470000000000001E-2</v>
      </c>
      <c r="P9" s="8">
        <v>4.0000000000000001E-3</v>
      </c>
      <c r="Q9" s="8">
        <v>-4.0000000000000001E-3</v>
      </c>
      <c r="R9" s="2">
        <v>7.7469999999999997E-2</v>
      </c>
      <c r="S9" s="14">
        <v>5.3999999999999999E-2</v>
      </c>
      <c r="T9" s="8">
        <v>2.3470000000000001E-2</v>
      </c>
      <c r="U9" s="8">
        <v>4.0000000000000001E-3</v>
      </c>
      <c r="V9" s="8">
        <v>-4.0000000000000001E-3</v>
      </c>
      <c r="W9" s="2">
        <v>7.7469999999999997E-2</v>
      </c>
      <c r="X9" s="12">
        <v>815</v>
      </c>
      <c r="Y9" s="12">
        <f>X9-R9</f>
        <v>814.92253000000005</v>
      </c>
      <c r="Z9" s="12">
        <f>Y9+Y9*SUM(G9*Model!$C$4, J9/10000*Model!$D$4, M9/10000*Model!$E$4)+W9</f>
        <v>2680.4872438522707</v>
      </c>
      <c r="AA9" s="21">
        <v>917</v>
      </c>
      <c r="AB9" s="2">
        <f t="shared" si="2"/>
        <v>102</v>
      </c>
    </row>
    <row r="10" spans="1:28" x14ac:dyDescent="0.2">
      <c r="A10" s="42">
        <f t="shared" si="3"/>
        <v>7</v>
      </c>
      <c r="B10" s="4">
        <f t="shared" si="4"/>
        <v>44773</v>
      </c>
      <c r="C10" s="6">
        <f t="shared" si="0"/>
        <v>31</v>
      </c>
      <c r="D10" s="10">
        <f t="shared" si="1"/>
        <v>2022</v>
      </c>
      <c r="E10" s="14">
        <v>946</v>
      </c>
      <c r="F10" s="12">
        <v>809</v>
      </c>
      <c r="G10" s="15">
        <v>-137</v>
      </c>
      <c r="H10" s="38">
        <v>0.28000000000000003</v>
      </c>
      <c r="I10" s="25">
        <v>0.26</v>
      </c>
      <c r="J10" s="40">
        <v>-200.00000000000017</v>
      </c>
      <c r="K10" s="38">
        <v>0.2</v>
      </c>
      <c r="L10" s="25">
        <v>0.23</v>
      </c>
      <c r="M10" s="40">
        <v>300</v>
      </c>
      <c r="N10" s="14">
        <v>5.3999999999999999E-2</v>
      </c>
      <c r="O10" s="8">
        <v>2.3470000000000001E-2</v>
      </c>
      <c r="P10" s="8">
        <v>4.0000000000000001E-3</v>
      </c>
      <c r="Q10" s="8">
        <v>-4.0000000000000001E-3</v>
      </c>
      <c r="R10" s="2">
        <v>7.7469999999999997E-2</v>
      </c>
      <c r="S10" s="14">
        <v>5.3999999999999999E-2</v>
      </c>
      <c r="T10" s="8">
        <v>2.3470000000000001E-2</v>
      </c>
      <c r="U10" s="8">
        <v>4.0000000000000001E-3</v>
      </c>
      <c r="V10" s="8">
        <v>-4.0000000000000001E-3</v>
      </c>
      <c r="W10" s="2">
        <v>7.7469999999999997E-2</v>
      </c>
      <c r="X10" s="12">
        <v>820</v>
      </c>
      <c r="Y10" s="12">
        <f t="shared" si="5"/>
        <v>819.92253000000005</v>
      </c>
      <c r="Z10" s="12">
        <f>Y10+Y10*SUM(G10*Model!$C$4, J10/10000*Model!$D$4, M10/10000*Model!$E$4)+W10</f>
        <v>-27940.058539206686</v>
      </c>
      <c r="AA10" s="21">
        <v>896</v>
      </c>
      <c r="AB10" s="2">
        <f t="shared" si="2"/>
        <v>76</v>
      </c>
    </row>
    <row r="11" spans="1:28" x14ac:dyDescent="0.2">
      <c r="A11" s="42">
        <f t="shared" si="3"/>
        <v>8</v>
      </c>
      <c r="B11" s="4">
        <f t="shared" si="4"/>
        <v>44780</v>
      </c>
      <c r="C11" s="6">
        <f t="shared" si="0"/>
        <v>32</v>
      </c>
      <c r="D11" s="10">
        <f t="shared" si="1"/>
        <v>2022</v>
      </c>
      <c r="E11" s="14">
        <v>801</v>
      </c>
      <c r="F11" s="12">
        <v>921</v>
      </c>
      <c r="G11" s="15">
        <v>120</v>
      </c>
      <c r="H11" s="38">
        <v>0.3</v>
      </c>
      <c r="I11" s="25">
        <v>0.22</v>
      </c>
      <c r="J11" s="40">
        <v>-799.99999999999989</v>
      </c>
      <c r="K11" s="38">
        <v>0.3</v>
      </c>
      <c r="L11" s="25">
        <v>0.23</v>
      </c>
      <c r="M11" s="40">
        <v>-699.99999999999977</v>
      </c>
      <c r="N11" s="14">
        <v>5.3999999999999999E-2</v>
      </c>
      <c r="O11" s="8">
        <v>2.3470000000000001E-2</v>
      </c>
      <c r="P11" s="8">
        <v>4.0000000000000001E-3</v>
      </c>
      <c r="Q11" s="8">
        <v>-4.0000000000000001E-3</v>
      </c>
      <c r="R11" s="2">
        <v>7.7469999999999997E-2</v>
      </c>
      <c r="S11" s="14">
        <v>5.3999999999999999E-2</v>
      </c>
      <c r="T11" s="8">
        <v>2.3470000000000001E-2</v>
      </c>
      <c r="U11" s="8">
        <v>4.0000000000000001E-3</v>
      </c>
      <c r="V11" s="8">
        <v>-4.0000000000000001E-3</v>
      </c>
      <c r="W11" s="2">
        <v>7.7469999999999997E-2</v>
      </c>
      <c r="X11" s="12">
        <v>979</v>
      </c>
      <c r="Y11" s="12">
        <f t="shared" si="5"/>
        <v>978.92253000000005</v>
      </c>
      <c r="Z11" s="12">
        <f>Y11+Y11*SUM(G11*Model!$C$4, J11/10000*Model!$D$4, M11/10000*Model!$E$4)+W11</f>
        <v>31039.3516930027</v>
      </c>
      <c r="AA11" s="21">
        <v>852</v>
      </c>
      <c r="AB11" s="2">
        <f t="shared" si="2"/>
        <v>-127</v>
      </c>
    </row>
    <row r="12" spans="1:28" x14ac:dyDescent="0.2">
      <c r="A12" s="42">
        <f t="shared" si="3"/>
        <v>9</v>
      </c>
      <c r="B12" s="4">
        <f t="shared" si="4"/>
        <v>44787</v>
      </c>
      <c r="C12" s="6">
        <f t="shared" si="0"/>
        <v>33</v>
      </c>
      <c r="D12" s="10">
        <f t="shared" si="1"/>
        <v>2022</v>
      </c>
      <c r="E12" s="14">
        <v>812</v>
      </c>
      <c r="F12" s="12">
        <v>932</v>
      </c>
      <c r="G12" s="15">
        <v>120</v>
      </c>
      <c r="H12" s="38">
        <v>0.28000000000000003</v>
      </c>
      <c r="I12" s="25">
        <v>0.28000000000000003</v>
      </c>
      <c r="J12" s="40">
        <v>0</v>
      </c>
      <c r="K12" s="38">
        <v>0.27</v>
      </c>
      <c r="L12" s="25">
        <v>0.3</v>
      </c>
      <c r="M12" s="40">
        <v>299.99999999999972</v>
      </c>
      <c r="N12" s="14">
        <v>5.3999999999999999E-2</v>
      </c>
      <c r="O12" s="8">
        <v>2.3470000000000001E-2</v>
      </c>
      <c r="P12" s="8">
        <v>4.0000000000000001E-3</v>
      </c>
      <c r="Q12" s="8">
        <v>-4.0000000000000001E-3</v>
      </c>
      <c r="R12" s="2">
        <v>7.7469999999999997E-2</v>
      </c>
      <c r="S12" s="14">
        <v>5.3999999999999999E-2</v>
      </c>
      <c r="T12" s="8">
        <v>2.3470000000000001E-2</v>
      </c>
      <c r="U12" s="8">
        <v>4.0000000000000001E-3</v>
      </c>
      <c r="V12" s="8">
        <v>-4.0000000000000001E-3</v>
      </c>
      <c r="W12" s="2">
        <v>7.7469999999999997E-2</v>
      </c>
      <c r="X12" s="12">
        <v>907</v>
      </c>
      <c r="Y12" s="12">
        <f t="shared" si="5"/>
        <v>906.92253000000005</v>
      </c>
      <c r="Z12" s="12">
        <f>Y12+Y12*SUM(G12*Model!$C$4, J12/10000*Model!$D$4, M12/10000*Model!$E$4)+W12</f>
        <v>28766.82756671746</v>
      </c>
      <c r="AA12" s="21">
        <v>946</v>
      </c>
      <c r="AB12" s="2">
        <f t="shared" si="2"/>
        <v>39</v>
      </c>
    </row>
    <row r="13" spans="1:28" x14ac:dyDescent="0.2">
      <c r="A13" s="42">
        <f t="shared" si="3"/>
        <v>10</v>
      </c>
      <c r="B13" s="4">
        <f t="shared" si="4"/>
        <v>44794</v>
      </c>
      <c r="C13" s="6">
        <f t="shared" si="0"/>
        <v>34</v>
      </c>
      <c r="D13" s="10">
        <f t="shared" si="1"/>
        <v>2022</v>
      </c>
      <c r="E13" s="14">
        <v>978</v>
      </c>
      <c r="F13" s="12">
        <v>865</v>
      </c>
      <c r="G13" s="15">
        <v>-113</v>
      </c>
      <c r="H13" s="38">
        <v>0.3</v>
      </c>
      <c r="I13" s="25">
        <v>0.26</v>
      </c>
      <c r="J13" s="40">
        <v>-399.99999999999977</v>
      </c>
      <c r="K13" s="38">
        <v>0.2</v>
      </c>
      <c r="L13" s="25">
        <v>0.2</v>
      </c>
      <c r="M13" s="40">
        <v>0</v>
      </c>
      <c r="N13" s="14">
        <v>5.3999999999999999E-2</v>
      </c>
      <c r="O13" s="8">
        <v>2.3470000000000001E-2</v>
      </c>
      <c r="P13" s="8">
        <v>4.0000000000000001E-3</v>
      </c>
      <c r="Q13" s="8">
        <v>-4.0000000000000001E-3</v>
      </c>
      <c r="R13" s="2">
        <v>7.7469999999999997E-2</v>
      </c>
      <c r="S13" s="14">
        <v>5.3999999999999999E-2</v>
      </c>
      <c r="T13" s="8">
        <v>2.3470000000000001E-2</v>
      </c>
      <c r="U13" s="8">
        <v>4.0000000000000001E-3</v>
      </c>
      <c r="V13" s="8">
        <v>-4.0000000000000001E-3</v>
      </c>
      <c r="W13" s="2">
        <v>7.7469999999999997E-2</v>
      </c>
      <c r="X13" s="12">
        <v>924</v>
      </c>
      <c r="Y13" s="12">
        <f t="shared" si="5"/>
        <v>923.92253000000005</v>
      </c>
      <c r="Z13" s="12">
        <f>Y13+Y13*SUM(G13*Model!$C$4, J13/10000*Model!$D$4, M13/10000*Model!$E$4)+W13</f>
        <v>-25809.953408168283</v>
      </c>
      <c r="AA13" s="21">
        <v>934</v>
      </c>
      <c r="AB13" s="2">
        <f t="shared" si="2"/>
        <v>10</v>
      </c>
    </row>
    <row r="14" spans="1:28" x14ac:dyDescent="0.2">
      <c r="A14" s="42">
        <v>1</v>
      </c>
      <c r="B14" s="4">
        <f t="shared" si="4"/>
        <v>44801</v>
      </c>
      <c r="C14" s="6">
        <f t="shared" si="0"/>
        <v>35</v>
      </c>
      <c r="D14" s="10">
        <f t="shared" si="1"/>
        <v>2022</v>
      </c>
      <c r="E14" s="14">
        <v>907</v>
      </c>
      <c r="F14" s="12">
        <v>812</v>
      </c>
      <c r="G14" s="15">
        <v>-95</v>
      </c>
      <c r="H14" s="38">
        <v>0.27</v>
      </c>
      <c r="I14" s="25">
        <v>0.28999999999999998</v>
      </c>
      <c r="J14" s="40">
        <v>199.99999999999963</v>
      </c>
      <c r="K14" s="38">
        <v>0.28999999999999998</v>
      </c>
      <c r="L14" s="25">
        <v>0.23</v>
      </c>
      <c r="M14" s="40">
        <v>-599.99999999999966</v>
      </c>
      <c r="N14" s="14">
        <v>5.3999999999999999E-2</v>
      </c>
      <c r="O14" s="8">
        <v>2.3470000000000001E-2</v>
      </c>
      <c r="P14" s="8">
        <v>4.0000000000000001E-3</v>
      </c>
      <c r="Q14" s="8">
        <v>-4.0000000000000001E-3</v>
      </c>
      <c r="R14" s="2">
        <v>7.7469999999999997E-2</v>
      </c>
      <c r="S14" s="14">
        <v>3.4000000000000002E-2</v>
      </c>
      <c r="T14" s="8">
        <v>2.3470000000000001E-2</v>
      </c>
      <c r="U14" s="8">
        <v>4.0000000000000001E-3</v>
      </c>
      <c r="V14" s="8">
        <v>-4.0000000000000001E-3</v>
      </c>
      <c r="W14" s="2">
        <v>5.7470000000000007E-2</v>
      </c>
      <c r="X14" s="12">
        <v>945</v>
      </c>
      <c r="Y14" s="12">
        <f t="shared" si="5"/>
        <v>944.92253000000005</v>
      </c>
      <c r="Z14" s="12">
        <f>Y14+Y14*SUM(G14*Model!$C$4, J14/10000*Model!$D$4, M14/10000*Model!$E$4)+W14</f>
        <v>-22030.363423670784</v>
      </c>
      <c r="AA14" s="21">
        <v>866</v>
      </c>
      <c r="AB14" s="2">
        <f t="shared" si="2"/>
        <v>-79</v>
      </c>
    </row>
    <row r="15" spans="1:28" x14ac:dyDescent="0.2">
      <c r="A15" s="42">
        <f t="shared" si="3"/>
        <v>2</v>
      </c>
      <c r="B15" s="4">
        <f t="shared" si="4"/>
        <v>44808</v>
      </c>
      <c r="C15" s="6">
        <f t="shared" si="0"/>
        <v>36</v>
      </c>
      <c r="D15" s="10">
        <f t="shared" si="1"/>
        <v>2022</v>
      </c>
      <c r="E15" s="14">
        <v>890</v>
      </c>
      <c r="F15" s="12">
        <v>864</v>
      </c>
      <c r="G15" s="15">
        <v>-26</v>
      </c>
      <c r="H15" s="38">
        <v>0.26</v>
      </c>
      <c r="I15" s="25">
        <v>0.28999999999999998</v>
      </c>
      <c r="J15" s="40">
        <v>299.99999999999972</v>
      </c>
      <c r="K15" s="38">
        <v>0.3</v>
      </c>
      <c r="L15" s="25">
        <v>0.22</v>
      </c>
      <c r="M15" s="40">
        <v>-799.99999999999989</v>
      </c>
      <c r="N15" s="14">
        <v>5.3999999999999999E-2</v>
      </c>
      <c r="O15" s="8">
        <v>2.3470000000000001E-2</v>
      </c>
      <c r="P15" s="8">
        <v>4.0000000000000001E-3</v>
      </c>
      <c r="Q15" s="8">
        <v>-4.0000000000000001E-3</v>
      </c>
      <c r="R15" s="2">
        <v>7.7469999999999997E-2</v>
      </c>
      <c r="S15" s="14">
        <v>3.4000000000000002E-2</v>
      </c>
      <c r="T15" s="8">
        <v>2.3470000000000001E-2</v>
      </c>
      <c r="U15" s="8">
        <v>4.0000000000000001E-3</v>
      </c>
      <c r="V15" s="8">
        <v>-4.0000000000000001E-3</v>
      </c>
      <c r="W15" s="2">
        <v>5.7470000000000007E-2</v>
      </c>
      <c r="X15" s="12">
        <v>806</v>
      </c>
      <c r="Y15" s="12">
        <f t="shared" si="5"/>
        <v>805.92253000000005</v>
      </c>
      <c r="Z15" s="12">
        <f>Y15+Y15*SUM(G15*Model!$C$4, J15/10000*Model!$D$4, M15/10000*Model!$E$4)+W15</f>
        <v>-4551.8695420803515</v>
      </c>
      <c r="AA15" s="21">
        <v>866</v>
      </c>
      <c r="AB15" s="2">
        <f t="shared" si="2"/>
        <v>60</v>
      </c>
    </row>
    <row r="16" spans="1:28" x14ac:dyDescent="0.2">
      <c r="A16" s="42">
        <f t="shared" si="3"/>
        <v>3</v>
      </c>
      <c r="B16" s="4">
        <f t="shared" si="4"/>
        <v>44815</v>
      </c>
      <c r="C16" s="6">
        <f t="shared" si="0"/>
        <v>37</v>
      </c>
      <c r="D16" s="10">
        <f t="shared" si="1"/>
        <v>2022</v>
      </c>
      <c r="E16" s="14">
        <v>927</v>
      </c>
      <c r="F16" s="12">
        <v>884</v>
      </c>
      <c r="G16" s="15">
        <v>-43</v>
      </c>
      <c r="H16" s="38">
        <v>0.22</v>
      </c>
      <c r="I16" s="25">
        <v>0.25</v>
      </c>
      <c r="J16" s="40">
        <v>300</v>
      </c>
      <c r="K16" s="38">
        <v>0.23</v>
      </c>
      <c r="L16" s="25">
        <v>0.21</v>
      </c>
      <c r="M16" s="40">
        <v>-200.00000000000017</v>
      </c>
      <c r="N16" s="14">
        <v>5.3999999999999999E-2</v>
      </c>
      <c r="O16" s="8">
        <v>2.3470000000000001E-2</v>
      </c>
      <c r="P16" s="8">
        <v>4.0000000000000001E-3</v>
      </c>
      <c r="Q16" s="8">
        <v>-4.0000000000000001E-3</v>
      </c>
      <c r="R16" s="2">
        <v>7.7469999999999997E-2</v>
      </c>
      <c r="S16" s="14">
        <v>3.4000000000000002E-2</v>
      </c>
      <c r="T16" s="8">
        <v>2.3470000000000001E-2</v>
      </c>
      <c r="U16" s="8">
        <v>4.0000000000000001E-3</v>
      </c>
      <c r="V16" s="8">
        <v>-4.0000000000000001E-3</v>
      </c>
      <c r="W16" s="2">
        <v>5.7470000000000007E-2</v>
      </c>
      <c r="X16" s="12">
        <v>941</v>
      </c>
      <c r="Y16" s="12">
        <f t="shared" si="5"/>
        <v>940.92253000000005</v>
      </c>
      <c r="Z16" s="12">
        <f>Y16+Y16*SUM(G16*Model!$C$4, J16/10000*Model!$D$4, M16/10000*Model!$E$4)+W16</f>
        <v>-9410.9847514054309</v>
      </c>
      <c r="AA16" s="21">
        <v>866</v>
      </c>
      <c r="AB16" s="2">
        <f t="shared" si="2"/>
        <v>-75</v>
      </c>
    </row>
    <row r="17" spans="1:28" x14ac:dyDescent="0.2">
      <c r="A17" s="42">
        <f t="shared" si="3"/>
        <v>4</v>
      </c>
      <c r="B17" s="4">
        <f t="shared" si="4"/>
        <v>44822</v>
      </c>
      <c r="C17" s="6">
        <f t="shared" si="0"/>
        <v>38</v>
      </c>
      <c r="D17" s="10">
        <f t="shared" si="1"/>
        <v>2022</v>
      </c>
      <c r="E17" s="14">
        <v>934</v>
      </c>
      <c r="F17" s="12">
        <v>816</v>
      </c>
      <c r="G17" s="15">
        <v>-118</v>
      </c>
      <c r="H17" s="38">
        <v>0.25</v>
      </c>
      <c r="I17" s="25">
        <v>0.23</v>
      </c>
      <c r="J17" s="40">
        <v>-199.99999999999989</v>
      </c>
      <c r="K17" s="38">
        <v>0.3</v>
      </c>
      <c r="L17" s="25">
        <v>0.2</v>
      </c>
      <c r="M17" s="40">
        <v>-999.99999999999977</v>
      </c>
      <c r="N17" s="14">
        <v>5.3999999999999999E-2</v>
      </c>
      <c r="O17" s="8">
        <v>2.3470000000000001E-2</v>
      </c>
      <c r="P17" s="8">
        <v>4.0000000000000001E-3</v>
      </c>
      <c r="Q17" s="8">
        <v>-4.0000000000000001E-3</v>
      </c>
      <c r="R17" s="2">
        <v>7.7469999999999997E-2</v>
      </c>
      <c r="S17" s="14">
        <v>3.4000000000000002E-2</v>
      </c>
      <c r="T17" s="8">
        <v>2.3470000000000001E-2</v>
      </c>
      <c r="U17" s="8">
        <v>4.0000000000000001E-3</v>
      </c>
      <c r="V17" s="8">
        <v>-4.0000000000000001E-3</v>
      </c>
      <c r="W17" s="2">
        <v>5.7470000000000007E-2</v>
      </c>
      <c r="X17" s="12">
        <v>873</v>
      </c>
      <c r="Y17" s="12">
        <f t="shared" si="5"/>
        <v>872.92253000000005</v>
      </c>
      <c r="Z17" s="12">
        <f>Y17+Y17*SUM(G17*Model!$C$4, J17/10000*Model!$D$4, M17/10000*Model!$E$4)+W17</f>
        <v>-25496.76833546234</v>
      </c>
      <c r="AA17" s="21">
        <v>843</v>
      </c>
      <c r="AB17" s="2">
        <f t="shared" si="2"/>
        <v>-30</v>
      </c>
    </row>
    <row r="18" spans="1:28" x14ac:dyDescent="0.2">
      <c r="A18" s="42">
        <f t="shared" si="3"/>
        <v>5</v>
      </c>
      <c r="B18" s="4">
        <f t="shared" si="4"/>
        <v>44829</v>
      </c>
      <c r="C18" s="6">
        <f t="shared" si="0"/>
        <v>39</v>
      </c>
      <c r="D18" s="10">
        <f t="shared" si="1"/>
        <v>2022</v>
      </c>
      <c r="E18" s="14">
        <v>856</v>
      </c>
      <c r="F18" s="12">
        <v>859</v>
      </c>
      <c r="G18" s="15">
        <v>3</v>
      </c>
      <c r="H18" s="38">
        <v>0.2</v>
      </c>
      <c r="I18" s="25">
        <v>0.3</v>
      </c>
      <c r="J18" s="40">
        <v>999.99999999999977</v>
      </c>
      <c r="K18" s="38">
        <v>0.27</v>
      </c>
      <c r="L18" s="25">
        <v>0.26</v>
      </c>
      <c r="M18" s="40">
        <v>-100.00000000000009</v>
      </c>
      <c r="N18" s="14">
        <v>5.3999999999999999E-2</v>
      </c>
      <c r="O18" s="8">
        <v>2.3470000000000001E-2</v>
      </c>
      <c r="P18" s="8">
        <v>4.0000000000000001E-3</v>
      </c>
      <c r="Q18" s="8">
        <v>-4.0000000000000001E-3</v>
      </c>
      <c r="R18" s="2">
        <v>7.7469999999999997E-2</v>
      </c>
      <c r="S18" s="14">
        <v>3.4000000000000002E-2</v>
      </c>
      <c r="T18" s="8">
        <v>2.3470000000000001E-2</v>
      </c>
      <c r="U18" s="8">
        <v>4.0000000000000001E-3</v>
      </c>
      <c r="V18" s="8">
        <v>-4.0000000000000001E-3</v>
      </c>
      <c r="W18" s="2">
        <v>5.7470000000000007E-2</v>
      </c>
      <c r="X18" s="12">
        <v>915</v>
      </c>
      <c r="Y18" s="12">
        <f t="shared" si="5"/>
        <v>914.92253000000005</v>
      </c>
      <c r="Z18" s="12">
        <f>Y18+Y18*SUM(G18*Model!$C$4, J18/10000*Model!$D$4, M18/10000*Model!$E$4)+W18</f>
        <v>1634.56291015488</v>
      </c>
      <c r="AA18" s="21">
        <v>965</v>
      </c>
      <c r="AB18" s="2">
        <f t="shared" si="2"/>
        <v>50</v>
      </c>
    </row>
    <row r="19" spans="1:28" x14ac:dyDescent="0.2">
      <c r="A19" s="42">
        <f t="shared" si="3"/>
        <v>6</v>
      </c>
      <c r="B19" s="4">
        <f t="shared" si="4"/>
        <v>44836</v>
      </c>
      <c r="C19" s="6">
        <f t="shared" si="0"/>
        <v>40</v>
      </c>
      <c r="D19" s="10">
        <f t="shared" si="1"/>
        <v>2022</v>
      </c>
      <c r="E19" s="14">
        <v>998</v>
      </c>
      <c r="F19" s="12">
        <v>814</v>
      </c>
      <c r="G19" s="15">
        <v>-184</v>
      </c>
      <c r="H19" s="38">
        <v>0.28000000000000003</v>
      </c>
      <c r="I19" s="25">
        <v>0.22</v>
      </c>
      <c r="J19" s="40">
        <v>-600.00000000000023</v>
      </c>
      <c r="K19" s="38">
        <v>0.26</v>
      </c>
      <c r="L19" s="25">
        <v>0.21</v>
      </c>
      <c r="M19" s="40">
        <v>-500.00000000000017</v>
      </c>
      <c r="N19" s="14">
        <v>5.3999999999999999E-2</v>
      </c>
      <c r="O19" s="8">
        <v>2.3470000000000001E-2</v>
      </c>
      <c r="P19" s="8">
        <v>4.0000000000000001E-3</v>
      </c>
      <c r="Q19" s="8">
        <v>-4.0000000000000001E-3</v>
      </c>
      <c r="R19" s="2">
        <v>7.7469999999999997E-2</v>
      </c>
      <c r="S19" s="14">
        <v>3.4000000000000002E-2</v>
      </c>
      <c r="T19" s="8">
        <v>2.3470000000000001E-2</v>
      </c>
      <c r="U19" s="8">
        <v>4.0000000000000001E-3</v>
      </c>
      <c r="V19" s="8">
        <v>-4.0000000000000001E-3</v>
      </c>
      <c r="W19" s="2">
        <v>5.7470000000000007E-2</v>
      </c>
      <c r="X19" s="12">
        <v>905</v>
      </c>
      <c r="Y19" s="12">
        <f t="shared" si="5"/>
        <v>904.92253000000005</v>
      </c>
      <c r="Z19" s="12">
        <f>Y19+Y19*SUM(G19*Model!$C$4, J19/10000*Model!$D$4, M19/10000*Model!$E$4)+W19</f>
        <v>-41728.982646141514</v>
      </c>
      <c r="AA19" s="21">
        <v>913</v>
      </c>
      <c r="AB19" s="2">
        <f t="shared" si="2"/>
        <v>8</v>
      </c>
    </row>
    <row r="20" spans="1:28" x14ac:dyDescent="0.2">
      <c r="A20" s="42">
        <f t="shared" si="3"/>
        <v>7</v>
      </c>
      <c r="B20" s="4">
        <f t="shared" si="4"/>
        <v>44843</v>
      </c>
      <c r="C20" s="6">
        <f t="shared" si="0"/>
        <v>41</v>
      </c>
      <c r="D20" s="10">
        <f t="shared" si="1"/>
        <v>2022</v>
      </c>
      <c r="E20" s="14">
        <v>806</v>
      </c>
      <c r="F20" s="12">
        <v>866</v>
      </c>
      <c r="G20" s="15">
        <v>60</v>
      </c>
      <c r="H20" s="38">
        <v>0.25</v>
      </c>
      <c r="I20" s="25">
        <v>0.22</v>
      </c>
      <c r="J20" s="40">
        <v>-300</v>
      </c>
      <c r="K20" s="38">
        <v>0.21</v>
      </c>
      <c r="L20" s="25">
        <v>0.3</v>
      </c>
      <c r="M20" s="40">
        <v>900</v>
      </c>
      <c r="N20" s="14">
        <v>5.3999999999999999E-2</v>
      </c>
      <c r="O20" s="8">
        <v>2.3470000000000001E-2</v>
      </c>
      <c r="P20" s="8">
        <v>4.0000000000000001E-3</v>
      </c>
      <c r="Q20" s="8">
        <v>-4.0000000000000001E-3</v>
      </c>
      <c r="R20" s="2">
        <v>7.7469999999999997E-2</v>
      </c>
      <c r="S20" s="14">
        <v>3.4000000000000002E-2</v>
      </c>
      <c r="T20" s="8">
        <v>2.3470000000000001E-2</v>
      </c>
      <c r="U20" s="8">
        <v>4.0000000000000001E-3</v>
      </c>
      <c r="V20" s="8">
        <v>-4.0000000000000001E-3</v>
      </c>
      <c r="W20" s="2">
        <v>5.7470000000000007E-2</v>
      </c>
      <c r="X20" s="12">
        <v>880</v>
      </c>
      <c r="Y20" s="12">
        <f t="shared" si="5"/>
        <v>879.92253000000005</v>
      </c>
      <c r="Z20" s="12">
        <f>Y20+Y20*SUM(G20*Model!$C$4, J20/10000*Model!$D$4, M20/10000*Model!$E$4)+W20</f>
        <v>14388.365016906171</v>
      </c>
      <c r="AA20" s="21">
        <v>934</v>
      </c>
      <c r="AB20" s="2">
        <f t="shared" si="2"/>
        <v>54</v>
      </c>
    </row>
    <row r="21" spans="1:28" x14ac:dyDescent="0.2">
      <c r="A21" s="42">
        <f t="shared" si="3"/>
        <v>8</v>
      </c>
      <c r="B21" s="4">
        <f t="shared" si="4"/>
        <v>44850</v>
      </c>
      <c r="C21" s="6">
        <f t="shared" si="0"/>
        <v>42</v>
      </c>
      <c r="D21" s="10">
        <f t="shared" si="1"/>
        <v>2022</v>
      </c>
      <c r="E21" s="14">
        <v>949</v>
      </c>
      <c r="F21" s="12">
        <v>816</v>
      </c>
      <c r="G21" s="15">
        <v>-133</v>
      </c>
      <c r="H21" s="38">
        <v>0.28000000000000003</v>
      </c>
      <c r="I21" s="25">
        <v>0.27</v>
      </c>
      <c r="J21" s="40">
        <v>-100.00000000000009</v>
      </c>
      <c r="K21" s="38">
        <v>0.2</v>
      </c>
      <c r="L21" s="25">
        <v>0.27</v>
      </c>
      <c r="M21" s="40">
        <v>700.00000000000011</v>
      </c>
      <c r="N21" s="14">
        <v>5.3999999999999999E-2</v>
      </c>
      <c r="O21" s="8">
        <v>2.3470000000000001E-2</v>
      </c>
      <c r="P21" s="8">
        <v>4.0000000000000001E-3</v>
      </c>
      <c r="Q21" s="8">
        <v>-4.0000000000000001E-3</v>
      </c>
      <c r="R21" s="2">
        <v>7.7469999999999997E-2</v>
      </c>
      <c r="S21" s="14">
        <v>3.4000000000000002E-2</v>
      </c>
      <c r="T21" s="8">
        <v>2.3470000000000001E-2</v>
      </c>
      <c r="U21" s="8">
        <v>4.0000000000000001E-3</v>
      </c>
      <c r="V21" s="8">
        <v>-4.0000000000000001E-3</v>
      </c>
      <c r="W21" s="2">
        <v>5.7470000000000007E-2</v>
      </c>
      <c r="X21" s="12">
        <v>817</v>
      </c>
      <c r="Y21" s="12">
        <f t="shared" si="5"/>
        <v>816.92253000000005</v>
      </c>
      <c r="Z21" s="12">
        <f>Y21+Y21*SUM(G21*Model!$C$4, J21/10000*Model!$D$4, M21/10000*Model!$E$4)+W21</f>
        <v>-27000.83413158133</v>
      </c>
      <c r="AA21" s="21">
        <v>827</v>
      </c>
      <c r="AB21" s="2">
        <f t="shared" si="2"/>
        <v>10</v>
      </c>
    </row>
    <row r="22" spans="1:28" x14ac:dyDescent="0.2">
      <c r="A22" s="42">
        <f t="shared" si="3"/>
        <v>9</v>
      </c>
      <c r="B22" s="4">
        <f t="shared" si="4"/>
        <v>44857</v>
      </c>
      <c r="C22" s="6">
        <f t="shared" si="0"/>
        <v>43</v>
      </c>
      <c r="D22" s="10">
        <f t="shared" si="1"/>
        <v>2022</v>
      </c>
      <c r="E22" s="14">
        <v>997</v>
      </c>
      <c r="F22" s="12">
        <v>802</v>
      </c>
      <c r="G22" s="15">
        <v>-195</v>
      </c>
      <c r="H22" s="38">
        <v>0.24</v>
      </c>
      <c r="I22" s="25">
        <v>0.26</v>
      </c>
      <c r="J22" s="40">
        <v>200.00000000000017</v>
      </c>
      <c r="K22" s="38">
        <v>0.24</v>
      </c>
      <c r="L22" s="25">
        <v>0.26</v>
      </c>
      <c r="M22" s="40">
        <v>200.00000000000017</v>
      </c>
      <c r="N22" s="14">
        <v>5.3999999999999999E-2</v>
      </c>
      <c r="O22" s="8">
        <v>2.3470000000000001E-2</v>
      </c>
      <c r="P22" s="8">
        <v>4.0000000000000001E-3</v>
      </c>
      <c r="Q22" s="8">
        <v>-4.0000000000000001E-3</v>
      </c>
      <c r="R22" s="2">
        <v>7.7469999999999997E-2</v>
      </c>
      <c r="S22" s="14">
        <v>3.4000000000000002E-2</v>
      </c>
      <c r="T22" s="8">
        <v>2.3470000000000001E-2</v>
      </c>
      <c r="U22" s="8">
        <v>4.0000000000000001E-3</v>
      </c>
      <c r="V22" s="8">
        <v>-4.0000000000000001E-3</v>
      </c>
      <c r="W22" s="2">
        <v>5.7470000000000007E-2</v>
      </c>
      <c r="X22" s="12">
        <v>839</v>
      </c>
      <c r="Y22" s="12">
        <f t="shared" si="5"/>
        <v>838.92253000000005</v>
      </c>
      <c r="Z22" s="12">
        <f>Y22+Y22*SUM(G22*Model!$C$4, J22/10000*Model!$D$4, M22/10000*Model!$E$4)+W22</f>
        <v>-41037.494118024217</v>
      </c>
      <c r="AA22" s="21">
        <v>838</v>
      </c>
      <c r="AB22" s="2">
        <f t="shared" si="2"/>
        <v>-1</v>
      </c>
    </row>
    <row r="23" spans="1:28" x14ac:dyDescent="0.2">
      <c r="A23" s="42">
        <f t="shared" si="3"/>
        <v>10</v>
      </c>
      <c r="B23" s="4">
        <f t="shared" si="4"/>
        <v>44864</v>
      </c>
      <c r="C23" s="6">
        <f t="shared" si="0"/>
        <v>44</v>
      </c>
      <c r="D23" s="10">
        <f t="shared" si="1"/>
        <v>2022</v>
      </c>
      <c r="E23" s="14">
        <v>845</v>
      </c>
      <c r="F23" s="12">
        <v>862</v>
      </c>
      <c r="G23" s="15">
        <v>17</v>
      </c>
      <c r="H23" s="38">
        <v>0.21</v>
      </c>
      <c r="I23" s="25">
        <v>0.2</v>
      </c>
      <c r="J23" s="40">
        <v>-99.999999999999815</v>
      </c>
      <c r="K23" s="38">
        <v>0.25</v>
      </c>
      <c r="L23" s="25">
        <v>0.28999999999999998</v>
      </c>
      <c r="M23" s="40">
        <v>399.99999999999977</v>
      </c>
      <c r="N23" s="14">
        <v>5.3999999999999999E-2</v>
      </c>
      <c r="O23" s="8">
        <v>2.3470000000000001E-2</v>
      </c>
      <c r="P23" s="8">
        <v>4.0000000000000001E-3</v>
      </c>
      <c r="Q23" s="8">
        <v>-4.0000000000000001E-3</v>
      </c>
      <c r="R23" s="2">
        <v>7.7469999999999997E-2</v>
      </c>
      <c r="S23" s="14">
        <v>3.4000000000000002E-2</v>
      </c>
      <c r="T23" s="8">
        <v>2.3470000000000001E-2</v>
      </c>
      <c r="U23" s="8">
        <v>4.0000000000000001E-3</v>
      </c>
      <c r="V23" s="8">
        <v>-4.0000000000000001E-3</v>
      </c>
      <c r="W23" s="2">
        <v>5.7470000000000007E-2</v>
      </c>
      <c r="X23" s="12">
        <v>856</v>
      </c>
      <c r="Y23" s="12">
        <f t="shared" si="5"/>
        <v>855.92253000000005</v>
      </c>
      <c r="Z23" s="12">
        <f>Y23+Y23*SUM(G23*Model!$C$4, J23/10000*Model!$D$4, M23/10000*Model!$E$4)+W23</f>
        <v>4578.35027830121</v>
      </c>
      <c r="AA23" s="21">
        <v>899</v>
      </c>
      <c r="AB23" s="2">
        <f t="shared" si="2"/>
        <v>43</v>
      </c>
    </row>
    <row r="24" spans="1:28" x14ac:dyDescent="0.2">
      <c r="A24" s="42">
        <f t="shared" si="3"/>
        <v>11</v>
      </c>
      <c r="B24" s="4">
        <f t="shared" si="4"/>
        <v>44871</v>
      </c>
      <c r="C24" s="6">
        <f t="shared" si="0"/>
        <v>45</v>
      </c>
      <c r="D24" s="10">
        <f t="shared" si="1"/>
        <v>2022</v>
      </c>
      <c r="E24" s="14">
        <v>907</v>
      </c>
      <c r="F24" s="12">
        <v>935</v>
      </c>
      <c r="G24" s="15">
        <v>28</v>
      </c>
      <c r="H24" s="38">
        <v>0.21</v>
      </c>
      <c r="I24" s="25">
        <v>0.21</v>
      </c>
      <c r="J24" s="40">
        <v>0</v>
      </c>
      <c r="K24" s="38">
        <v>0.24</v>
      </c>
      <c r="L24" s="25">
        <v>0.3</v>
      </c>
      <c r="M24" s="40">
        <v>600</v>
      </c>
      <c r="N24" s="14">
        <v>5.3999999999999999E-2</v>
      </c>
      <c r="O24" s="8">
        <v>2.3470000000000001E-2</v>
      </c>
      <c r="P24" s="8">
        <v>4.0000000000000001E-3</v>
      </c>
      <c r="Q24" s="8">
        <v>-4.0000000000000001E-3</v>
      </c>
      <c r="R24" s="2">
        <v>7.7469999999999997E-2</v>
      </c>
      <c r="S24" s="14">
        <v>3.4000000000000002E-2</v>
      </c>
      <c r="T24" s="8">
        <v>2.3470000000000001E-2</v>
      </c>
      <c r="U24" s="8">
        <v>4.0000000000000001E-3</v>
      </c>
      <c r="V24" s="8">
        <v>-4.0000000000000001E-3</v>
      </c>
      <c r="W24" s="2">
        <v>5.7470000000000007E-2</v>
      </c>
      <c r="X24" s="12">
        <v>833</v>
      </c>
      <c r="Y24" s="12">
        <f t="shared" si="5"/>
        <v>832.92253000000005</v>
      </c>
      <c r="Z24" s="12">
        <f>Y24+Y24*SUM(G24*Model!$C$4, J24/10000*Model!$D$4, M24/10000*Model!$E$4)+W24</f>
        <v>6801.8394492749203</v>
      </c>
      <c r="AA24" s="21">
        <v>835</v>
      </c>
      <c r="AB24" s="2">
        <f t="shared" si="2"/>
        <v>2</v>
      </c>
    </row>
    <row r="25" spans="1:28" x14ac:dyDescent="0.2">
      <c r="A25" s="42">
        <f t="shared" si="3"/>
        <v>12</v>
      </c>
      <c r="B25" s="4">
        <f t="shared" si="4"/>
        <v>44878</v>
      </c>
      <c r="C25" s="6">
        <f t="shared" si="0"/>
        <v>46</v>
      </c>
      <c r="D25" s="10">
        <f t="shared" si="1"/>
        <v>2022</v>
      </c>
      <c r="E25" s="14">
        <v>867</v>
      </c>
      <c r="F25" s="12">
        <v>872</v>
      </c>
      <c r="G25" s="15">
        <v>5</v>
      </c>
      <c r="H25" s="38">
        <v>0.28999999999999998</v>
      </c>
      <c r="I25" s="25">
        <v>0.22</v>
      </c>
      <c r="J25" s="40">
        <v>-699.99999999999977</v>
      </c>
      <c r="K25" s="38">
        <v>0.27</v>
      </c>
      <c r="L25" s="25">
        <v>0.25</v>
      </c>
      <c r="M25" s="40">
        <v>-200.00000000000017</v>
      </c>
      <c r="N25" s="14">
        <v>5.3999999999999999E-2</v>
      </c>
      <c r="O25" s="8">
        <v>2.3470000000000001E-2</v>
      </c>
      <c r="P25" s="8">
        <v>4.0000000000000001E-3</v>
      </c>
      <c r="Q25" s="8">
        <v>-4.0000000000000001E-3</v>
      </c>
      <c r="R25" s="2">
        <v>7.7469999999999997E-2</v>
      </c>
      <c r="S25" s="14">
        <v>3.4000000000000002E-2</v>
      </c>
      <c r="T25" s="8">
        <v>2.3470000000000001E-2</v>
      </c>
      <c r="U25" s="8">
        <v>4.0000000000000001E-3</v>
      </c>
      <c r="V25" s="8">
        <v>-4.0000000000000001E-3</v>
      </c>
      <c r="W25" s="2">
        <v>5.7470000000000007E-2</v>
      </c>
      <c r="X25" s="12">
        <v>917</v>
      </c>
      <c r="Y25" s="12">
        <f t="shared" si="5"/>
        <v>916.92253000000005</v>
      </c>
      <c r="Z25" s="12">
        <f>Y25+Y25*SUM(G25*Model!$C$4, J25/10000*Model!$D$4, M25/10000*Model!$E$4)+W25</f>
        <v>2079.5268204138706</v>
      </c>
      <c r="AA25" s="21">
        <v>830</v>
      </c>
      <c r="AB25" s="2">
        <f t="shared" si="2"/>
        <v>-87</v>
      </c>
    </row>
    <row r="26" spans="1:28" x14ac:dyDescent="0.2">
      <c r="A26" s="42">
        <f t="shared" si="3"/>
        <v>13</v>
      </c>
      <c r="B26" s="4">
        <f t="shared" si="4"/>
        <v>44885</v>
      </c>
      <c r="C26" s="6">
        <f t="shared" si="0"/>
        <v>47</v>
      </c>
      <c r="D26" s="10">
        <f t="shared" si="1"/>
        <v>2022</v>
      </c>
      <c r="E26" s="14">
        <v>804</v>
      </c>
      <c r="F26" s="12">
        <v>809</v>
      </c>
      <c r="G26" s="15">
        <v>5</v>
      </c>
      <c r="H26" s="38">
        <v>0.28999999999999998</v>
      </c>
      <c r="I26" s="25">
        <v>0.24</v>
      </c>
      <c r="J26" s="40">
        <v>-499.99999999999989</v>
      </c>
      <c r="K26" s="38">
        <v>0.3</v>
      </c>
      <c r="L26" s="25">
        <v>0.24</v>
      </c>
      <c r="M26" s="40">
        <v>-600</v>
      </c>
      <c r="N26" s="14">
        <v>5.3999999999999999E-2</v>
      </c>
      <c r="O26" s="8">
        <v>2.3470000000000001E-2</v>
      </c>
      <c r="P26" s="8">
        <v>4.0000000000000001E-3</v>
      </c>
      <c r="Q26" s="8">
        <v>-4.0000000000000001E-3</v>
      </c>
      <c r="R26" s="2">
        <v>7.7469999999999997E-2</v>
      </c>
      <c r="S26" s="14">
        <v>3.4000000000000002E-2</v>
      </c>
      <c r="T26" s="8">
        <v>2.3470000000000001E-2</v>
      </c>
      <c r="U26" s="8">
        <v>4.0000000000000001E-3</v>
      </c>
      <c r="V26" s="8">
        <v>-4.0000000000000001E-3</v>
      </c>
      <c r="W26" s="2">
        <v>5.7470000000000007E-2</v>
      </c>
      <c r="X26" s="12">
        <v>841</v>
      </c>
      <c r="Y26" s="12">
        <f t="shared" si="5"/>
        <v>840.92253000000005</v>
      </c>
      <c r="Z26" s="12">
        <f>Y26+Y26*SUM(G26*Model!$C$4, J26/10000*Model!$D$4, M26/10000*Model!$E$4)+W26</f>
        <v>1911.25658175473</v>
      </c>
      <c r="AA26" s="21">
        <v>885</v>
      </c>
      <c r="AB26" s="2">
        <f t="shared" si="2"/>
        <v>44</v>
      </c>
    </row>
    <row r="27" spans="1:28" x14ac:dyDescent="0.2">
      <c r="A27" s="42">
        <f t="shared" si="3"/>
        <v>14</v>
      </c>
      <c r="B27" s="4">
        <f t="shared" si="4"/>
        <v>44892</v>
      </c>
      <c r="C27" s="6">
        <f t="shared" si="0"/>
        <v>48</v>
      </c>
      <c r="D27" s="10">
        <f t="shared" si="1"/>
        <v>2022</v>
      </c>
      <c r="E27" s="14">
        <v>958</v>
      </c>
      <c r="F27" s="12">
        <v>834</v>
      </c>
      <c r="G27" s="15">
        <v>-124</v>
      </c>
      <c r="H27" s="38">
        <v>0.25</v>
      </c>
      <c r="I27" s="25">
        <v>0.3</v>
      </c>
      <c r="J27" s="40">
        <v>499.99999999999989</v>
      </c>
      <c r="K27" s="38">
        <v>0.3</v>
      </c>
      <c r="L27" s="25">
        <v>0.27</v>
      </c>
      <c r="M27" s="40">
        <v>-299.99999999999972</v>
      </c>
      <c r="N27" s="14">
        <v>5.3999999999999999E-2</v>
      </c>
      <c r="O27" s="8">
        <v>2.3470000000000001E-2</v>
      </c>
      <c r="P27" s="8">
        <v>4.0000000000000001E-3</v>
      </c>
      <c r="Q27" s="8">
        <v>-4.0000000000000001E-3</v>
      </c>
      <c r="R27" s="2">
        <v>7.7469999999999997E-2</v>
      </c>
      <c r="S27" s="14">
        <v>3.4000000000000002E-2</v>
      </c>
      <c r="T27" s="8">
        <v>2.3470000000000001E-2</v>
      </c>
      <c r="U27" s="8">
        <v>4.0000000000000001E-3</v>
      </c>
      <c r="V27" s="8">
        <v>-4.0000000000000001E-3</v>
      </c>
      <c r="W27" s="2">
        <v>5.7470000000000007E-2</v>
      </c>
      <c r="X27" s="12">
        <v>895</v>
      </c>
      <c r="Y27" s="12">
        <f t="shared" si="5"/>
        <v>894.92253000000005</v>
      </c>
      <c r="Z27" s="12">
        <f>Y27+Y27*SUM(G27*Model!$C$4, J27/10000*Model!$D$4, M27/10000*Model!$E$4)+W27</f>
        <v>-27504.479933027116</v>
      </c>
      <c r="AA27" s="21">
        <v>879</v>
      </c>
      <c r="AB27" s="2">
        <f t="shared" si="2"/>
        <v>-16</v>
      </c>
    </row>
    <row r="28" spans="1:28" x14ac:dyDescent="0.2">
      <c r="A28" s="42">
        <f t="shared" si="3"/>
        <v>15</v>
      </c>
      <c r="B28" s="4">
        <f t="shared" si="4"/>
        <v>44899</v>
      </c>
      <c r="C28" s="6">
        <f t="shared" si="0"/>
        <v>49</v>
      </c>
      <c r="D28" s="10">
        <f t="shared" si="1"/>
        <v>2022</v>
      </c>
      <c r="E28" s="14">
        <v>932</v>
      </c>
      <c r="F28" s="12">
        <v>885</v>
      </c>
      <c r="G28" s="15">
        <v>-47</v>
      </c>
      <c r="H28" s="38">
        <v>0.3</v>
      </c>
      <c r="I28" s="25">
        <v>0.24</v>
      </c>
      <c r="J28" s="40">
        <v>-600</v>
      </c>
      <c r="K28" s="38">
        <v>0.24</v>
      </c>
      <c r="L28" s="25">
        <v>0.22</v>
      </c>
      <c r="M28" s="40">
        <v>-199.99999999999989</v>
      </c>
      <c r="N28" s="14">
        <v>5.3999999999999999E-2</v>
      </c>
      <c r="O28" s="8">
        <v>2.3470000000000001E-2</v>
      </c>
      <c r="P28" s="8">
        <v>4.0000000000000001E-3</v>
      </c>
      <c r="Q28" s="8">
        <v>-4.0000000000000001E-3</v>
      </c>
      <c r="R28" s="2">
        <v>7.7469999999999997E-2</v>
      </c>
      <c r="S28" s="14">
        <v>3.4000000000000002E-2</v>
      </c>
      <c r="T28" s="8">
        <v>2.3470000000000001E-2</v>
      </c>
      <c r="U28" s="8">
        <v>4.0000000000000001E-3</v>
      </c>
      <c r="V28" s="8">
        <v>-4.0000000000000001E-3</v>
      </c>
      <c r="W28" s="2">
        <v>5.7470000000000007E-2</v>
      </c>
      <c r="X28" s="12">
        <v>816</v>
      </c>
      <c r="Y28" s="12">
        <f t="shared" si="5"/>
        <v>815.92253000000005</v>
      </c>
      <c r="Z28" s="12">
        <f>Y28+Y28*SUM(G28*Model!$C$4, J28/10000*Model!$D$4, M28/10000*Model!$E$4)+W28</f>
        <v>-9009.6055148640608</v>
      </c>
      <c r="AA28" s="21">
        <v>932</v>
      </c>
      <c r="AB28" s="2">
        <f t="shared" si="2"/>
        <v>116</v>
      </c>
    </row>
    <row r="29" spans="1:28" x14ac:dyDescent="0.2">
      <c r="A29" s="42">
        <f t="shared" si="3"/>
        <v>16</v>
      </c>
      <c r="B29" s="4">
        <f t="shared" si="4"/>
        <v>44906</v>
      </c>
      <c r="C29" s="6">
        <f t="shared" si="0"/>
        <v>50</v>
      </c>
      <c r="D29" s="10">
        <f t="shared" si="1"/>
        <v>2022</v>
      </c>
      <c r="E29" s="14">
        <v>880</v>
      </c>
      <c r="F29" s="12">
        <v>976</v>
      </c>
      <c r="G29" s="15">
        <v>96</v>
      </c>
      <c r="H29" s="38">
        <v>0.3</v>
      </c>
      <c r="I29" s="25">
        <v>0.28000000000000003</v>
      </c>
      <c r="J29" s="40">
        <v>-199.99999999999963</v>
      </c>
      <c r="K29" s="38">
        <v>0.21</v>
      </c>
      <c r="L29" s="25">
        <v>0.26</v>
      </c>
      <c r="M29" s="40">
        <v>500.00000000000017</v>
      </c>
      <c r="N29" s="14">
        <v>5.3999999999999999E-2</v>
      </c>
      <c r="O29" s="8">
        <v>2.3470000000000001E-2</v>
      </c>
      <c r="P29" s="8">
        <v>4.0000000000000001E-3</v>
      </c>
      <c r="Q29" s="8">
        <v>-4.0000000000000001E-3</v>
      </c>
      <c r="R29" s="2">
        <v>7.7469999999999997E-2</v>
      </c>
      <c r="S29" s="14">
        <v>3.4000000000000002E-2</v>
      </c>
      <c r="T29" s="8">
        <v>2.3470000000000001E-2</v>
      </c>
      <c r="U29" s="8">
        <v>4.0000000000000001E-3</v>
      </c>
      <c r="V29" s="8">
        <v>-4.0000000000000001E-3</v>
      </c>
      <c r="W29" s="2">
        <v>5.7470000000000007E-2</v>
      </c>
      <c r="X29" s="12">
        <v>985</v>
      </c>
      <c r="Y29" s="12">
        <f t="shared" si="5"/>
        <v>984.92253000000005</v>
      </c>
      <c r="Z29" s="12">
        <f>Y29+Y29*SUM(G29*Model!$C$4, J29/10000*Model!$D$4, M29/10000*Model!$E$4)+W29</f>
        <v>25185.346017644963</v>
      </c>
      <c r="AA29" s="21">
        <v>953</v>
      </c>
      <c r="AB29" s="2">
        <f t="shared" si="2"/>
        <v>-32</v>
      </c>
    </row>
    <row r="30" spans="1:28" x14ac:dyDescent="0.2">
      <c r="A30" s="42">
        <f t="shared" si="3"/>
        <v>17</v>
      </c>
      <c r="B30" s="4">
        <f t="shared" si="4"/>
        <v>44913</v>
      </c>
      <c r="C30" s="6">
        <f t="shared" si="0"/>
        <v>51</v>
      </c>
      <c r="D30" s="10">
        <f t="shared" si="1"/>
        <v>2022</v>
      </c>
      <c r="E30" s="14">
        <v>866</v>
      </c>
      <c r="F30" s="12">
        <v>970</v>
      </c>
      <c r="G30" s="15">
        <v>104</v>
      </c>
      <c r="H30" s="38">
        <v>0.27</v>
      </c>
      <c r="I30" s="25">
        <v>0.2</v>
      </c>
      <c r="J30" s="40">
        <v>-700.00000000000011</v>
      </c>
      <c r="K30" s="38">
        <v>0.28999999999999998</v>
      </c>
      <c r="L30" s="25">
        <v>0.24</v>
      </c>
      <c r="M30" s="40">
        <v>-499.99999999999989</v>
      </c>
      <c r="N30" s="14">
        <v>5.3999999999999999E-2</v>
      </c>
      <c r="O30" s="8">
        <v>2.3470000000000001E-2</v>
      </c>
      <c r="P30" s="8">
        <v>4.0000000000000001E-3</v>
      </c>
      <c r="Q30" s="8">
        <v>-4.0000000000000001E-3</v>
      </c>
      <c r="R30" s="2">
        <v>7.7469999999999997E-2</v>
      </c>
      <c r="S30" s="14">
        <v>3.4000000000000002E-2</v>
      </c>
      <c r="T30" s="8">
        <v>2.3470000000000001E-2</v>
      </c>
      <c r="U30" s="8">
        <v>4.0000000000000001E-3</v>
      </c>
      <c r="V30" s="8">
        <v>-4.0000000000000001E-3</v>
      </c>
      <c r="W30" s="2">
        <v>5.7470000000000007E-2</v>
      </c>
      <c r="X30" s="12">
        <v>892</v>
      </c>
      <c r="Y30" s="12">
        <f t="shared" si="5"/>
        <v>891.92253000000005</v>
      </c>
      <c r="Z30" s="12">
        <f>Y30+Y30*SUM(G30*Model!$C$4, J30/10000*Model!$D$4, M30/10000*Model!$E$4)+W30</f>
        <v>24628.533230616413</v>
      </c>
      <c r="AA30" s="21">
        <v>936</v>
      </c>
      <c r="AB30" s="2">
        <f t="shared" si="2"/>
        <v>44</v>
      </c>
    </row>
    <row r="31" spans="1:28" ht="17" thickBot="1" x14ac:dyDescent="0.25">
      <c r="A31" s="42">
        <f t="shared" si="3"/>
        <v>18</v>
      </c>
      <c r="B31" s="5">
        <f t="shared" si="4"/>
        <v>44920</v>
      </c>
      <c r="C31" s="7">
        <f t="shared" si="0"/>
        <v>52</v>
      </c>
      <c r="D31" s="11">
        <f t="shared" si="1"/>
        <v>2022</v>
      </c>
      <c r="E31" s="16">
        <v>856</v>
      </c>
      <c r="F31" s="13">
        <v>953</v>
      </c>
      <c r="G31" s="17">
        <v>97</v>
      </c>
      <c r="H31" s="39">
        <v>0.28000000000000003</v>
      </c>
      <c r="I31" s="26">
        <v>0.24</v>
      </c>
      <c r="J31" s="41">
        <v>-400.00000000000034</v>
      </c>
      <c r="K31" s="39">
        <v>0.22</v>
      </c>
      <c r="L31" s="26">
        <v>0.28000000000000003</v>
      </c>
      <c r="M31" s="41">
        <v>600.00000000000023</v>
      </c>
      <c r="N31" s="16">
        <v>5.3999999999999999E-2</v>
      </c>
      <c r="O31" s="9">
        <v>2.3470000000000001E-2</v>
      </c>
      <c r="P31" s="9">
        <v>4.0000000000000001E-3</v>
      </c>
      <c r="Q31" s="9">
        <v>-4.0000000000000001E-3</v>
      </c>
      <c r="R31" s="3">
        <v>7.7469999999999997E-2</v>
      </c>
      <c r="S31" s="16">
        <v>3.4000000000000002E-2</v>
      </c>
      <c r="T31" s="9">
        <v>2.3470000000000001E-2</v>
      </c>
      <c r="U31" s="9">
        <v>4.0000000000000001E-3</v>
      </c>
      <c r="V31" s="9">
        <v>-4.0000000000000001E-3</v>
      </c>
      <c r="W31" s="3">
        <v>5.7470000000000007E-2</v>
      </c>
      <c r="X31" s="12">
        <v>844</v>
      </c>
      <c r="Y31" s="13">
        <f t="shared" si="5"/>
        <v>843.92253000000005</v>
      </c>
      <c r="Z31" s="13">
        <f>Y31+Y31*SUM(G31*Model!$C$4, J31/10000*Model!$D$4, M31/10000*Model!$E$4)+W31</f>
        <v>21792.57444286664</v>
      </c>
      <c r="AA31" s="22">
        <v>804</v>
      </c>
      <c r="AB31" s="3">
        <f t="shared" si="2"/>
        <v>-40</v>
      </c>
    </row>
  </sheetData>
  <mergeCells count="9">
    <mergeCell ref="N2:R2"/>
    <mergeCell ref="S2:W2"/>
    <mergeCell ref="X2:AB2"/>
    <mergeCell ref="B2:B3"/>
    <mergeCell ref="C2:C3"/>
    <mergeCell ref="D2:D3"/>
    <mergeCell ref="E2:G2"/>
    <mergeCell ref="H2:J2"/>
    <mergeCell ref="K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AA33-CE3C-F445-AA46-AC78BF432483}">
  <dimension ref="A1:E8"/>
  <sheetViews>
    <sheetView workbookViewId="0">
      <selection activeCell="F8" sqref="F8"/>
    </sheetView>
  </sheetViews>
  <sheetFormatPr baseColWidth="10" defaultColWidth="11.1640625" defaultRowHeight="16" x14ac:dyDescent="0.2"/>
  <cols>
    <col min="1" max="1" width="2.1640625" bestFit="1" customWidth="1"/>
    <col min="2" max="5" width="16.83203125" customWidth="1"/>
  </cols>
  <sheetData>
    <row r="1" spans="1:5" ht="17" thickBot="1" x14ac:dyDescent="0.25">
      <c r="A1" s="27"/>
      <c r="B1" s="28" t="s">
        <v>1</v>
      </c>
      <c r="C1" s="29" t="s">
        <v>5</v>
      </c>
      <c r="D1" s="29" t="s">
        <v>6</v>
      </c>
      <c r="E1" s="28" t="s">
        <v>13</v>
      </c>
    </row>
    <row r="2" spans="1:5" ht="17" thickBot="1" x14ac:dyDescent="0.25">
      <c r="A2" s="30"/>
      <c r="B2" s="60" t="s">
        <v>22</v>
      </c>
      <c r="C2" s="62" t="s">
        <v>50</v>
      </c>
      <c r="D2" s="63"/>
      <c r="E2" s="61"/>
    </row>
    <row r="3" spans="1:5" ht="17" thickBot="1" x14ac:dyDescent="0.25">
      <c r="A3" s="31"/>
      <c r="B3" s="61"/>
      <c r="C3" s="18" t="s">
        <v>37</v>
      </c>
      <c r="D3" s="19" t="s">
        <v>38</v>
      </c>
      <c r="E3" s="20" t="s">
        <v>39</v>
      </c>
    </row>
    <row r="4" spans="1:5" x14ac:dyDescent="0.2">
      <c r="A4" s="30">
        <v>1</v>
      </c>
      <c r="B4" s="48" t="s">
        <v>45</v>
      </c>
      <c r="C4" s="32">
        <v>0.25600000000000001</v>
      </c>
      <c r="D4" s="33">
        <v>0.18190000000000001</v>
      </c>
      <c r="E4" s="34">
        <v>-3.0599999999999999E-2</v>
      </c>
    </row>
    <row r="5" spans="1:5" x14ac:dyDescent="0.2">
      <c r="A5" s="30">
        <v>2</v>
      </c>
      <c r="B5" s="49" t="s">
        <v>46</v>
      </c>
      <c r="C5" s="32">
        <v>0.30530000000000002</v>
      </c>
      <c r="D5" s="33">
        <v>0.1099</v>
      </c>
      <c r="E5" s="34">
        <v>-0.13200000000000001</v>
      </c>
    </row>
    <row r="6" spans="1:5" x14ac:dyDescent="0.2">
      <c r="A6" s="30">
        <v>3</v>
      </c>
      <c r="B6" s="49" t="s">
        <v>47</v>
      </c>
      <c r="C6" s="32">
        <v>0.33260000000000001</v>
      </c>
      <c r="D6" s="33">
        <v>0.14979999999999999</v>
      </c>
      <c r="E6" s="34">
        <v>-6.3E-3</v>
      </c>
    </row>
    <row r="7" spans="1:5" x14ac:dyDescent="0.2">
      <c r="A7" s="30">
        <v>4</v>
      </c>
      <c r="B7" s="49" t="s">
        <v>48</v>
      </c>
      <c r="C7" s="32">
        <v>0.32779999999999998</v>
      </c>
      <c r="D7" s="33">
        <v>1.0500000000000001E-2</v>
      </c>
      <c r="E7" s="34">
        <v>-0.23469999999999999</v>
      </c>
    </row>
    <row r="8" spans="1:5" ht="17" thickBot="1" x14ac:dyDescent="0.25">
      <c r="A8" s="31">
        <v>5</v>
      </c>
      <c r="B8" s="50" t="s">
        <v>49</v>
      </c>
      <c r="C8" s="35">
        <v>0.38329999999999997</v>
      </c>
      <c r="D8" s="36">
        <v>6.0900000000000003E-2</v>
      </c>
      <c r="E8" s="37">
        <v>-0.34960000000000002</v>
      </c>
    </row>
  </sheetData>
  <mergeCells count="2">
    <mergeCell ref="B2:B3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1</vt:lpstr>
      <vt:lpstr>Region 2</vt:lpstr>
      <vt:lpstr>Region 3</vt:lpstr>
      <vt:lpstr>Region 4</vt:lpstr>
      <vt:lpstr>Region 5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Kyril Fionov</cp:lastModifiedBy>
  <dcterms:created xsi:type="dcterms:W3CDTF">2020-07-21T20:33:08Z</dcterms:created>
  <dcterms:modified xsi:type="dcterms:W3CDTF">2023-03-12T12:06:23Z</dcterms:modified>
</cp:coreProperties>
</file>